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harts/chart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ThisWorkbook" defaultThemeVersion="124226"/>
  <mc:AlternateContent xmlns:mc="http://schemas.openxmlformats.org/markup-compatibility/2006">
    <mc:Choice Requires="x15">
      <x15ac:absPath xmlns:x15ac="http://schemas.microsoft.com/office/spreadsheetml/2010/11/ac" url="C:\Users\wb270851\Documents\projects\IDS\"/>
    </mc:Choice>
  </mc:AlternateContent>
  <bookViews>
    <workbookView xWindow="0" yWindow="1485" windowWidth="1980" windowHeight="4290" tabRatio="683"/>
  </bookViews>
  <sheets>
    <sheet name="Contents" sheetId="24" r:id="rId1"/>
    <sheet name="PFM_eServices" sheetId="1" r:id="rId2"/>
    <sheet name="PFM_eServices Stats" sheetId="23" r:id="rId3"/>
    <sheet name="Metadata" sheetId="10" r:id="rId4"/>
    <sheet name="DB2014 Good Prac" sheetId="17" r:id="rId5"/>
    <sheet name="UN Min" sheetId="15" r:id="rId6"/>
    <sheet name="OECD eFiling" sheetId="12" r:id="rId7"/>
    <sheet name="PS Employment" sheetId="19" r:id="rId8"/>
    <sheet name="FMI&amp;OBD Good Practices" sheetId="7" state="hidden" r:id="rId9"/>
    <sheet name="FMIS&amp;OBD Verification" sheetId="2" state="hidden" r:id="rId10"/>
    <sheet name="FMIS&amp;OBD Points" sheetId="5" state="hidden" r:id="rId11"/>
    <sheet name="INET Codes" sheetId="9" state="hidden" r:id="rId12"/>
    <sheet name="Index" sheetId="20" state="hidden" r:id="rId13"/>
    <sheet name="IDI" sheetId="21" state="hidden" r:id="rId14"/>
    <sheet name="Polity" sheetId="22" state="hidden" r:id="rId15"/>
  </sheets>
  <definedNames>
    <definedName name="_xlnm._FilterDatabase" localSheetId="1" hidden="1">PFM_eServices!$AK$2:$AN$200</definedName>
    <definedName name="A" localSheetId="11">'INET Codes'!#REF!</definedName>
    <definedName name="B" localSheetId="11">'INET Codes'!#REF!</definedName>
    <definedName name="D" localSheetId="11">'INET Codes'!#REF!</definedName>
    <definedName name="E" localSheetId="11">'INET Codes'!#REF!</definedName>
    <definedName name="F" localSheetId="11">'INET Codes'!#REF!</definedName>
    <definedName name="G" localSheetId="11">'INET Codes'!#REF!</definedName>
    <definedName name="H" localSheetId="11">'INET Codes'!#REF!</definedName>
    <definedName name="I" localSheetId="11">'INET Codes'!#REF!</definedName>
    <definedName name="J" localSheetId="11">'INET Codes'!#REF!</definedName>
    <definedName name="K" localSheetId="11">'INET Codes'!#REF!</definedName>
    <definedName name="L" localSheetId="11">'INET Codes'!#REF!</definedName>
    <definedName name="M" localSheetId="11">'INET Codes'!#REF!</definedName>
    <definedName name="N" localSheetId="11">'INET Codes'!#REF!</definedName>
    <definedName name="O" localSheetId="11">'INET Codes'!#REF!</definedName>
    <definedName name="_xlnm.Print_Area" localSheetId="9">'FMIS&amp;OBD Verification'!$A$1:$I$81</definedName>
    <definedName name="_xlnm.Print_Titles" localSheetId="9">'FMIS&amp;OBD Verification'!$1:$2</definedName>
    <definedName name="Q" localSheetId="11">'INET Codes'!#REF!</definedName>
    <definedName name="S" localSheetId="11">'INET Codes'!#REF!</definedName>
    <definedName name="T" localSheetId="11">'INET Codes'!#REF!</definedName>
    <definedName name="U" localSheetId="11">'INET Codes'!#REF!</definedName>
    <definedName name="V" localSheetId="11">'INET Codes'!#REF!</definedName>
    <definedName name="W" localSheetId="11">'INET Codes'!#REF!</definedName>
    <definedName name="Y" localSheetId="11">'INET Codes'!#REF!</definedName>
    <definedName name="Z" localSheetId="11">'INET Codes'!#REF!</definedName>
  </definedNames>
  <calcPr calcId="171027"/>
</workbook>
</file>

<file path=xl/calcChain.xml><?xml version="1.0" encoding="utf-8"?>
<calcChain xmlns="http://schemas.openxmlformats.org/spreadsheetml/2006/main">
  <c r="DI22" i="23" l="1"/>
  <c r="DH22" i="23"/>
  <c r="DG22" i="23"/>
  <c r="DF22" i="23"/>
  <c r="DI21" i="23"/>
  <c r="DH21" i="23"/>
  <c r="DG21" i="23"/>
  <c r="DF21" i="23"/>
  <c r="DH20" i="23"/>
  <c r="DG20" i="23"/>
  <c r="DF20" i="23"/>
  <c r="DI19" i="23"/>
  <c r="DH19" i="23"/>
  <c r="DG19" i="23"/>
  <c r="DF19" i="23"/>
  <c r="DH18" i="23"/>
  <c r="DG18" i="23"/>
  <c r="DF18" i="23"/>
  <c r="DH17" i="23"/>
  <c r="DG17" i="23"/>
  <c r="DF17" i="23"/>
  <c r="DI16" i="23"/>
  <c r="DH16" i="23"/>
  <c r="DG16" i="23"/>
  <c r="DF16" i="23"/>
  <c r="DH15" i="23"/>
  <c r="DG15" i="23"/>
  <c r="DF15" i="23"/>
  <c r="DI14" i="23"/>
  <c r="DH14" i="23"/>
  <c r="DG14" i="23"/>
  <c r="DF14" i="23"/>
  <c r="DH13" i="23"/>
  <c r="DG13" i="23"/>
  <c r="DF13" i="23"/>
  <c r="DI12" i="23"/>
  <c r="DH12" i="23"/>
  <c r="DG12" i="23"/>
  <c r="DF12" i="23"/>
  <c r="DI11" i="23"/>
  <c r="DH11" i="23"/>
  <c r="DG11" i="23"/>
  <c r="DF11" i="23"/>
  <c r="DI10" i="23"/>
  <c r="DH10" i="23"/>
  <c r="DG10" i="23"/>
  <c r="DF10" i="23"/>
  <c r="DH9" i="23"/>
  <c r="DG9" i="23"/>
  <c r="DF9" i="23"/>
  <c r="DI8" i="23"/>
  <c r="DH8" i="23"/>
  <c r="DG8" i="23"/>
  <c r="DF8" i="23"/>
  <c r="DI7" i="23"/>
  <c r="DH7" i="23"/>
  <c r="DG7" i="23"/>
  <c r="DF7" i="23"/>
  <c r="DH6" i="23"/>
  <c r="DG6" i="23"/>
  <c r="DF6" i="23"/>
  <c r="DI5" i="23"/>
  <c r="DH5" i="23"/>
  <c r="DG5" i="23"/>
  <c r="DF5" i="23"/>
  <c r="DH4" i="23"/>
  <c r="DG4" i="23"/>
  <c r="DF4" i="23"/>
  <c r="GT203" i="1"/>
  <c r="GS203" i="1"/>
  <c r="CO200" i="1" l="1"/>
  <c r="CO199" i="1"/>
  <c r="CO198" i="1"/>
  <c r="CO197" i="1"/>
  <c r="CO196" i="1"/>
  <c r="CO195" i="1"/>
  <c r="CO194" i="1"/>
  <c r="CO193" i="1"/>
  <c r="CO192" i="1"/>
  <c r="CO191" i="1"/>
  <c r="CO190" i="1"/>
  <c r="CO189" i="1"/>
  <c r="CO188" i="1"/>
  <c r="CO187" i="1"/>
  <c r="CO186" i="1"/>
  <c r="CO185" i="1"/>
  <c r="CO184" i="1"/>
  <c r="CO183" i="1"/>
  <c r="CO182" i="1"/>
  <c r="CO181" i="1"/>
  <c r="CO180" i="1"/>
  <c r="CO179" i="1"/>
  <c r="CO178" i="1"/>
  <c r="CO177" i="1"/>
  <c r="CO176" i="1"/>
  <c r="CO175" i="1"/>
  <c r="CO174" i="1"/>
  <c r="CO173" i="1"/>
  <c r="CO172" i="1"/>
  <c r="CO171" i="1"/>
  <c r="CO170" i="1"/>
  <c r="CO169" i="1"/>
  <c r="CO168" i="1"/>
  <c r="CO167" i="1"/>
  <c r="CO166" i="1"/>
  <c r="CO165" i="1"/>
  <c r="CO164" i="1"/>
  <c r="CO163" i="1"/>
  <c r="CO162" i="1"/>
  <c r="CO161" i="1"/>
  <c r="CO160" i="1"/>
  <c r="CO159" i="1"/>
  <c r="CO158" i="1"/>
  <c r="CO157" i="1"/>
  <c r="CO156" i="1"/>
  <c r="CO155" i="1"/>
  <c r="CO154" i="1"/>
  <c r="CO153" i="1"/>
  <c r="CO152" i="1"/>
  <c r="CO151" i="1"/>
  <c r="CO150" i="1"/>
  <c r="CO149" i="1"/>
  <c r="CO148" i="1"/>
  <c r="CO147" i="1"/>
  <c r="CO146" i="1"/>
  <c r="CO145" i="1"/>
  <c r="CO144" i="1"/>
  <c r="CO143" i="1"/>
  <c r="CO142" i="1"/>
  <c r="CO141" i="1"/>
  <c r="CO140" i="1"/>
  <c r="CO139" i="1"/>
  <c r="CO138" i="1"/>
  <c r="CO137" i="1"/>
  <c r="CO136" i="1"/>
  <c r="CO135" i="1"/>
  <c r="CO134" i="1"/>
  <c r="CO133" i="1"/>
  <c r="CO132" i="1"/>
  <c r="CO131" i="1"/>
  <c r="CO130" i="1"/>
  <c r="CO129" i="1"/>
  <c r="CO128" i="1"/>
  <c r="CO127" i="1"/>
  <c r="CO126" i="1"/>
  <c r="CO125" i="1"/>
  <c r="CO124" i="1"/>
  <c r="CO123" i="1"/>
  <c r="CO122" i="1"/>
  <c r="CO121" i="1"/>
  <c r="CO120" i="1"/>
  <c r="CO119" i="1"/>
  <c r="CO118" i="1"/>
  <c r="CO117" i="1"/>
  <c r="CO116" i="1"/>
  <c r="CO115" i="1"/>
  <c r="CO114" i="1"/>
  <c r="CO113" i="1"/>
  <c r="CO112" i="1"/>
  <c r="CO111" i="1"/>
  <c r="CO110" i="1"/>
  <c r="CO109" i="1"/>
  <c r="CO108" i="1"/>
  <c r="CO107" i="1"/>
  <c r="CO106" i="1"/>
  <c r="CO105" i="1"/>
  <c r="CO104" i="1"/>
  <c r="CO103" i="1"/>
  <c r="CO102" i="1"/>
  <c r="CO101" i="1"/>
  <c r="CO100" i="1"/>
  <c r="CO99" i="1"/>
  <c r="CO98" i="1"/>
  <c r="CO97" i="1"/>
  <c r="CO96" i="1"/>
  <c r="CO95" i="1"/>
  <c r="CO94" i="1"/>
  <c r="CO93" i="1"/>
  <c r="CO92" i="1"/>
  <c r="CO91" i="1"/>
  <c r="CO90" i="1"/>
  <c r="CO89" i="1"/>
  <c r="CO88" i="1"/>
  <c r="CO87" i="1"/>
  <c r="CO86" i="1"/>
  <c r="CO85" i="1"/>
  <c r="CO84" i="1"/>
  <c r="CO83" i="1"/>
  <c r="CO82" i="1"/>
  <c r="CO81" i="1"/>
  <c r="CO80" i="1"/>
  <c r="CO79" i="1"/>
  <c r="CO78" i="1"/>
  <c r="CO77" i="1"/>
  <c r="CO76" i="1"/>
  <c r="CO75" i="1"/>
  <c r="CO74" i="1"/>
  <c r="CO73" i="1"/>
  <c r="CO72" i="1"/>
  <c r="CO71" i="1"/>
  <c r="CO70" i="1"/>
  <c r="CO69" i="1"/>
  <c r="CO68" i="1"/>
  <c r="CO67" i="1"/>
  <c r="CO66" i="1"/>
  <c r="CO65" i="1"/>
  <c r="CO64" i="1"/>
  <c r="CO63" i="1"/>
  <c r="CO62" i="1"/>
  <c r="CO61" i="1"/>
  <c r="CO60" i="1"/>
  <c r="CO59" i="1"/>
  <c r="CO58" i="1"/>
  <c r="CO57" i="1"/>
  <c r="CO56" i="1"/>
  <c r="CO55" i="1"/>
  <c r="CO54" i="1"/>
  <c r="CO53" i="1"/>
  <c r="CO52" i="1"/>
  <c r="CO51" i="1"/>
  <c r="CO50" i="1"/>
  <c r="CO49" i="1"/>
  <c r="CO48" i="1"/>
  <c r="CO47" i="1"/>
  <c r="CO46" i="1"/>
  <c r="CO45" i="1"/>
  <c r="CO44" i="1"/>
  <c r="CO43" i="1"/>
  <c r="CO42" i="1"/>
  <c r="CO41" i="1"/>
  <c r="CO40" i="1"/>
  <c r="CO39" i="1"/>
  <c r="CO38" i="1"/>
  <c r="CO37" i="1"/>
  <c r="CO36" i="1"/>
  <c r="CO35" i="1"/>
  <c r="CO34" i="1"/>
  <c r="CO33" i="1"/>
  <c r="CO32" i="1"/>
  <c r="CO31" i="1"/>
  <c r="CO30" i="1"/>
  <c r="CO29" i="1"/>
  <c r="CO28" i="1"/>
  <c r="CO27" i="1"/>
  <c r="CO26" i="1"/>
  <c r="CO25" i="1"/>
  <c r="CO24" i="1"/>
  <c r="CO23" i="1"/>
  <c r="CO22" i="1"/>
  <c r="CO21" i="1"/>
  <c r="CO20" i="1"/>
  <c r="CO19" i="1"/>
  <c r="CO18" i="1"/>
  <c r="CO17" i="1"/>
  <c r="CO16" i="1"/>
  <c r="CO15" i="1"/>
  <c r="CO14" i="1"/>
  <c r="CO13" i="1"/>
  <c r="CO12" i="1"/>
  <c r="CO11" i="1"/>
  <c r="CO10" i="1"/>
  <c r="CO9" i="1"/>
  <c r="CO8" i="1"/>
  <c r="CO7" i="1"/>
  <c r="CO6" i="1"/>
  <c r="CO5" i="1"/>
  <c r="CO4" i="1"/>
  <c r="CO3" i="1"/>
  <c r="GE206" i="1" l="1"/>
  <c r="GE204" i="1"/>
  <c r="GE211" i="1"/>
  <c r="AC203" i="1" l="1"/>
  <c r="AG203" i="1"/>
  <c r="AJ203" i="1"/>
  <c r="AN203" i="1"/>
  <c r="AQ203" i="1"/>
  <c r="J204" i="1"/>
  <c r="L204" i="1"/>
  <c r="N204" i="1"/>
  <c r="P204" i="1"/>
  <c r="R204" i="1"/>
  <c r="S204" i="1"/>
  <c r="U204" i="1"/>
  <c r="V204" i="1"/>
  <c r="W204" i="1"/>
  <c r="Y204" i="1"/>
  <c r="AA204" i="1"/>
  <c r="AB204" i="1"/>
  <c r="AD204" i="1"/>
  <c r="AE204" i="1"/>
  <c r="AF204" i="1"/>
  <c r="AH204" i="1"/>
  <c r="AI204" i="1"/>
  <c r="AK204" i="1"/>
  <c r="AL204" i="1"/>
  <c r="AM204" i="1"/>
  <c r="AO204" i="1"/>
  <c r="AP204" i="1"/>
  <c r="AR204" i="1"/>
  <c r="AS204" i="1"/>
  <c r="AT204" i="1"/>
  <c r="AU204" i="1"/>
  <c r="AV204" i="1"/>
  <c r="AW204" i="1"/>
  <c r="AX204" i="1"/>
  <c r="AY204" i="1"/>
  <c r="AZ204" i="1"/>
  <c r="BA204" i="1"/>
  <c r="BB204" i="1"/>
  <c r="BD204" i="1"/>
  <c r="BF204" i="1"/>
  <c r="BH204" i="1"/>
  <c r="BJ204" i="1"/>
  <c r="BP204" i="1"/>
  <c r="BR204" i="1"/>
  <c r="BT204" i="1"/>
  <c r="BV204" i="1"/>
  <c r="BW204" i="1"/>
  <c r="BY204" i="1"/>
  <c r="BZ204" i="1"/>
  <c r="CA204" i="1"/>
  <c r="CB204" i="1"/>
  <c r="CC204" i="1"/>
  <c r="CF204" i="1"/>
  <c r="CG204" i="1"/>
  <c r="CH204" i="1"/>
  <c r="CI204" i="1"/>
  <c r="CJ204" i="1"/>
  <c r="CK204" i="1"/>
  <c r="CL204" i="1"/>
  <c r="CN204" i="1"/>
  <c r="J205" i="1"/>
  <c r="L205" i="1"/>
  <c r="N205" i="1"/>
  <c r="P205" i="1"/>
  <c r="R205" i="1"/>
  <c r="S205" i="1"/>
  <c r="U205" i="1"/>
  <c r="V205" i="1"/>
  <c r="W205" i="1"/>
  <c r="Y205" i="1"/>
  <c r="AA205" i="1"/>
  <c r="AB205" i="1"/>
  <c r="AD205" i="1"/>
  <c r="AE205" i="1"/>
  <c r="AF205" i="1"/>
  <c r="AH205" i="1"/>
  <c r="AI205" i="1"/>
  <c r="AK205" i="1"/>
  <c r="AL205" i="1"/>
  <c r="AM205" i="1"/>
  <c r="AO205" i="1"/>
  <c r="AP205" i="1"/>
  <c r="AR205" i="1"/>
  <c r="AS205" i="1"/>
  <c r="AT205" i="1"/>
  <c r="AU205" i="1"/>
  <c r="AV205" i="1"/>
  <c r="AW205" i="1"/>
  <c r="AX205" i="1"/>
  <c r="AY205" i="1"/>
  <c r="AZ205" i="1"/>
  <c r="BA205" i="1"/>
  <c r="BB205" i="1"/>
  <c r="BD205" i="1"/>
  <c r="BF205" i="1"/>
  <c r="BH205" i="1"/>
  <c r="BJ205" i="1"/>
  <c r="BP205" i="1"/>
  <c r="BR205" i="1"/>
  <c r="BT205" i="1"/>
  <c r="BV205" i="1"/>
  <c r="BV206" i="1" s="1"/>
  <c r="BW205" i="1"/>
  <c r="BY205" i="1"/>
  <c r="BZ205" i="1"/>
  <c r="CA205" i="1"/>
  <c r="CB205" i="1"/>
  <c r="CC205" i="1"/>
  <c r="CF205" i="1"/>
  <c r="CG205" i="1"/>
  <c r="CH205" i="1"/>
  <c r="CI205" i="1"/>
  <c r="CJ205" i="1"/>
  <c r="CK205" i="1"/>
  <c r="CL205" i="1"/>
  <c r="CN205" i="1"/>
  <c r="J206" i="1"/>
  <c r="L206" i="1"/>
  <c r="N206" i="1"/>
  <c r="U206" i="1"/>
  <c r="W206" i="1"/>
  <c r="AF206" i="1"/>
  <c r="AL206" i="1"/>
  <c r="AR206" i="1"/>
  <c r="AS206" i="1"/>
  <c r="AT206" i="1"/>
  <c r="AU206" i="1"/>
  <c r="AV206" i="1"/>
  <c r="AW206" i="1"/>
  <c r="AX206" i="1"/>
  <c r="AY206" i="1"/>
  <c r="AZ206" i="1"/>
  <c r="BA206" i="1"/>
  <c r="BB206" i="1"/>
  <c r="BF206" i="1"/>
  <c r="BH206" i="1"/>
  <c r="BJ206" i="1"/>
  <c r="BT206" i="1"/>
  <c r="BW206" i="1"/>
  <c r="BY206" i="1"/>
  <c r="BZ206" i="1"/>
  <c r="CA206" i="1"/>
  <c r="CB206" i="1"/>
  <c r="CC206" i="1"/>
  <c r="CH206" i="1"/>
  <c r="CI206" i="1"/>
  <c r="CK206" i="1"/>
  <c r="CL206" i="1"/>
  <c r="N207" i="1"/>
  <c r="AF207" i="1"/>
  <c r="AL207" i="1"/>
  <c r="AW207" i="1"/>
  <c r="BF207" i="1"/>
  <c r="BJ207" i="1"/>
  <c r="BW207" i="1"/>
  <c r="BY207" i="1"/>
  <c r="BZ207" i="1"/>
  <c r="CA207" i="1"/>
  <c r="CB207" i="1"/>
  <c r="CH207" i="1"/>
  <c r="CI207" i="1"/>
  <c r="CK207" i="1"/>
  <c r="CO207" i="1"/>
  <c r="AF208" i="1"/>
  <c r="BY208" i="1"/>
  <c r="BZ208" i="1"/>
  <c r="CA208" i="1"/>
  <c r="CB208" i="1"/>
  <c r="CK208" i="1"/>
  <c r="BY209" i="1"/>
  <c r="BZ209" i="1"/>
  <c r="CA209" i="1"/>
  <c r="CB209" i="1"/>
  <c r="BY210" i="1"/>
  <c r="BZ210" i="1"/>
  <c r="CA210" i="1"/>
  <c r="CB210" i="1"/>
  <c r="BY211" i="1"/>
  <c r="BZ211" i="1"/>
  <c r="CA211" i="1"/>
  <c r="CB211" i="1"/>
  <c r="AC212" i="1"/>
  <c r="AG212" i="1"/>
  <c r="AJ212" i="1"/>
  <c r="AN212" i="1"/>
  <c r="AQ212" i="1"/>
  <c r="BY212" i="1"/>
  <c r="BZ212" i="1"/>
  <c r="CA212" i="1"/>
  <c r="CB212" i="1"/>
  <c r="AC213" i="1"/>
  <c r="AG213" i="1"/>
  <c r="AJ213" i="1"/>
  <c r="AN213" i="1"/>
  <c r="AQ213" i="1"/>
  <c r="AC214" i="1"/>
  <c r="AG214" i="1"/>
  <c r="AJ214" i="1"/>
  <c r="AN214" i="1"/>
  <c r="AQ214" i="1"/>
  <c r="BY214" i="1"/>
  <c r="BZ214" i="1"/>
  <c r="CA214" i="1"/>
  <c r="CB214" i="1"/>
  <c r="AC215" i="1"/>
  <c r="AG215" i="1"/>
  <c r="AJ215" i="1"/>
  <c r="AN215" i="1"/>
  <c r="AQ215" i="1"/>
  <c r="AC219" i="1"/>
  <c r="AG219" i="1"/>
  <c r="AJ219" i="1"/>
  <c r="AN219" i="1"/>
  <c r="AQ219" i="1"/>
  <c r="AC220" i="1"/>
  <c r="AG220" i="1"/>
  <c r="AJ220" i="1"/>
  <c r="AN220" i="1"/>
  <c r="AQ220" i="1"/>
  <c r="AC221" i="1"/>
  <c r="AG221" i="1"/>
  <c r="AJ221" i="1"/>
  <c r="AN221" i="1"/>
  <c r="AQ221" i="1"/>
  <c r="AC222" i="1"/>
  <c r="AG222" i="1"/>
  <c r="AJ222" i="1"/>
  <c r="AN222" i="1"/>
  <c r="AQ222" i="1"/>
  <c r="CG206" i="1" l="1"/>
  <c r="AX207" i="1"/>
  <c r="V206" i="1"/>
  <c r="BR206" i="1"/>
  <c r="BF208" i="1"/>
  <c r="AZ207" i="1"/>
  <c r="U207" i="1"/>
  <c r="BY213" i="1"/>
  <c r="BB207" i="1"/>
  <c r="AD206" i="1"/>
  <c r="CN206" i="1"/>
  <c r="BY215" i="1"/>
  <c r="AR207" i="1"/>
  <c r="AA206" i="1"/>
  <c r="N208" i="1"/>
  <c r="BW208" i="1"/>
  <c r="AQ223" i="1"/>
  <c r="AQ224" i="1" s="1"/>
  <c r="AC223" i="1"/>
  <c r="AC224" i="1" s="1"/>
  <c r="BT207" i="1"/>
  <c r="BH207" i="1"/>
  <c r="AS207" i="1"/>
  <c r="AM206" i="1"/>
  <c r="AB206" i="1"/>
  <c r="P206" i="1"/>
  <c r="BJ208" i="1"/>
  <c r="CI208" i="1"/>
  <c r="AF209" i="1"/>
  <c r="AV207" i="1"/>
  <c r="CA213" i="1"/>
  <c r="CA215" i="1" s="1"/>
  <c r="AJ216" i="1"/>
  <c r="AJ217" i="1" s="1"/>
  <c r="AL208" i="1"/>
  <c r="BP206" i="1"/>
  <c r="BD206" i="1"/>
  <c r="AY207" i="1"/>
  <c r="AU207" i="1"/>
  <c r="AP206" i="1"/>
  <c r="AK206" i="1"/>
  <c r="AE206" i="1"/>
  <c r="Y206" i="1"/>
  <c r="S206" i="1"/>
  <c r="L207" i="1"/>
  <c r="BZ213" i="1"/>
  <c r="AC216" i="1"/>
  <c r="AC217" i="1" s="1"/>
  <c r="CJ206" i="1"/>
  <c r="CF206" i="1"/>
  <c r="BA207" i="1"/>
  <c r="AH206" i="1"/>
  <c r="AT207" i="1"/>
  <c r="AO206" i="1"/>
  <c r="AI206" i="1"/>
  <c r="R206" i="1"/>
  <c r="AJ223" i="1"/>
  <c r="AJ224" i="1" s="1"/>
  <c r="AN223" i="1"/>
  <c r="AN224" i="1" s="1"/>
  <c r="AG216" i="1"/>
  <c r="AG217" i="1" s="1"/>
  <c r="CK209" i="1"/>
  <c r="J207" i="1"/>
  <c r="AG223" i="1"/>
  <c r="AG224" i="1" s="1"/>
  <c r="CB213" i="1"/>
  <c r="CB215" i="1" s="1"/>
  <c r="AQ216" i="1"/>
  <c r="AQ217" i="1" s="1"/>
  <c r="AN216" i="1"/>
  <c r="AN217" i="1" s="1"/>
  <c r="W207" i="1"/>
  <c r="CL207" i="1"/>
  <c r="CH208" i="1"/>
  <c r="BZ215" i="1"/>
  <c r="CO204" i="1"/>
  <c r="CO205" i="1"/>
  <c r="CO206" i="1"/>
  <c r="CO208" i="1" l="1"/>
  <c r="BY37" i="23" l="1"/>
  <c r="BY36" i="23"/>
  <c r="BY35" i="23"/>
  <c r="BY34" i="23"/>
  <c r="BY33" i="23"/>
  <c r="BY32" i="23"/>
  <c r="BY31" i="23"/>
  <c r="BY30" i="23"/>
  <c r="BY29" i="23"/>
  <c r="BY28" i="23"/>
  <c r="BY27" i="23"/>
  <c r="BY26" i="23"/>
  <c r="BY25" i="23"/>
  <c r="BY24" i="23"/>
  <c r="BY23" i="23"/>
  <c r="BY22" i="23"/>
  <c r="BY21" i="23"/>
  <c r="BY20" i="23"/>
  <c r="BY19" i="23"/>
  <c r="BY18" i="23"/>
  <c r="BY17" i="23"/>
  <c r="BY16" i="23"/>
  <c r="BY15" i="23"/>
  <c r="BY14" i="23"/>
  <c r="BY13" i="23"/>
  <c r="BY12" i="23"/>
  <c r="BY11" i="23"/>
  <c r="BY10" i="23"/>
  <c r="BY9" i="23"/>
  <c r="BY8" i="23"/>
  <c r="BY7" i="23"/>
  <c r="BY6" i="23"/>
  <c r="BY5" i="23"/>
  <c r="BY4" i="23"/>
  <c r="BY42" i="23" l="1"/>
  <c r="BZ4" i="23"/>
  <c r="BZ5" i="23" s="1"/>
  <c r="BZ6" i="23" s="1"/>
  <c r="BZ7" i="23" s="1"/>
  <c r="BZ8" i="23" s="1"/>
  <c r="BZ9" i="23" s="1"/>
  <c r="BZ10" i="23" s="1"/>
  <c r="BZ11" i="23" s="1"/>
  <c r="BZ12" i="23" s="1"/>
  <c r="BZ13" i="23" s="1"/>
  <c r="BZ14" i="23" s="1"/>
  <c r="BZ15" i="23" s="1"/>
  <c r="BZ16" i="23" s="1"/>
  <c r="BZ17" i="23" s="1"/>
  <c r="BZ18" i="23" s="1"/>
  <c r="BZ19" i="23" s="1"/>
  <c r="BZ20" i="23" s="1"/>
  <c r="BZ21" i="23" s="1"/>
  <c r="BZ22" i="23" s="1"/>
  <c r="BZ23" i="23" s="1"/>
  <c r="BZ24" i="23" s="1"/>
  <c r="BZ25" i="23" s="1"/>
  <c r="BZ26" i="23" s="1"/>
  <c r="BZ27" i="23" s="1"/>
  <c r="BZ28" i="23" s="1"/>
  <c r="BZ29" i="23" s="1"/>
  <c r="BZ30" i="23" s="1"/>
  <c r="BZ31" i="23" s="1"/>
  <c r="BZ32" i="23" s="1"/>
  <c r="BZ33" i="23" s="1"/>
  <c r="BZ34" i="23" s="1"/>
  <c r="BZ35" i="23" s="1"/>
  <c r="BZ36" i="23" s="1"/>
  <c r="BZ37" i="23" s="1"/>
  <c r="GH207" i="1"/>
  <c r="GH205" i="1"/>
  <c r="BW37" i="23" l="1"/>
  <c r="BW36" i="23"/>
  <c r="BW35" i="23"/>
  <c r="BW34" i="23"/>
  <c r="BW33" i="23"/>
  <c r="BW32" i="23"/>
  <c r="BW31" i="23"/>
  <c r="BW30" i="23"/>
  <c r="BW29" i="23"/>
  <c r="BW28" i="23"/>
  <c r="BW27" i="23"/>
  <c r="BW26" i="23"/>
  <c r="BW25" i="23"/>
  <c r="BW24" i="23"/>
  <c r="BW23" i="23"/>
  <c r="BW22" i="23"/>
  <c r="BW21" i="23"/>
  <c r="BW20" i="23"/>
  <c r="BW19" i="23"/>
  <c r="BW18" i="23"/>
  <c r="BW17" i="23"/>
  <c r="BW16" i="23"/>
  <c r="BW15" i="23"/>
  <c r="BW14" i="23"/>
  <c r="BW13" i="23"/>
  <c r="BW12" i="23"/>
  <c r="BW11" i="23"/>
  <c r="BW10" i="23"/>
  <c r="BW9" i="23"/>
  <c r="BW8" i="23"/>
  <c r="BW7" i="23"/>
  <c r="BW6" i="23"/>
  <c r="BW5" i="23"/>
  <c r="BW4" i="23"/>
  <c r="BX4" i="23" s="1"/>
  <c r="BX5" i="23" l="1"/>
  <c r="BX6" i="23" s="1"/>
  <c r="BX7" i="23" s="1"/>
  <c r="BX8" i="23" s="1"/>
  <c r="BX9" i="23" s="1"/>
  <c r="BX10" i="23" s="1"/>
  <c r="BX11" i="23" s="1"/>
  <c r="BX12" i="23" s="1"/>
  <c r="BX13" i="23" s="1"/>
  <c r="BX14" i="23" s="1"/>
  <c r="BX15" i="23" s="1"/>
  <c r="BX16" i="23" s="1"/>
  <c r="BX17" i="23" s="1"/>
  <c r="BX18" i="23" s="1"/>
  <c r="BX19" i="23" s="1"/>
  <c r="BX20" i="23" s="1"/>
  <c r="BX21" i="23" s="1"/>
  <c r="BX22" i="23" s="1"/>
  <c r="BX23" i="23" s="1"/>
  <c r="BX24" i="23" s="1"/>
  <c r="BX25" i="23" s="1"/>
  <c r="BX26" i="23" s="1"/>
  <c r="BX27" i="23" s="1"/>
  <c r="BX28" i="23" s="1"/>
  <c r="BX29" i="23" s="1"/>
  <c r="BX30" i="23" s="1"/>
  <c r="BX31" i="23" s="1"/>
  <c r="BX32" i="23" s="1"/>
  <c r="BX33" i="23" s="1"/>
  <c r="BX34" i="23" s="1"/>
  <c r="BX35" i="23" s="1"/>
  <c r="BX36" i="23" s="1"/>
  <c r="BX37" i="23" s="1"/>
  <c r="BW42" i="23"/>
  <c r="DG210" i="1" l="1"/>
  <c r="DI203" i="1" l="1"/>
  <c r="AF1" i="23" l="1"/>
  <c r="BU4" i="23"/>
  <c r="BU37" i="23"/>
  <c r="BU36" i="23"/>
  <c r="BU35" i="23"/>
  <c r="BU34" i="23"/>
  <c r="BU33" i="23"/>
  <c r="BU32" i="23"/>
  <c r="BU31" i="23"/>
  <c r="BU30" i="23"/>
  <c r="BU29" i="23"/>
  <c r="BU28" i="23"/>
  <c r="BU27" i="23"/>
  <c r="BU26" i="23"/>
  <c r="BU25" i="23"/>
  <c r="BU24" i="23"/>
  <c r="BU23" i="23"/>
  <c r="BU22" i="23"/>
  <c r="BU21" i="23"/>
  <c r="BU20" i="23"/>
  <c r="BU19" i="23"/>
  <c r="BU18" i="23"/>
  <c r="BU17" i="23"/>
  <c r="BU16" i="23"/>
  <c r="BU15" i="23"/>
  <c r="BU14" i="23"/>
  <c r="BU13" i="23"/>
  <c r="BU12" i="23"/>
  <c r="BU11" i="23"/>
  <c r="BU10" i="23"/>
  <c r="BU9" i="23"/>
  <c r="BU8" i="23"/>
  <c r="BU7" i="23"/>
  <c r="BU6" i="23"/>
  <c r="BU5" i="23"/>
  <c r="BS4" i="23"/>
  <c r="BS37" i="23"/>
  <c r="BS36" i="23"/>
  <c r="BS35" i="23"/>
  <c r="BS34" i="23"/>
  <c r="BS33" i="23"/>
  <c r="BS32" i="23"/>
  <c r="BS31" i="23"/>
  <c r="BS30" i="23"/>
  <c r="BS29" i="23"/>
  <c r="BS28" i="23"/>
  <c r="BS27" i="23"/>
  <c r="BS26" i="23"/>
  <c r="BS25" i="23"/>
  <c r="BS24" i="23"/>
  <c r="BS23" i="23"/>
  <c r="BS22" i="23"/>
  <c r="BS21" i="23"/>
  <c r="BS20" i="23"/>
  <c r="BS19" i="23"/>
  <c r="BS18" i="23"/>
  <c r="BS17" i="23"/>
  <c r="BS16" i="23"/>
  <c r="BS15" i="23"/>
  <c r="BS14" i="23"/>
  <c r="BS13" i="23"/>
  <c r="BS12" i="23"/>
  <c r="BS11" i="23"/>
  <c r="BS10" i="23"/>
  <c r="BS9" i="23"/>
  <c r="BS8" i="23"/>
  <c r="BS7" i="23"/>
  <c r="BS6" i="23"/>
  <c r="BS5" i="23"/>
  <c r="BQ4" i="23"/>
  <c r="BQ37" i="23"/>
  <c r="BQ36" i="23"/>
  <c r="BQ35" i="23"/>
  <c r="BQ34" i="23"/>
  <c r="BQ33" i="23"/>
  <c r="BQ32" i="23"/>
  <c r="BQ31" i="23"/>
  <c r="BQ30" i="23"/>
  <c r="BQ29" i="23"/>
  <c r="BQ28" i="23"/>
  <c r="BQ27" i="23"/>
  <c r="BQ26" i="23"/>
  <c r="BQ25" i="23"/>
  <c r="BQ24" i="23"/>
  <c r="BQ23" i="23"/>
  <c r="BQ22" i="23"/>
  <c r="BQ21" i="23"/>
  <c r="BQ20" i="23"/>
  <c r="BQ19" i="23"/>
  <c r="BQ18" i="23"/>
  <c r="BQ17" i="23"/>
  <c r="BQ16" i="23"/>
  <c r="BQ15" i="23"/>
  <c r="BQ14" i="23"/>
  <c r="BQ13" i="23"/>
  <c r="BQ12" i="23"/>
  <c r="BQ11" i="23"/>
  <c r="BQ10" i="23"/>
  <c r="BQ9" i="23"/>
  <c r="BQ8" i="23"/>
  <c r="BQ7" i="23"/>
  <c r="BQ6" i="23"/>
  <c r="BQ5" i="23"/>
  <c r="BO4" i="23"/>
  <c r="BO37" i="23"/>
  <c r="BO36" i="23"/>
  <c r="BO35" i="23"/>
  <c r="BO34" i="23"/>
  <c r="BO33" i="23"/>
  <c r="BO32" i="23"/>
  <c r="BO31" i="23"/>
  <c r="BO30" i="23"/>
  <c r="BO29" i="23"/>
  <c r="BO28" i="23"/>
  <c r="BO27" i="23"/>
  <c r="BO26" i="23"/>
  <c r="BO25" i="23"/>
  <c r="BO24" i="23"/>
  <c r="BO23" i="23"/>
  <c r="BO22" i="23"/>
  <c r="BO21" i="23"/>
  <c r="BO20" i="23"/>
  <c r="BO19" i="23"/>
  <c r="BO18" i="23"/>
  <c r="BO17" i="23"/>
  <c r="BO16" i="23"/>
  <c r="BO15" i="23"/>
  <c r="BO14" i="23"/>
  <c r="BO13" i="23"/>
  <c r="BO12" i="23"/>
  <c r="BO11" i="23"/>
  <c r="BO10" i="23"/>
  <c r="BO9" i="23"/>
  <c r="BO8" i="23"/>
  <c r="BO7" i="23"/>
  <c r="BO6" i="23"/>
  <c r="BO5" i="23"/>
  <c r="BM4" i="23"/>
  <c r="BM37" i="23"/>
  <c r="BM36" i="23"/>
  <c r="BM35" i="23"/>
  <c r="BM34" i="23"/>
  <c r="BM33" i="23"/>
  <c r="BM32" i="23"/>
  <c r="BM31" i="23"/>
  <c r="BM30" i="23"/>
  <c r="BM29" i="23"/>
  <c r="BM28" i="23"/>
  <c r="BM27" i="23"/>
  <c r="BM26" i="23"/>
  <c r="BM25" i="23"/>
  <c r="BM24" i="23"/>
  <c r="BM23" i="23"/>
  <c r="BM22" i="23"/>
  <c r="BM21" i="23"/>
  <c r="BM20" i="23"/>
  <c r="BM19" i="23"/>
  <c r="BM18" i="23"/>
  <c r="BM17" i="23"/>
  <c r="BM16" i="23"/>
  <c r="BM15" i="23"/>
  <c r="BM14" i="23"/>
  <c r="BM13" i="23"/>
  <c r="BM12" i="23"/>
  <c r="BM11" i="23"/>
  <c r="BM10" i="23"/>
  <c r="BM9" i="23"/>
  <c r="BM8" i="23"/>
  <c r="BM7" i="23"/>
  <c r="BM6" i="23"/>
  <c r="BM5" i="23"/>
  <c r="BK4" i="23"/>
  <c r="BK37" i="23"/>
  <c r="BK36" i="23"/>
  <c r="BK35" i="23"/>
  <c r="BK34" i="23"/>
  <c r="BK33" i="23"/>
  <c r="BK32" i="23"/>
  <c r="BK31" i="23"/>
  <c r="BK30" i="23"/>
  <c r="BK29" i="23"/>
  <c r="BK28" i="23"/>
  <c r="BK27" i="23"/>
  <c r="BK26" i="23"/>
  <c r="BK25" i="23"/>
  <c r="BK24" i="23"/>
  <c r="BK23" i="23"/>
  <c r="BK22" i="23"/>
  <c r="BK21" i="23"/>
  <c r="BK20" i="23"/>
  <c r="BK19" i="23"/>
  <c r="BK18" i="23"/>
  <c r="BK17" i="23"/>
  <c r="BK16" i="23"/>
  <c r="BK15" i="23"/>
  <c r="BK14" i="23"/>
  <c r="BK13" i="23"/>
  <c r="BK12" i="23"/>
  <c r="BK11" i="23"/>
  <c r="BK10" i="23"/>
  <c r="BK9" i="23"/>
  <c r="BK8" i="23"/>
  <c r="BK7" i="23"/>
  <c r="BK6" i="23"/>
  <c r="BK5" i="23"/>
  <c r="BI4" i="23"/>
  <c r="BI37" i="23"/>
  <c r="BI36" i="23"/>
  <c r="BI35" i="23"/>
  <c r="BI34" i="23"/>
  <c r="BI33" i="23"/>
  <c r="BI32" i="23"/>
  <c r="BI31" i="23"/>
  <c r="BI30" i="23"/>
  <c r="BI29" i="23"/>
  <c r="BI28" i="23"/>
  <c r="BI27" i="23"/>
  <c r="BI26" i="23"/>
  <c r="BI25" i="23"/>
  <c r="BI24" i="23"/>
  <c r="BI23" i="23"/>
  <c r="BI22" i="23"/>
  <c r="BI21" i="23"/>
  <c r="BI20" i="23"/>
  <c r="BI19" i="23"/>
  <c r="BI18" i="23"/>
  <c r="BI17" i="23"/>
  <c r="BI16" i="23"/>
  <c r="BI15" i="23"/>
  <c r="BI14" i="23"/>
  <c r="BI13" i="23"/>
  <c r="BI12" i="23"/>
  <c r="BI11" i="23"/>
  <c r="BI10" i="23"/>
  <c r="BI9" i="23"/>
  <c r="BI8" i="23"/>
  <c r="BI7" i="23"/>
  <c r="BI6" i="23"/>
  <c r="BI5" i="23"/>
  <c r="BG4" i="23"/>
  <c r="BG37" i="23"/>
  <c r="BG36" i="23"/>
  <c r="BG35" i="23"/>
  <c r="BG34" i="23"/>
  <c r="BG33" i="23"/>
  <c r="BG32" i="23"/>
  <c r="BG31" i="23"/>
  <c r="BG30" i="23"/>
  <c r="BG29" i="23"/>
  <c r="BG28" i="23"/>
  <c r="BG27" i="23"/>
  <c r="BG26" i="23"/>
  <c r="BG25" i="23"/>
  <c r="BG24" i="23"/>
  <c r="BG23" i="23"/>
  <c r="BG22" i="23"/>
  <c r="BG21" i="23"/>
  <c r="BG20" i="23"/>
  <c r="BG19" i="23"/>
  <c r="BG18" i="23"/>
  <c r="BG17" i="23"/>
  <c r="BG16" i="23"/>
  <c r="BG15" i="23"/>
  <c r="BG14" i="23"/>
  <c r="BG13" i="23"/>
  <c r="BG12" i="23"/>
  <c r="BG11" i="23"/>
  <c r="BG10" i="23"/>
  <c r="BG9" i="23"/>
  <c r="BG8" i="23"/>
  <c r="BG7" i="23"/>
  <c r="BG6" i="23"/>
  <c r="BG5" i="23"/>
  <c r="BE4" i="23"/>
  <c r="BE37" i="23"/>
  <c r="BE36" i="23"/>
  <c r="BE35" i="23"/>
  <c r="BE34" i="23"/>
  <c r="BE33" i="23"/>
  <c r="BE32" i="23"/>
  <c r="BE31" i="23"/>
  <c r="BE30" i="23"/>
  <c r="BE29" i="23"/>
  <c r="BE28" i="23"/>
  <c r="BE27" i="23"/>
  <c r="BE26" i="23"/>
  <c r="BE25" i="23"/>
  <c r="BE24" i="23"/>
  <c r="BE23" i="23"/>
  <c r="BE22" i="23"/>
  <c r="BE21" i="23"/>
  <c r="BE20" i="23"/>
  <c r="BE19" i="23"/>
  <c r="BE18" i="23"/>
  <c r="BE17" i="23"/>
  <c r="BE16" i="23"/>
  <c r="BE15" i="23"/>
  <c r="BE14" i="23"/>
  <c r="BE13" i="23"/>
  <c r="BE12" i="23"/>
  <c r="BE11" i="23"/>
  <c r="BE10" i="23"/>
  <c r="BE9" i="23"/>
  <c r="BE8" i="23"/>
  <c r="BE7" i="23"/>
  <c r="BE6" i="23"/>
  <c r="BE5" i="23"/>
  <c r="BC4" i="23"/>
  <c r="BC37" i="23"/>
  <c r="BC36" i="23"/>
  <c r="BC35" i="23"/>
  <c r="BC34" i="23"/>
  <c r="BC33" i="23"/>
  <c r="BC32" i="23"/>
  <c r="BC31" i="23"/>
  <c r="BC30" i="23"/>
  <c r="BC29" i="23"/>
  <c r="BC28" i="23"/>
  <c r="BC27" i="23"/>
  <c r="BC26" i="23"/>
  <c r="BC25" i="23"/>
  <c r="BC24" i="23"/>
  <c r="BC23" i="23"/>
  <c r="BC22" i="23"/>
  <c r="BC21" i="23"/>
  <c r="BC20" i="23"/>
  <c r="BC19" i="23"/>
  <c r="BC18" i="23"/>
  <c r="BC17" i="23"/>
  <c r="BC16" i="23"/>
  <c r="BC15" i="23"/>
  <c r="BC14" i="23"/>
  <c r="BC13" i="23"/>
  <c r="BC12" i="23"/>
  <c r="BC11" i="23"/>
  <c r="BC10" i="23"/>
  <c r="BC9" i="23"/>
  <c r="BC8" i="23"/>
  <c r="BC7" i="23"/>
  <c r="BC6" i="23"/>
  <c r="BC5" i="23"/>
  <c r="BA4" i="23"/>
  <c r="BA37" i="23"/>
  <c r="BA36" i="23"/>
  <c r="BA35" i="23"/>
  <c r="BA34" i="23"/>
  <c r="BA33" i="23"/>
  <c r="BA32" i="23"/>
  <c r="BA31" i="23"/>
  <c r="BA30" i="23"/>
  <c r="BA29" i="23"/>
  <c r="BA28" i="23"/>
  <c r="BA27" i="23"/>
  <c r="BA26" i="23"/>
  <c r="BA25" i="23"/>
  <c r="BA24" i="23"/>
  <c r="BA23" i="23"/>
  <c r="BA22" i="23"/>
  <c r="BA21" i="23"/>
  <c r="BA20" i="23"/>
  <c r="BA19" i="23"/>
  <c r="BA18" i="23"/>
  <c r="BA17" i="23"/>
  <c r="BA16" i="23"/>
  <c r="BA15" i="23"/>
  <c r="BA14" i="23"/>
  <c r="BA13" i="23"/>
  <c r="BA12" i="23"/>
  <c r="BA11" i="23"/>
  <c r="BA10" i="23"/>
  <c r="BA9" i="23"/>
  <c r="BA8" i="23"/>
  <c r="BA7" i="23"/>
  <c r="BA6" i="23"/>
  <c r="BA5" i="23"/>
  <c r="AY4" i="23"/>
  <c r="AY37" i="23"/>
  <c r="AY36" i="23"/>
  <c r="AY35" i="23"/>
  <c r="AY34" i="23"/>
  <c r="AY33" i="23"/>
  <c r="AY32" i="23"/>
  <c r="AY31" i="23"/>
  <c r="AY30" i="23"/>
  <c r="AY29" i="23"/>
  <c r="AY28" i="23"/>
  <c r="AY27" i="23"/>
  <c r="AY26" i="23"/>
  <c r="AY25" i="23"/>
  <c r="AY24" i="23"/>
  <c r="AY23" i="23"/>
  <c r="AY22" i="23"/>
  <c r="AY21" i="23"/>
  <c r="AY20" i="23"/>
  <c r="AY19" i="23"/>
  <c r="AY18" i="23"/>
  <c r="AY17" i="23"/>
  <c r="AY16" i="23"/>
  <c r="AY15" i="23"/>
  <c r="AY14" i="23"/>
  <c r="AY13" i="23"/>
  <c r="AY12" i="23"/>
  <c r="AY11" i="23"/>
  <c r="AY10" i="23"/>
  <c r="AY9" i="23"/>
  <c r="AY8" i="23"/>
  <c r="AY7" i="23"/>
  <c r="AY6" i="23"/>
  <c r="AY5" i="23"/>
  <c r="AW4" i="23"/>
  <c r="AW37" i="23"/>
  <c r="AW36" i="23"/>
  <c r="AW35" i="23"/>
  <c r="AW34" i="23"/>
  <c r="AW33" i="23"/>
  <c r="AW32" i="23"/>
  <c r="AW31" i="23"/>
  <c r="AW30" i="23"/>
  <c r="AW29" i="23"/>
  <c r="AW28" i="23"/>
  <c r="AW27" i="23"/>
  <c r="AW26" i="23"/>
  <c r="AW25" i="23"/>
  <c r="AW24" i="23"/>
  <c r="AW23" i="23"/>
  <c r="AW22" i="23"/>
  <c r="AW21" i="23"/>
  <c r="AW20" i="23"/>
  <c r="AW19" i="23"/>
  <c r="AW18" i="23"/>
  <c r="AW17" i="23"/>
  <c r="AW16" i="23"/>
  <c r="AW15" i="23"/>
  <c r="AW14" i="23"/>
  <c r="AW13" i="23"/>
  <c r="AW12" i="23"/>
  <c r="AW11" i="23"/>
  <c r="AW10" i="23"/>
  <c r="AW9" i="23"/>
  <c r="AW8" i="23"/>
  <c r="AW7" i="23"/>
  <c r="AW6" i="23"/>
  <c r="AW5" i="23"/>
  <c r="AU4" i="23"/>
  <c r="AU37" i="23"/>
  <c r="AU36" i="23"/>
  <c r="AU35" i="23"/>
  <c r="AU34" i="23"/>
  <c r="AU33" i="23"/>
  <c r="AU32" i="23"/>
  <c r="AU31" i="23"/>
  <c r="AU30" i="23"/>
  <c r="AU29" i="23"/>
  <c r="AU28" i="23"/>
  <c r="AU27" i="23"/>
  <c r="AU26" i="23"/>
  <c r="AU25" i="23"/>
  <c r="AU24" i="23"/>
  <c r="AU23" i="23"/>
  <c r="AU22" i="23"/>
  <c r="AU21" i="23"/>
  <c r="AU20" i="23"/>
  <c r="AU19" i="23"/>
  <c r="AU18" i="23"/>
  <c r="AU17" i="23"/>
  <c r="AU16" i="23"/>
  <c r="AU15" i="23"/>
  <c r="AU14" i="23"/>
  <c r="AU13" i="23"/>
  <c r="AU12" i="23"/>
  <c r="AU11" i="23"/>
  <c r="AU10" i="23"/>
  <c r="AU9" i="23"/>
  <c r="AU8" i="23"/>
  <c r="AU7" i="23"/>
  <c r="AU6" i="23"/>
  <c r="AU5" i="23"/>
  <c r="AS37" i="23"/>
  <c r="AS36" i="23"/>
  <c r="AS35" i="23"/>
  <c r="AS34" i="23"/>
  <c r="AS33" i="23"/>
  <c r="AS32" i="23"/>
  <c r="AS31" i="23"/>
  <c r="AS30" i="23"/>
  <c r="AS29" i="23"/>
  <c r="AS28" i="23"/>
  <c r="AS27" i="23"/>
  <c r="AS26" i="23"/>
  <c r="AS25" i="23"/>
  <c r="AS24" i="23"/>
  <c r="AS23" i="23"/>
  <c r="AS22" i="23"/>
  <c r="AS21" i="23"/>
  <c r="AS20" i="23"/>
  <c r="AS19" i="23"/>
  <c r="AS18" i="23"/>
  <c r="AS17" i="23"/>
  <c r="AS16" i="23"/>
  <c r="AS15" i="23"/>
  <c r="AS14" i="23"/>
  <c r="AS13" i="23"/>
  <c r="AS12" i="23"/>
  <c r="AS11" i="23"/>
  <c r="AS10" i="23"/>
  <c r="AS9" i="23"/>
  <c r="AS8" i="23"/>
  <c r="AS7" i="23"/>
  <c r="AS6" i="23"/>
  <c r="AS5" i="23"/>
  <c r="AQ37" i="23"/>
  <c r="AQ36" i="23"/>
  <c r="AQ35" i="23"/>
  <c r="AQ34" i="23"/>
  <c r="AQ33" i="23"/>
  <c r="AQ32" i="23"/>
  <c r="AQ31" i="23"/>
  <c r="AQ30" i="23"/>
  <c r="AQ29" i="23"/>
  <c r="AQ28" i="23"/>
  <c r="AQ27" i="23"/>
  <c r="AQ26" i="23"/>
  <c r="AQ25" i="23"/>
  <c r="AQ24" i="23"/>
  <c r="AQ23" i="23"/>
  <c r="AQ22" i="23"/>
  <c r="AQ21" i="23"/>
  <c r="AQ20" i="23"/>
  <c r="AQ19" i="23"/>
  <c r="AQ18" i="23"/>
  <c r="AQ17" i="23"/>
  <c r="AQ16" i="23"/>
  <c r="AQ15" i="23"/>
  <c r="AQ14" i="23"/>
  <c r="AQ13" i="23"/>
  <c r="AQ12" i="23"/>
  <c r="AQ11" i="23"/>
  <c r="AQ10" i="23"/>
  <c r="AQ9" i="23"/>
  <c r="AQ8" i="23"/>
  <c r="AQ7" i="23"/>
  <c r="AQ6" i="23"/>
  <c r="AQ5" i="23"/>
  <c r="AQ4" i="23"/>
  <c r="AS4" i="23"/>
  <c r="P1" i="23"/>
  <c r="T160" i="23"/>
  <c r="T159" i="23"/>
  <c r="T158" i="23"/>
  <c r="T157" i="23"/>
  <c r="T151" i="23"/>
  <c r="T150" i="23"/>
  <c r="T149" i="23"/>
  <c r="T148" i="23"/>
  <c r="T141" i="23"/>
  <c r="T140" i="23"/>
  <c r="T139" i="23"/>
  <c r="T133" i="23"/>
  <c r="T132" i="23"/>
  <c r="T131" i="23"/>
  <c r="T130" i="23"/>
  <c r="T123" i="23"/>
  <c r="T122" i="23"/>
  <c r="T121" i="23"/>
  <c r="T106" i="23"/>
  <c r="T105" i="23"/>
  <c r="T104" i="23"/>
  <c r="T103" i="23"/>
  <c r="T114" i="23"/>
  <c r="T113" i="23"/>
  <c r="T112" i="23"/>
  <c r="T96" i="23"/>
  <c r="T95" i="23"/>
  <c r="T94" i="23"/>
  <c r="T88" i="23"/>
  <c r="T87" i="23"/>
  <c r="T86" i="23"/>
  <c r="T85" i="23"/>
  <c r="T78" i="23"/>
  <c r="T77" i="23"/>
  <c r="T76" i="23"/>
  <c r="T70" i="23"/>
  <c r="T69" i="23"/>
  <c r="T68" i="23"/>
  <c r="T67" i="23"/>
  <c r="T61" i="23"/>
  <c r="T60" i="23"/>
  <c r="T59" i="23"/>
  <c r="T58" i="23"/>
  <c r="T52" i="23"/>
  <c r="T51" i="23"/>
  <c r="T50" i="23"/>
  <c r="T49" i="23"/>
  <c r="T42" i="23"/>
  <c r="T41" i="23"/>
  <c r="T40" i="23"/>
  <c r="T34" i="23"/>
  <c r="T33" i="23"/>
  <c r="T32" i="23"/>
  <c r="T31" i="23"/>
  <c r="T25" i="23"/>
  <c r="T24" i="23"/>
  <c r="T23" i="23"/>
  <c r="T22" i="23"/>
  <c r="T15" i="23"/>
  <c r="T14" i="23"/>
  <c r="T13" i="23"/>
  <c r="T7" i="23"/>
  <c r="T6" i="23"/>
  <c r="T5" i="23"/>
  <c r="T4" i="23"/>
  <c r="GN203" i="1" l="1"/>
  <c r="GP204" i="1" l="1"/>
  <c r="GP203" i="1"/>
  <c r="GQ203" i="1" l="1"/>
  <c r="Y1" i="23" s="1"/>
  <c r="GO203" i="1"/>
  <c r="BP4" i="23" l="1"/>
  <c r="BP5" i="23" l="1"/>
  <c r="BP6" i="23" s="1"/>
  <c r="BP7" i="23" s="1"/>
  <c r="BP8" i="23" s="1"/>
  <c r="BP9" i="23" s="1"/>
  <c r="BP10" i="23" s="1"/>
  <c r="BP11" i="23" s="1"/>
  <c r="BP12" i="23" s="1"/>
  <c r="BP13" i="23" s="1"/>
  <c r="BP14" i="23" s="1"/>
  <c r="BP15" i="23" s="1"/>
  <c r="BP16" i="23" s="1"/>
  <c r="BP17" i="23" s="1"/>
  <c r="BP18" i="23" s="1"/>
  <c r="BP19" i="23" s="1"/>
  <c r="BP20" i="23" s="1"/>
  <c r="BP21" i="23" s="1"/>
  <c r="BP22" i="23" s="1"/>
  <c r="BP23" i="23" s="1"/>
  <c r="BP24" i="23" s="1"/>
  <c r="BP25" i="23" s="1"/>
  <c r="BP26" i="23" s="1"/>
  <c r="BP27" i="23" s="1"/>
  <c r="BP28" i="23" s="1"/>
  <c r="BP29" i="23" s="1"/>
  <c r="BP30" i="23" s="1"/>
  <c r="BP31" i="23" s="1"/>
  <c r="BP32" i="23" s="1"/>
  <c r="BP33" i="23" s="1"/>
  <c r="BP34" i="23" s="1"/>
  <c r="BP35" i="23" s="1"/>
  <c r="BP36" i="23" s="1"/>
  <c r="BP37" i="23" s="1"/>
  <c r="BO42" i="23"/>
  <c r="GH208" i="1"/>
  <c r="DG209" i="1"/>
  <c r="DG208" i="1"/>
  <c r="DG207" i="1"/>
  <c r="DG206" i="1"/>
  <c r="DG205" i="1"/>
  <c r="DG204" i="1"/>
  <c r="DG211" i="1" l="1"/>
  <c r="CG17" i="23"/>
  <c r="CF17" i="23"/>
  <c r="CZ22" i="23"/>
  <c r="CY22" i="23"/>
  <c r="CX22" i="23"/>
  <c r="CW22" i="23"/>
  <c r="CZ21" i="23"/>
  <c r="CY21" i="23"/>
  <c r="CX21" i="23"/>
  <c r="CW21" i="23"/>
  <c r="CY20" i="23"/>
  <c r="CX20" i="23"/>
  <c r="CW20" i="23"/>
  <c r="CZ19" i="23"/>
  <c r="CY19" i="23"/>
  <c r="CX19" i="23"/>
  <c r="CW19" i="23"/>
  <c r="CY18" i="23"/>
  <c r="CX18" i="23"/>
  <c r="CW18" i="23"/>
  <c r="CY17" i="23"/>
  <c r="CX17" i="23"/>
  <c r="CW17" i="23"/>
  <c r="CZ16" i="23"/>
  <c r="CY16" i="23"/>
  <c r="CX16" i="23"/>
  <c r="CW16" i="23"/>
  <c r="CY15" i="23"/>
  <c r="CX15" i="23"/>
  <c r="CW15" i="23"/>
  <c r="CZ14" i="23"/>
  <c r="CY14" i="23"/>
  <c r="CX14" i="23"/>
  <c r="CW14" i="23"/>
  <c r="CY13" i="23"/>
  <c r="CX13" i="23"/>
  <c r="CW13" i="23"/>
  <c r="CZ12" i="23"/>
  <c r="CY12" i="23"/>
  <c r="CX12" i="23"/>
  <c r="CW12" i="23"/>
  <c r="CZ11" i="23"/>
  <c r="CY11" i="23"/>
  <c r="CX11" i="23"/>
  <c r="CW11" i="23"/>
  <c r="CZ10" i="23"/>
  <c r="CY10" i="23"/>
  <c r="CX10" i="23"/>
  <c r="CW10" i="23"/>
  <c r="CY9" i="23"/>
  <c r="CX9" i="23"/>
  <c r="CW9" i="23"/>
  <c r="CZ7" i="23"/>
  <c r="CY7" i="23"/>
  <c r="CX7" i="23"/>
  <c r="CW7" i="23"/>
  <c r="CZ8" i="23"/>
  <c r="CY8" i="23"/>
  <c r="CX8" i="23"/>
  <c r="CW8" i="23"/>
  <c r="CY6" i="23"/>
  <c r="CX6" i="23"/>
  <c r="CW6" i="23"/>
  <c r="CZ5" i="23"/>
  <c r="CY5" i="23"/>
  <c r="CX5" i="23"/>
  <c r="CW5" i="23"/>
  <c r="CY4" i="23"/>
  <c r="CX4" i="23"/>
  <c r="CW4" i="23"/>
  <c r="CJ16" i="23"/>
  <c r="CL8" i="23"/>
  <c r="CH12" i="23"/>
  <c r="CH14" i="23"/>
  <c r="CM8" i="23"/>
  <c r="CG6" i="23"/>
  <c r="CN8" i="23"/>
  <c r="CE14" i="23"/>
  <c r="DA15" i="23" l="1"/>
  <c r="DJ6" i="23"/>
  <c r="DJ22" i="23"/>
  <c r="DA22" i="23"/>
  <c r="DJ21" i="23"/>
  <c r="DA21" i="23"/>
  <c r="DJ20" i="23"/>
  <c r="DA20" i="23"/>
  <c r="DJ19" i="23"/>
  <c r="DA19" i="23"/>
  <c r="DJ18" i="23"/>
  <c r="DA18" i="23"/>
  <c r="DJ17" i="23"/>
  <c r="DA17" i="23"/>
  <c r="DJ16" i="23"/>
  <c r="DA16" i="23"/>
  <c r="DJ15" i="23"/>
  <c r="DJ14" i="23"/>
  <c r="DA14" i="23"/>
  <c r="DJ13" i="23"/>
  <c r="DJ12" i="23"/>
  <c r="DA12" i="23"/>
  <c r="DJ11" i="23"/>
  <c r="DJ10" i="23"/>
  <c r="DA10" i="23"/>
  <c r="DJ9" i="23"/>
  <c r="DJ8" i="23"/>
  <c r="DA8" i="23"/>
  <c r="DJ7" i="23"/>
  <c r="DJ5" i="23"/>
  <c r="DA5" i="23"/>
  <c r="DJ4" i="23"/>
  <c r="DA4" i="23"/>
  <c r="DA6" i="23"/>
  <c r="DA9" i="23"/>
  <c r="DA11" i="23"/>
  <c r="DA7" i="23"/>
  <c r="DA13" i="23"/>
  <c r="CM5" i="23"/>
  <c r="CN9" i="23"/>
  <c r="CH13" i="23"/>
  <c r="CE5" i="23"/>
  <c r="CG13" i="23"/>
  <c r="CG14" i="23"/>
  <c r="CF13" i="23"/>
  <c r="CG5" i="23"/>
  <c r="CN4" i="23"/>
  <c r="CN5" i="23"/>
  <c r="CL9" i="23"/>
  <c r="CN7" i="23"/>
  <c r="CN6" i="23"/>
  <c r="CO4" i="23"/>
  <c r="CO8" i="23"/>
  <c r="CE13" i="23"/>
  <c r="CE12" i="23"/>
  <c r="CF4" i="23"/>
  <c r="CM9" i="23"/>
  <c r="CM14" i="23"/>
  <c r="CO14" i="23"/>
  <c r="CG4" i="23"/>
  <c r="CF7" i="23"/>
  <c r="CH6" i="23"/>
  <c r="CO5" i="23"/>
  <c r="CL14" i="23"/>
  <c r="CL6" i="23"/>
  <c r="CF6" i="23"/>
  <c r="CH4" i="23"/>
  <c r="CH5" i="23"/>
  <c r="CG12" i="23"/>
  <c r="CL4" i="23"/>
  <c r="CL7" i="23"/>
  <c r="CF12" i="23"/>
  <c r="CO6" i="23"/>
  <c r="CF14" i="23"/>
  <c r="CL5" i="23"/>
  <c r="CO9" i="23"/>
  <c r="CH7" i="23"/>
  <c r="CF5" i="23"/>
  <c r="CE7" i="23"/>
  <c r="CG7" i="23"/>
  <c r="CO7" i="23"/>
  <c r="CM7" i="23"/>
  <c r="CE4" i="23"/>
  <c r="CE6" i="23"/>
  <c r="CM4" i="23"/>
  <c r="CN14" i="23"/>
  <c r="CM6" i="23"/>
  <c r="CM10" i="23" l="1"/>
  <c r="CI13" i="23"/>
  <c r="CP7" i="23"/>
  <c r="CP6" i="23"/>
  <c r="CP4" i="23"/>
  <c r="CN10" i="23"/>
  <c r="CP9" i="23"/>
  <c r="CL10" i="23"/>
  <c r="CP5" i="23"/>
  <c r="CO10" i="23"/>
  <c r="CI14" i="23"/>
  <c r="CI12" i="23"/>
  <c r="CP8" i="23"/>
  <c r="CP14" i="23"/>
  <c r="CP10" i="23" l="1"/>
  <c r="CL11" i="23" s="1"/>
  <c r="CN11" i="23" l="1"/>
  <c r="CM11" i="23"/>
  <c r="CO11" i="23"/>
  <c r="AT4" i="23"/>
  <c r="FY203" i="1"/>
  <c r="FS203" i="1"/>
  <c r="FK203" i="1"/>
  <c r="FE203" i="1"/>
  <c r="AS42" i="23" l="1"/>
  <c r="AT5" i="23"/>
  <c r="AT6" i="23" s="1"/>
  <c r="AT7" i="23" s="1"/>
  <c r="AT8" i="23" s="1"/>
  <c r="AT9" i="23" s="1"/>
  <c r="AT10" i="23" s="1"/>
  <c r="AT11" i="23" s="1"/>
  <c r="AT12" i="23" s="1"/>
  <c r="AT13" i="23" s="1"/>
  <c r="AT14" i="23" s="1"/>
  <c r="AT15" i="23" s="1"/>
  <c r="AT16" i="23" s="1"/>
  <c r="AT17" i="23" s="1"/>
  <c r="AT18" i="23" s="1"/>
  <c r="AT19" i="23" s="1"/>
  <c r="AT20" i="23" s="1"/>
  <c r="AT21" i="23" s="1"/>
  <c r="AT22" i="23" s="1"/>
  <c r="AT23" i="23" s="1"/>
  <c r="AT24" i="23" s="1"/>
  <c r="AT25" i="23" s="1"/>
  <c r="AT26" i="23" s="1"/>
  <c r="AT27" i="23" s="1"/>
  <c r="AT28" i="23" s="1"/>
  <c r="AT29" i="23" s="1"/>
  <c r="AT30" i="23" s="1"/>
  <c r="AT31" i="23" s="1"/>
  <c r="AT32" i="23" s="1"/>
  <c r="AT33" i="23" s="1"/>
  <c r="AT34" i="23" s="1"/>
  <c r="AT35" i="23" s="1"/>
  <c r="AT36" i="23" s="1"/>
  <c r="AT37" i="23" s="1"/>
  <c r="EZ203" i="1"/>
  <c r="EW203" i="1"/>
  <c r="ES203" i="1"/>
  <c r="AU42" i="23"/>
  <c r="BU42" i="23"/>
  <c r="BQ42" i="23"/>
  <c r="BM42" i="23"/>
  <c r="BK42" i="23"/>
  <c r="BI42" i="23"/>
  <c r="EM203" i="1"/>
  <c r="EF203" i="1"/>
  <c r="EE203" i="1"/>
  <c r="AV4" i="23"/>
  <c r="BV4" i="23"/>
  <c r="BT4" i="23"/>
  <c r="BR4" i="23"/>
  <c r="BN4" i="23"/>
  <c r="BL4" i="23"/>
  <c r="BJ4" i="23"/>
  <c r="BH4" i="23"/>
  <c r="BF4" i="23"/>
  <c r="BD4" i="23"/>
  <c r="BD5" i="23" s="1"/>
  <c r="BD6" i="23" s="1"/>
  <c r="BD7" i="23" s="1"/>
  <c r="BD8" i="23" s="1"/>
  <c r="BD9" i="23" s="1"/>
  <c r="BD10" i="23" s="1"/>
  <c r="BD11" i="23" s="1"/>
  <c r="BD12" i="23" s="1"/>
  <c r="BD13" i="23" s="1"/>
  <c r="BD14" i="23" s="1"/>
  <c r="BD15" i="23" s="1"/>
  <c r="BD16" i="23" s="1"/>
  <c r="BD17" i="23" s="1"/>
  <c r="BD18" i="23" s="1"/>
  <c r="BD19" i="23" s="1"/>
  <c r="BD20" i="23" s="1"/>
  <c r="BD21" i="23" s="1"/>
  <c r="BD22" i="23" s="1"/>
  <c r="BD23" i="23" s="1"/>
  <c r="BD24" i="23" s="1"/>
  <c r="BD25" i="23" s="1"/>
  <c r="BD26" i="23" s="1"/>
  <c r="BD27" i="23" s="1"/>
  <c r="BD28" i="23" s="1"/>
  <c r="BD29" i="23" s="1"/>
  <c r="BD30" i="23" s="1"/>
  <c r="BD31" i="23" s="1"/>
  <c r="BD32" i="23" s="1"/>
  <c r="BD33" i="23" s="1"/>
  <c r="BD34" i="23" s="1"/>
  <c r="BD35" i="23" s="1"/>
  <c r="BD36" i="23" s="1"/>
  <c r="BD37" i="23" s="1"/>
  <c r="BB4" i="23"/>
  <c r="BB5" i="23" s="1"/>
  <c r="BB6" i="23" s="1"/>
  <c r="BB7" i="23" s="1"/>
  <c r="BB8" i="23" s="1"/>
  <c r="BB9" i="23" s="1"/>
  <c r="BB10" i="23" s="1"/>
  <c r="BB11" i="23" s="1"/>
  <c r="BB12" i="23" s="1"/>
  <c r="BB13" i="23" s="1"/>
  <c r="BB14" i="23" s="1"/>
  <c r="BB15" i="23" s="1"/>
  <c r="BB16" i="23" s="1"/>
  <c r="BB17" i="23" s="1"/>
  <c r="BB18" i="23" s="1"/>
  <c r="BB19" i="23" s="1"/>
  <c r="BB20" i="23" s="1"/>
  <c r="BB21" i="23" s="1"/>
  <c r="BB22" i="23" s="1"/>
  <c r="BB23" i="23" s="1"/>
  <c r="BB24" i="23" s="1"/>
  <c r="BB25" i="23" s="1"/>
  <c r="BB26" i="23" s="1"/>
  <c r="BB27" i="23" s="1"/>
  <c r="BB28" i="23" s="1"/>
  <c r="BB29" i="23" s="1"/>
  <c r="BB30" i="23" s="1"/>
  <c r="BB31" i="23" s="1"/>
  <c r="BB32" i="23" s="1"/>
  <c r="BB33" i="23" s="1"/>
  <c r="BB34" i="23" s="1"/>
  <c r="BB35" i="23" s="1"/>
  <c r="BB36" i="23" s="1"/>
  <c r="BB37" i="23" s="1"/>
  <c r="EA203" i="1"/>
  <c r="DU203" i="1"/>
  <c r="AZ4" i="23"/>
  <c r="AZ5" i="23" s="1"/>
  <c r="AZ6" i="23" s="1"/>
  <c r="AZ7" i="23" s="1"/>
  <c r="AZ8" i="23" s="1"/>
  <c r="AZ9" i="23" s="1"/>
  <c r="AZ10" i="23" s="1"/>
  <c r="AZ11" i="23" s="1"/>
  <c r="AZ12" i="23" s="1"/>
  <c r="AZ13" i="23" s="1"/>
  <c r="AZ14" i="23" s="1"/>
  <c r="AZ15" i="23" s="1"/>
  <c r="AZ16" i="23" s="1"/>
  <c r="AZ17" i="23" s="1"/>
  <c r="AZ18" i="23" s="1"/>
  <c r="AZ19" i="23" s="1"/>
  <c r="AZ20" i="23" s="1"/>
  <c r="AZ21" i="23" s="1"/>
  <c r="AZ22" i="23" s="1"/>
  <c r="AZ23" i="23" s="1"/>
  <c r="AZ24" i="23" s="1"/>
  <c r="AZ25" i="23" s="1"/>
  <c r="AZ26" i="23" s="1"/>
  <c r="AZ27" i="23" s="1"/>
  <c r="AZ28" i="23" s="1"/>
  <c r="AZ29" i="23" s="1"/>
  <c r="AZ30" i="23" s="1"/>
  <c r="AZ31" i="23" s="1"/>
  <c r="AZ32" i="23" s="1"/>
  <c r="AZ33" i="23" s="1"/>
  <c r="AZ34" i="23" s="1"/>
  <c r="AZ35" i="23" s="1"/>
  <c r="AZ36" i="23" s="1"/>
  <c r="AZ37" i="23" s="1"/>
  <c r="AY42" i="23"/>
  <c r="AX4" i="23"/>
  <c r="AX5" i="23" s="1"/>
  <c r="AX6" i="23" s="1"/>
  <c r="AX7" i="23" s="1"/>
  <c r="AX8" i="23" s="1"/>
  <c r="AX9" i="23" s="1"/>
  <c r="AX10" i="23" s="1"/>
  <c r="AX11" i="23" s="1"/>
  <c r="AX12" i="23" s="1"/>
  <c r="AX13" i="23" s="1"/>
  <c r="AX14" i="23" s="1"/>
  <c r="AX15" i="23" s="1"/>
  <c r="AX16" i="23" s="1"/>
  <c r="AX17" i="23" s="1"/>
  <c r="AX18" i="23" s="1"/>
  <c r="AX19" i="23" s="1"/>
  <c r="AX20" i="23" s="1"/>
  <c r="AX21" i="23" s="1"/>
  <c r="AX22" i="23" s="1"/>
  <c r="AX23" i="23" s="1"/>
  <c r="AX24" i="23" s="1"/>
  <c r="AX25" i="23" s="1"/>
  <c r="AX26" i="23" s="1"/>
  <c r="AX27" i="23" s="1"/>
  <c r="AX28" i="23" s="1"/>
  <c r="AX29" i="23" s="1"/>
  <c r="AX30" i="23" s="1"/>
  <c r="AX31" i="23" s="1"/>
  <c r="AX32" i="23" s="1"/>
  <c r="AX33" i="23" s="1"/>
  <c r="AX34" i="23" s="1"/>
  <c r="AX35" i="23" s="1"/>
  <c r="AX36" i="23" s="1"/>
  <c r="AX37" i="23" s="1"/>
  <c r="AR4" i="23"/>
  <c r="AR5" i="23" s="1"/>
  <c r="AR6" i="23" s="1"/>
  <c r="AR7" i="23" s="1"/>
  <c r="AR8" i="23" s="1"/>
  <c r="AR9" i="23" s="1"/>
  <c r="AR10" i="23" s="1"/>
  <c r="AR11" i="23" s="1"/>
  <c r="AR12" i="23" s="1"/>
  <c r="AR13" i="23" s="1"/>
  <c r="AR14" i="23" s="1"/>
  <c r="AR15" i="23" s="1"/>
  <c r="AR16" i="23" s="1"/>
  <c r="AR17" i="23" s="1"/>
  <c r="AR18" i="23" s="1"/>
  <c r="AR19" i="23" s="1"/>
  <c r="AR20" i="23" s="1"/>
  <c r="AR21" i="23" s="1"/>
  <c r="AR22" i="23" s="1"/>
  <c r="AR23" i="23" s="1"/>
  <c r="AR24" i="23" s="1"/>
  <c r="AR25" i="23" s="1"/>
  <c r="AR26" i="23" s="1"/>
  <c r="AR27" i="23" s="1"/>
  <c r="AR28" i="23" s="1"/>
  <c r="AR29" i="23" s="1"/>
  <c r="AR30" i="23" s="1"/>
  <c r="AR31" i="23" s="1"/>
  <c r="AR32" i="23" s="1"/>
  <c r="AR33" i="23" s="1"/>
  <c r="AR34" i="23" s="1"/>
  <c r="AR35" i="23" s="1"/>
  <c r="AR36" i="23" s="1"/>
  <c r="AR37" i="23" s="1"/>
  <c r="BS42" i="23"/>
  <c r="AW42" i="23"/>
  <c r="AQ42" i="23"/>
  <c r="BV5" i="23" l="1"/>
  <c r="BV6" i="23" s="1"/>
  <c r="BV7" i="23" s="1"/>
  <c r="BV8" i="23" s="1"/>
  <c r="BV9" i="23" s="1"/>
  <c r="BV10" i="23" s="1"/>
  <c r="BV11" i="23" s="1"/>
  <c r="BV12" i="23" s="1"/>
  <c r="BV13" i="23" s="1"/>
  <c r="BV14" i="23" s="1"/>
  <c r="BV15" i="23" s="1"/>
  <c r="BV16" i="23" s="1"/>
  <c r="BV17" i="23" s="1"/>
  <c r="BV18" i="23" s="1"/>
  <c r="BV19" i="23" s="1"/>
  <c r="BV20" i="23" s="1"/>
  <c r="BV21" i="23" s="1"/>
  <c r="BV22" i="23" s="1"/>
  <c r="BV23" i="23" s="1"/>
  <c r="BV24" i="23" s="1"/>
  <c r="BV25" i="23" s="1"/>
  <c r="BV26" i="23" s="1"/>
  <c r="BV27" i="23" s="1"/>
  <c r="BV28" i="23" s="1"/>
  <c r="BV29" i="23" s="1"/>
  <c r="BV30" i="23" s="1"/>
  <c r="BV31" i="23" s="1"/>
  <c r="BV32" i="23" s="1"/>
  <c r="BV33" i="23" s="1"/>
  <c r="BV34" i="23" s="1"/>
  <c r="BV35" i="23" s="1"/>
  <c r="BV36" i="23" s="1"/>
  <c r="BV37" i="23" s="1"/>
  <c r="BG42" i="23"/>
  <c r="BT5" i="23"/>
  <c r="BT6" i="23" s="1"/>
  <c r="BT7" i="23" s="1"/>
  <c r="BT8" i="23" s="1"/>
  <c r="BT9" i="23" s="1"/>
  <c r="BT10" i="23" s="1"/>
  <c r="BT11" i="23" s="1"/>
  <c r="BT12" i="23" s="1"/>
  <c r="BT13" i="23" s="1"/>
  <c r="BT14" i="23" s="1"/>
  <c r="BT15" i="23" s="1"/>
  <c r="BT16" i="23" s="1"/>
  <c r="BT17" i="23" s="1"/>
  <c r="BT18" i="23" s="1"/>
  <c r="BT19" i="23" s="1"/>
  <c r="BT20" i="23" s="1"/>
  <c r="BT21" i="23" s="1"/>
  <c r="BT22" i="23" s="1"/>
  <c r="BT23" i="23" s="1"/>
  <c r="BT24" i="23" s="1"/>
  <c r="BT25" i="23" s="1"/>
  <c r="BT26" i="23" s="1"/>
  <c r="BT27" i="23" s="1"/>
  <c r="BT28" i="23" s="1"/>
  <c r="BT29" i="23" s="1"/>
  <c r="BT30" i="23" s="1"/>
  <c r="BT31" i="23" s="1"/>
  <c r="BT32" i="23" s="1"/>
  <c r="BT33" i="23" s="1"/>
  <c r="BT34" i="23" s="1"/>
  <c r="BT35" i="23" s="1"/>
  <c r="BT36" i="23" s="1"/>
  <c r="BT37" i="23" s="1"/>
  <c r="AV5" i="23"/>
  <c r="AV6" i="23" s="1"/>
  <c r="AV7" i="23" s="1"/>
  <c r="AV8" i="23" s="1"/>
  <c r="AV9" i="23" s="1"/>
  <c r="AV10" i="23" s="1"/>
  <c r="AV11" i="23" s="1"/>
  <c r="AV12" i="23" s="1"/>
  <c r="AV13" i="23" s="1"/>
  <c r="AV14" i="23" s="1"/>
  <c r="AV15" i="23" s="1"/>
  <c r="AV16" i="23" s="1"/>
  <c r="AV17" i="23" s="1"/>
  <c r="AV18" i="23" s="1"/>
  <c r="AV19" i="23" s="1"/>
  <c r="AV20" i="23" s="1"/>
  <c r="AV21" i="23" s="1"/>
  <c r="AV22" i="23" s="1"/>
  <c r="AV23" i="23" s="1"/>
  <c r="AV24" i="23" s="1"/>
  <c r="AV25" i="23" s="1"/>
  <c r="AV26" i="23" s="1"/>
  <c r="AV27" i="23" s="1"/>
  <c r="AV28" i="23" s="1"/>
  <c r="AV29" i="23" s="1"/>
  <c r="AV30" i="23" s="1"/>
  <c r="AV31" i="23" s="1"/>
  <c r="AV32" i="23" s="1"/>
  <c r="AV33" i="23" s="1"/>
  <c r="AV34" i="23" s="1"/>
  <c r="AV35" i="23" s="1"/>
  <c r="AV36" i="23" s="1"/>
  <c r="AV37" i="23" s="1"/>
  <c r="BR5" i="23"/>
  <c r="BR6" i="23" s="1"/>
  <c r="BR7" i="23" s="1"/>
  <c r="BR8" i="23" s="1"/>
  <c r="BR9" i="23" s="1"/>
  <c r="BR10" i="23" s="1"/>
  <c r="BR11" i="23" s="1"/>
  <c r="BR12" i="23" s="1"/>
  <c r="BR13" i="23" s="1"/>
  <c r="BR14" i="23" s="1"/>
  <c r="BR15" i="23" s="1"/>
  <c r="BR16" i="23" s="1"/>
  <c r="BR17" i="23" s="1"/>
  <c r="BR18" i="23" s="1"/>
  <c r="BR19" i="23" s="1"/>
  <c r="BR20" i="23" s="1"/>
  <c r="BR21" i="23" s="1"/>
  <c r="BR22" i="23" s="1"/>
  <c r="BR23" i="23" s="1"/>
  <c r="BR24" i="23" s="1"/>
  <c r="BR25" i="23" s="1"/>
  <c r="BR26" i="23" s="1"/>
  <c r="BR27" i="23" s="1"/>
  <c r="BR28" i="23" s="1"/>
  <c r="BR29" i="23" s="1"/>
  <c r="BR30" i="23" s="1"/>
  <c r="BR31" i="23" s="1"/>
  <c r="BR32" i="23" s="1"/>
  <c r="BR33" i="23" s="1"/>
  <c r="BR34" i="23" s="1"/>
  <c r="BR35" i="23" s="1"/>
  <c r="BR36" i="23" s="1"/>
  <c r="BR37" i="23" s="1"/>
  <c r="BN5" i="23"/>
  <c r="BN6" i="23" s="1"/>
  <c r="BN7" i="23" s="1"/>
  <c r="BN8" i="23" s="1"/>
  <c r="BN9" i="23" s="1"/>
  <c r="BN10" i="23" s="1"/>
  <c r="BN11" i="23" s="1"/>
  <c r="BN12" i="23" s="1"/>
  <c r="BN13" i="23" s="1"/>
  <c r="BN14" i="23" s="1"/>
  <c r="BN15" i="23" s="1"/>
  <c r="BN16" i="23" s="1"/>
  <c r="BN17" i="23" s="1"/>
  <c r="BN18" i="23" s="1"/>
  <c r="BN19" i="23" s="1"/>
  <c r="BN20" i="23" s="1"/>
  <c r="BN21" i="23" s="1"/>
  <c r="BN22" i="23" s="1"/>
  <c r="BN23" i="23" s="1"/>
  <c r="BN24" i="23" s="1"/>
  <c r="BN25" i="23" s="1"/>
  <c r="BN26" i="23" s="1"/>
  <c r="BN27" i="23" s="1"/>
  <c r="BN28" i="23" s="1"/>
  <c r="BN29" i="23" s="1"/>
  <c r="BN30" i="23" s="1"/>
  <c r="BN31" i="23" s="1"/>
  <c r="BN32" i="23" s="1"/>
  <c r="BN33" i="23" s="1"/>
  <c r="BN34" i="23" s="1"/>
  <c r="BN35" i="23" s="1"/>
  <c r="BN36" i="23" s="1"/>
  <c r="BN37" i="23" s="1"/>
  <c r="BL5" i="23"/>
  <c r="BL6" i="23" s="1"/>
  <c r="BL7" i="23" s="1"/>
  <c r="BL8" i="23" s="1"/>
  <c r="BL9" i="23" s="1"/>
  <c r="BL10" i="23" s="1"/>
  <c r="BL11" i="23" s="1"/>
  <c r="BL12" i="23" s="1"/>
  <c r="BL13" i="23" s="1"/>
  <c r="BL14" i="23" s="1"/>
  <c r="BL15" i="23" s="1"/>
  <c r="BL16" i="23" s="1"/>
  <c r="BL17" i="23" s="1"/>
  <c r="BL18" i="23" s="1"/>
  <c r="BL19" i="23" s="1"/>
  <c r="BL20" i="23" s="1"/>
  <c r="BL21" i="23" s="1"/>
  <c r="BL22" i="23" s="1"/>
  <c r="BL23" i="23" s="1"/>
  <c r="BL24" i="23" s="1"/>
  <c r="BL25" i="23" s="1"/>
  <c r="BL26" i="23" s="1"/>
  <c r="BL27" i="23" s="1"/>
  <c r="BL28" i="23" s="1"/>
  <c r="BL29" i="23" s="1"/>
  <c r="BL30" i="23" s="1"/>
  <c r="BL31" i="23" s="1"/>
  <c r="BL32" i="23" s="1"/>
  <c r="BL33" i="23" s="1"/>
  <c r="BL34" i="23" s="1"/>
  <c r="BL35" i="23" s="1"/>
  <c r="BL36" i="23" s="1"/>
  <c r="BL37" i="23" s="1"/>
  <c r="BJ5" i="23"/>
  <c r="BJ6" i="23" s="1"/>
  <c r="BJ7" i="23" s="1"/>
  <c r="BJ8" i="23" s="1"/>
  <c r="BJ9" i="23" s="1"/>
  <c r="BJ10" i="23" s="1"/>
  <c r="BJ11" i="23" s="1"/>
  <c r="BJ12" i="23" s="1"/>
  <c r="BJ13" i="23" s="1"/>
  <c r="BJ14" i="23" s="1"/>
  <c r="BJ15" i="23" s="1"/>
  <c r="BJ16" i="23" s="1"/>
  <c r="BJ17" i="23" s="1"/>
  <c r="BJ18" i="23" s="1"/>
  <c r="BJ19" i="23" s="1"/>
  <c r="BJ20" i="23" s="1"/>
  <c r="BJ21" i="23" s="1"/>
  <c r="BJ22" i="23" s="1"/>
  <c r="BJ23" i="23" s="1"/>
  <c r="BJ24" i="23" s="1"/>
  <c r="BJ25" i="23" s="1"/>
  <c r="BJ26" i="23" s="1"/>
  <c r="BJ27" i="23" s="1"/>
  <c r="BJ28" i="23" s="1"/>
  <c r="BJ29" i="23" s="1"/>
  <c r="BJ30" i="23" s="1"/>
  <c r="BJ31" i="23" s="1"/>
  <c r="BJ32" i="23" s="1"/>
  <c r="BJ33" i="23" s="1"/>
  <c r="BJ34" i="23" s="1"/>
  <c r="BJ35" i="23" s="1"/>
  <c r="BJ36" i="23" s="1"/>
  <c r="BJ37" i="23" s="1"/>
  <c r="BE42" i="23"/>
  <c r="BH5" i="23"/>
  <c r="BH6" i="23" s="1"/>
  <c r="BH7" i="23" s="1"/>
  <c r="BH8" i="23" s="1"/>
  <c r="BH9" i="23" s="1"/>
  <c r="BH10" i="23" s="1"/>
  <c r="BH11" i="23" s="1"/>
  <c r="BH12" i="23" s="1"/>
  <c r="BH13" i="23" s="1"/>
  <c r="BH14" i="23" s="1"/>
  <c r="BH15" i="23" s="1"/>
  <c r="BH16" i="23" s="1"/>
  <c r="BH17" i="23" s="1"/>
  <c r="BH18" i="23" s="1"/>
  <c r="BH19" i="23" s="1"/>
  <c r="BH20" i="23" s="1"/>
  <c r="BH21" i="23" s="1"/>
  <c r="BH22" i="23" s="1"/>
  <c r="BH23" i="23" s="1"/>
  <c r="BH24" i="23" s="1"/>
  <c r="BH25" i="23" s="1"/>
  <c r="BH26" i="23" s="1"/>
  <c r="BH27" i="23" s="1"/>
  <c r="BH28" i="23" s="1"/>
  <c r="BH29" i="23" s="1"/>
  <c r="BH30" i="23" s="1"/>
  <c r="BH31" i="23" s="1"/>
  <c r="BH32" i="23" s="1"/>
  <c r="BH33" i="23" s="1"/>
  <c r="BH34" i="23" s="1"/>
  <c r="BH35" i="23" s="1"/>
  <c r="BH36" i="23" s="1"/>
  <c r="BH37" i="23" s="1"/>
  <c r="BF5" i="23"/>
  <c r="BF6" i="23" s="1"/>
  <c r="BF7" i="23" s="1"/>
  <c r="BF8" i="23" s="1"/>
  <c r="BF9" i="23" s="1"/>
  <c r="BF10" i="23" s="1"/>
  <c r="BF11" i="23" s="1"/>
  <c r="BF12" i="23" s="1"/>
  <c r="BF13" i="23" s="1"/>
  <c r="BF14" i="23" s="1"/>
  <c r="BF15" i="23" s="1"/>
  <c r="BF16" i="23" s="1"/>
  <c r="BF17" i="23" s="1"/>
  <c r="BF18" i="23" s="1"/>
  <c r="BF19" i="23" s="1"/>
  <c r="BF20" i="23" s="1"/>
  <c r="BF21" i="23" s="1"/>
  <c r="BF22" i="23" s="1"/>
  <c r="BF23" i="23" s="1"/>
  <c r="BF24" i="23" s="1"/>
  <c r="BF25" i="23" s="1"/>
  <c r="BF26" i="23" s="1"/>
  <c r="BF27" i="23" s="1"/>
  <c r="BF28" i="23" s="1"/>
  <c r="BF29" i="23" s="1"/>
  <c r="BF30" i="23" s="1"/>
  <c r="BF31" i="23" s="1"/>
  <c r="BF32" i="23" s="1"/>
  <c r="BF33" i="23" s="1"/>
  <c r="BF34" i="23" s="1"/>
  <c r="BF35" i="23" s="1"/>
  <c r="BF36" i="23" s="1"/>
  <c r="BF37" i="23" s="1"/>
  <c r="BC42" i="23"/>
  <c r="BA42" i="23"/>
  <c r="DM203" i="1"/>
  <c r="DK203" i="1"/>
  <c r="GJ159" i="1" l="1"/>
  <c r="GK159" i="1" s="1"/>
  <c r="GL159" i="1" s="1"/>
  <c r="FB159" i="1"/>
  <c r="FC159" i="1"/>
  <c r="GE210" i="1" l="1"/>
  <c r="GE209" i="1"/>
  <c r="GE205" i="1"/>
  <c r="GI206" i="1"/>
  <c r="GI207" i="1"/>
  <c r="GI208" i="1"/>
  <c r="GH206" i="1"/>
  <c r="GH204" i="1"/>
  <c r="GI205" i="1"/>
  <c r="GI204" i="1"/>
  <c r="GG207" i="1"/>
  <c r="GG206" i="1"/>
  <c r="GG205" i="1"/>
  <c r="GG204" i="1"/>
  <c r="GD206" i="1"/>
  <c r="GD205" i="1"/>
  <c r="GD204" i="1"/>
  <c r="GE207" i="1" l="1"/>
  <c r="GD207" i="1"/>
  <c r="GG208" i="1"/>
  <c r="GI209" i="1"/>
  <c r="GH209" i="1"/>
  <c r="I32" i="20"/>
  <c r="C32" i="20"/>
  <c r="I31" i="20"/>
  <c r="I30" i="20"/>
  <c r="I29" i="20"/>
  <c r="I28" i="20"/>
  <c r="I27" i="20"/>
  <c r="I26" i="20"/>
  <c r="I25" i="20"/>
  <c r="GJ200" i="1"/>
  <c r="GK200" i="1" s="1"/>
  <c r="GJ199" i="1"/>
  <c r="GK199" i="1" s="1"/>
  <c r="GJ198" i="1"/>
  <c r="GK198" i="1" s="1"/>
  <c r="GL198" i="1" s="1"/>
  <c r="GJ197" i="1"/>
  <c r="GK197" i="1" s="1"/>
  <c r="GJ196" i="1"/>
  <c r="GK196" i="1" s="1"/>
  <c r="GJ195" i="1"/>
  <c r="GK195" i="1" s="1"/>
  <c r="GJ194" i="1"/>
  <c r="GK194" i="1" s="1"/>
  <c r="GL194" i="1" s="1"/>
  <c r="GJ193" i="1"/>
  <c r="GK193" i="1" s="1"/>
  <c r="GJ192" i="1"/>
  <c r="GK192" i="1" s="1"/>
  <c r="GJ191" i="1"/>
  <c r="GK191" i="1" s="1"/>
  <c r="GJ190" i="1"/>
  <c r="GK190" i="1" s="1"/>
  <c r="GL190" i="1" s="1"/>
  <c r="GJ189" i="1"/>
  <c r="GK189" i="1" s="1"/>
  <c r="GJ188" i="1"/>
  <c r="GK188" i="1" s="1"/>
  <c r="GJ187" i="1"/>
  <c r="GK187" i="1" s="1"/>
  <c r="GJ186" i="1"/>
  <c r="GK186" i="1" s="1"/>
  <c r="GL186" i="1" s="1"/>
  <c r="GJ185" i="1"/>
  <c r="GK185" i="1" s="1"/>
  <c r="GL185" i="1" s="1"/>
  <c r="GJ184" i="1"/>
  <c r="GK184" i="1" s="1"/>
  <c r="GJ183" i="1"/>
  <c r="GK183" i="1" s="1"/>
  <c r="GJ182" i="1"/>
  <c r="GK182" i="1" s="1"/>
  <c r="GJ181" i="1"/>
  <c r="GK181" i="1" s="1"/>
  <c r="GL181" i="1" s="1"/>
  <c r="GJ180" i="1"/>
  <c r="GK180" i="1" s="1"/>
  <c r="GL180" i="1" s="1"/>
  <c r="GJ178" i="1"/>
  <c r="GK178" i="1" s="1"/>
  <c r="GJ177" i="1"/>
  <c r="GK177" i="1" s="1"/>
  <c r="GJ176" i="1"/>
  <c r="GK176" i="1" s="1"/>
  <c r="GL176" i="1" s="1"/>
  <c r="GJ174" i="1"/>
  <c r="GK174" i="1" s="1"/>
  <c r="GJ173" i="1"/>
  <c r="GK173" i="1" s="1"/>
  <c r="GJ172" i="1"/>
  <c r="GK172" i="1" s="1"/>
  <c r="GJ171" i="1"/>
  <c r="GK171" i="1" s="1"/>
  <c r="GL171" i="1" s="1"/>
  <c r="GJ170" i="1"/>
  <c r="GK170" i="1" s="1"/>
  <c r="GJ169" i="1"/>
  <c r="GK169" i="1" s="1"/>
  <c r="GJ168" i="1"/>
  <c r="GK168" i="1" s="1"/>
  <c r="GJ167" i="1"/>
  <c r="GK167" i="1" s="1"/>
  <c r="GJ166" i="1"/>
  <c r="GK166" i="1" s="1"/>
  <c r="GL166" i="1" s="1"/>
  <c r="GJ165" i="1"/>
  <c r="GK165" i="1" s="1"/>
  <c r="GJ164" i="1"/>
  <c r="GK164" i="1" s="1"/>
  <c r="GL164" i="1" s="1"/>
  <c r="GJ163" i="1"/>
  <c r="GK163" i="1" s="1"/>
  <c r="GJ162" i="1"/>
  <c r="GK162" i="1" s="1"/>
  <c r="GJ161" i="1"/>
  <c r="GK161" i="1" s="1"/>
  <c r="GJ160" i="1"/>
  <c r="GK160" i="1" s="1"/>
  <c r="GJ158" i="1"/>
  <c r="GK158" i="1" s="1"/>
  <c r="GJ157" i="1"/>
  <c r="GK157" i="1" s="1"/>
  <c r="GJ156" i="1"/>
  <c r="GK156" i="1" s="1"/>
  <c r="GJ155" i="1"/>
  <c r="GK155" i="1" s="1"/>
  <c r="GJ154" i="1"/>
  <c r="GK154" i="1" s="1"/>
  <c r="GL154" i="1" s="1"/>
  <c r="GJ153" i="1"/>
  <c r="GK153" i="1" s="1"/>
  <c r="GL153" i="1" s="1"/>
  <c r="GJ152" i="1"/>
  <c r="GK152" i="1" s="1"/>
  <c r="GL152" i="1" s="1"/>
  <c r="GJ151" i="1"/>
  <c r="GK151" i="1" s="1"/>
  <c r="GJ150" i="1"/>
  <c r="GK150" i="1" s="1"/>
  <c r="GJ149" i="1"/>
  <c r="GK149" i="1" s="1"/>
  <c r="GJ148" i="1"/>
  <c r="GK148" i="1" s="1"/>
  <c r="GJ146" i="1"/>
  <c r="GK146" i="1" s="1"/>
  <c r="GJ145" i="1"/>
  <c r="GK145" i="1" s="1"/>
  <c r="GJ144" i="1"/>
  <c r="GK144" i="1" s="1"/>
  <c r="GJ142" i="1"/>
  <c r="GK142" i="1" s="1"/>
  <c r="GJ141" i="1"/>
  <c r="GK141" i="1" s="1"/>
  <c r="GJ140" i="1"/>
  <c r="GK140" i="1" s="1"/>
  <c r="GJ139" i="1"/>
  <c r="GK139" i="1" s="1"/>
  <c r="GL139" i="1" s="1"/>
  <c r="GJ138" i="1"/>
  <c r="GK138" i="1" s="1"/>
  <c r="GJ137" i="1"/>
  <c r="GK137" i="1" s="1"/>
  <c r="GL137" i="1" s="1"/>
  <c r="GJ136" i="1"/>
  <c r="GK136" i="1" s="1"/>
  <c r="GJ135" i="1"/>
  <c r="GK135" i="1" s="1"/>
  <c r="GJ134" i="1"/>
  <c r="GK134" i="1" s="1"/>
  <c r="GJ133" i="1"/>
  <c r="GK133" i="1" s="1"/>
  <c r="GJ132" i="1"/>
  <c r="GK132" i="1" s="1"/>
  <c r="GJ131" i="1"/>
  <c r="GK131" i="1" s="1"/>
  <c r="GJ130" i="1"/>
  <c r="GK130" i="1" s="1"/>
  <c r="GJ129" i="1"/>
  <c r="GK129" i="1" s="1"/>
  <c r="GJ128" i="1"/>
  <c r="GK128" i="1" s="1"/>
  <c r="GJ127" i="1"/>
  <c r="GK127" i="1" s="1"/>
  <c r="GL127" i="1" s="1"/>
  <c r="GJ126" i="1"/>
  <c r="GK126" i="1" s="1"/>
  <c r="GJ125" i="1"/>
  <c r="GK125" i="1" s="1"/>
  <c r="GJ124" i="1"/>
  <c r="GK124" i="1" s="1"/>
  <c r="GJ123" i="1"/>
  <c r="GK123" i="1" s="1"/>
  <c r="GJ122" i="1"/>
  <c r="GK122" i="1" s="1"/>
  <c r="GJ121" i="1"/>
  <c r="GK121" i="1" s="1"/>
  <c r="GJ120" i="1"/>
  <c r="GK120" i="1" s="1"/>
  <c r="GJ119" i="1"/>
  <c r="GK119" i="1" s="1"/>
  <c r="GJ118" i="1"/>
  <c r="GK118" i="1" s="1"/>
  <c r="GL118" i="1" s="1"/>
  <c r="GJ117" i="1"/>
  <c r="GK117" i="1" s="1"/>
  <c r="GJ116" i="1"/>
  <c r="GK116" i="1" s="1"/>
  <c r="GJ114" i="1"/>
  <c r="GK114" i="1" s="1"/>
  <c r="GL114" i="1" s="1"/>
  <c r="GJ113" i="1"/>
  <c r="GK113" i="1" s="1"/>
  <c r="GJ112" i="1"/>
  <c r="GK112" i="1" s="1"/>
  <c r="GJ110" i="1"/>
  <c r="GK110" i="1" s="1"/>
  <c r="GJ109" i="1"/>
  <c r="GK109" i="1" s="1"/>
  <c r="GJ108" i="1"/>
  <c r="GK108" i="1" s="1"/>
  <c r="GJ107" i="1"/>
  <c r="GK107" i="1" s="1"/>
  <c r="GJ106" i="1"/>
  <c r="GK106" i="1" s="1"/>
  <c r="GJ105" i="1"/>
  <c r="GK105" i="1" s="1"/>
  <c r="GJ104" i="1"/>
  <c r="GK104" i="1" s="1"/>
  <c r="GJ103" i="1"/>
  <c r="GK103" i="1" s="1"/>
  <c r="GL103" i="1" s="1"/>
  <c r="GJ102" i="1"/>
  <c r="GK102" i="1" s="1"/>
  <c r="GL102" i="1" s="1"/>
  <c r="GJ101" i="1"/>
  <c r="GK101" i="1" s="1"/>
  <c r="GJ100" i="1"/>
  <c r="GK100" i="1" s="1"/>
  <c r="GJ99" i="1"/>
  <c r="GK99" i="1" s="1"/>
  <c r="GJ98" i="1"/>
  <c r="GK98" i="1" s="1"/>
  <c r="GJ97" i="1"/>
  <c r="GK97" i="1" s="1"/>
  <c r="GJ96" i="1"/>
  <c r="GK96" i="1" s="1"/>
  <c r="GJ95" i="1"/>
  <c r="GK95" i="1" s="1"/>
  <c r="GL95" i="1" s="1"/>
  <c r="GJ94" i="1"/>
  <c r="GK94" i="1" s="1"/>
  <c r="GL94" i="1" s="1"/>
  <c r="GJ93" i="1"/>
  <c r="GK93" i="1" s="1"/>
  <c r="GL93" i="1" s="1"/>
  <c r="GJ92" i="1"/>
  <c r="GK92" i="1" s="1"/>
  <c r="GL92" i="1" s="1"/>
  <c r="GJ91" i="1"/>
  <c r="GK91" i="1" s="1"/>
  <c r="GL91" i="1" s="1"/>
  <c r="GJ90" i="1"/>
  <c r="GK90" i="1" s="1"/>
  <c r="GJ89" i="1"/>
  <c r="GK89" i="1" s="1"/>
  <c r="GJ88" i="1"/>
  <c r="GK88" i="1" s="1"/>
  <c r="GJ87" i="1"/>
  <c r="GK87" i="1" s="1"/>
  <c r="GJ86" i="1"/>
  <c r="GK86" i="1" s="1"/>
  <c r="GJ85" i="1"/>
  <c r="GK85" i="1" s="1"/>
  <c r="GJ84" i="1"/>
  <c r="GK84" i="1" s="1"/>
  <c r="GJ82" i="1"/>
  <c r="GK82" i="1" s="1"/>
  <c r="GL82" i="1" s="1"/>
  <c r="GJ81" i="1"/>
  <c r="GK81" i="1" s="1"/>
  <c r="GJ80" i="1"/>
  <c r="GK80" i="1" s="1"/>
  <c r="GJ78" i="1"/>
  <c r="GK78" i="1" s="1"/>
  <c r="GJ77" i="1"/>
  <c r="GK77" i="1" s="1"/>
  <c r="GJ76" i="1"/>
  <c r="GK76" i="1" s="1"/>
  <c r="GJ75" i="1"/>
  <c r="GK75" i="1" s="1"/>
  <c r="GJ74" i="1"/>
  <c r="GK74" i="1" s="1"/>
  <c r="GL74" i="1" s="1"/>
  <c r="GJ73" i="1"/>
  <c r="GK73" i="1" s="1"/>
  <c r="GJ72" i="1"/>
  <c r="GK72" i="1" s="1"/>
  <c r="GJ71" i="1"/>
  <c r="GK71" i="1" s="1"/>
  <c r="GJ70" i="1"/>
  <c r="GK70" i="1" s="1"/>
  <c r="GJ69" i="1"/>
  <c r="GK69" i="1" s="1"/>
  <c r="GJ68" i="1"/>
  <c r="GK68" i="1" s="1"/>
  <c r="GJ67" i="1"/>
  <c r="GK67" i="1" s="1"/>
  <c r="GJ66" i="1"/>
  <c r="GK66" i="1" s="1"/>
  <c r="GJ65" i="1"/>
  <c r="GK65" i="1" s="1"/>
  <c r="GJ64" i="1"/>
  <c r="GK64" i="1" s="1"/>
  <c r="GJ63" i="1"/>
  <c r="GK63" i="1" s="1"/>
  <c r="GJ62" i="1"/>
  <c r="GK62" i="1" s="1"/>
  <c r="GL62" i="1" s="1"/>
  <c r="GJ61" i="1"/>
  <c r="GK61" i="1" s="1"/>
  <c r="GJ60" i="1"/>
  <c r="GK60" i="1" s="1"/>
  <c r="GJ59" i="1"/>
  <c r="GK59" i="1" s="1"/>
  <c r="GJ58" i="1"/>
  <c r="GK58" i="1" s="1"/>
  <c r="GJ57" i="1"/>
  <c r="GK57" i="1" s="1"/>
  <c r="GJ56" i="1"/>
  <c r="GK56" i="1" s="1"/>
  <c r="GL56" i="1" s="1"/>
  <c r="GJ55" i="1"/>
  <c r="GK55" i="1" s="1"/>
  <c r="GL55" i="1" s="1"/>
  <c r="GJ54" i="1"/>
  <c r="GK54" i="1" s="1"/>
  <c r="GL54" i="1" s="1"/>
  <c r="GJ53" i="1"/>
  <c r="GK53" i="1" s="1"/>
  <c r="GJ52" i="1"/>
  <c r="GK52" i="1" s="1"/>
  <c r="GJ50" i="1"/>
  <c r="GK50" i="1" s="1"/>
  <c r="GJ49" i="1"/>
  <c r="GK49" i="1" s="1"/>
  <c r="GJ48" i="1"/>
  <c r="GK48" i="1" s="1"/>
  <c r="GJ46" i="1"/>
  <c r="GK46" i="1" s="1"/>
  <c r="GJ45" i="1"/>
  <c r="GK45" i="1" s="1"/>
  <c r="GJ44" i="1"/>
  <c r="GK44" i="1" s="1"/>
  <c r="GJ43" i="1"/>
  <c r="GK43" i="1" s="1"/>
  <c r="GL43" i="1" s="1"/>
  <c r="GJ42" i="1"/>
  <c r="GK42" i="1" s="1"/>
  <c r="GJ41" i="1"/>
  <c r="GK41" i="1" s="1"/>
  <c r="GJ40" i="1"/>
  <c r="GK40" i="1" s="1"/>
  <c r="GL40" i="1" s="1"/>
  <c r="GJ39" i="1"/>
  <c r="GK39" i="1" s="1"/>
  <c r="GJ38" i="1"/>
  <c r="GK38" i="1" s="1"/>
  <c r="GJ37" i="1"/>
  <c r="GK37" i="1" s="1"/>
  <c r="GJ36" i="1"/>
  <c r="GK36" i="1" s="1"/>
  <c r="GJ35" i="1"/>
  <c r="GK35" i="1" s="1"/>
  <c r="GJ34" i="1"/>
  <c r="GK34" i="1" s="1"/>
  <c r="GJ33" i="1"/>
  <c r="GK33" i="1" s="1"/>
  <c r="GL33" i="1" s="1"/>
  <c r="GJ32" i="1"/>
  <c r="GK32" i="1" s="1"/>
  <c r="GJ31" i="1"/>
  <c r="GK31" i="1" s="1"/>
  <c r="GJ30" i="1"/>
  <c r="GK30" i="1" s="1"/>
  <c r="GL30" i="1" s="1"/>
  <c r="GJ29" i="1"/>
  <c r="GK29" i="1" s="1"/>
  <c r="GL29" i="1" s="1"/>
  <c r="GJ28" i="1"/>
  <c r="GK28" i="1" s="1"/>
  <c r="GJ27" i="1"/>
  <c r="GK27" i="1" s="1"/>
  <c r="GL27" i="1" s="1"/>
  <c r="GJ26" i="1"/>
  <c r="GK26" i="1" s="1"/>
  <c r="GL26" i="1" s="1"/>
  <c r="GJ25" i="1"/>
  <c r="GK25" i="1" s="1"/>
  <c r="GJ24" i="1"/>
  <c r="GK24" i="1" s="1"/>
  <c r="GJ23" i="1"/>
  <c r="GK23" i="1" s="1"/>
  <c r="GJ22" i="1"/>
  <c r="GK22" i="1" s="1"/>
  <c r="GJ21" i="1"/>
  <c r="GK21" i="1" s="1"/>
  <c r="GJ20" i="1"/>
  <c r="GK20" i="1" s="1"/>
  <c r="GL20" i="1" s="1"/>
  <c r="GJ18" i="1"/>
  <c r="GK18" i="1" s="1"/>
  <c r="GJ17" i="1"/>
  <c r="GK17" i="1" s="1"/>
  <c r="GJ16" i="1"/>
  <c r="GK16" i="1" s="1"/>
  <c r="GL16" i="1" s="1"/>
  <c r="GJ14" i="1"/>
  <c r="GK14" i="1" s="1"/>
  <c r="GL14" i="1" s="1"/>
  <c r="GJ13" i="1"/>
  <c r="GK13" i="1" s="1"/>
  <c r="GL13" i="1" s="1"/>
  <c r="GJ12" i="1"/>
  <c r="GK12" i="1" s="1"/>
  <c r="GJ11" i="1"/>
  <c r="GK11" i="1" s="1"/>
  <c r="GJ10" i="1"/>
  <c r="GK10" i="1" s="1"/>
  <c r="GJ9" i="1"/>
  <c r="GK9" i="1" s="1"/>
  <c r="GJ8" i="1"/>
  <c r="GK8" i="1" s="1"/>
  <c r="GJ7" i="1"/>
  <c r="GK7" i="1" s="1"/>
  <c r="GJ6" i="1"/>
  <c r="GK6" i="1" s="1"/>
  <c r="GJ5" i="1"/>
  <c r="GK5" i="1" s="1"/>
  <c r="GJ3" i="1"/>
  <c r="GK3" i="1" s="1"/>
  <c r="EO204" i="1"/>
  <c r="EC204" i="1"/>
  <c r="GA207" i="1"/>
  <c r="GA206" i="1"/>
  <c r="GJ179" i="1"/>
  <c r="GK179" i="1" s="1"/>
  <c r="GL179" i="1" s="1"/>
  <c r="GJ147" i="1"/>
  <c r="GK147" i="1" s="1"/>
  <c r="GL147" i="1" s="1"/>
  <c r="GJ115" i="1"/>
  <c r="GK115" i="1" s="1"/>
  <c r="GJ79" i="1"/>
  <c r="GK79" i="1" s="1"/>
  <c r="GJ51" i="1"/>
  <c r="GK51" i="1" s="1"/>
  <c r="GJ15" i="1"/>
  <c r="GK15" i="1" s="1"/>
  <c r="GL15" i="1" s="1"/>
  <c r="GJ175" i="1"/>
  <c r="GK175" i="1" s="1"/>
  <c r="GL175" i="1" s="1"/>
  <c r="GJ143" i="1"/>
  <c r="GK143" i="1" s="1"/>
  <c r="GJ111" i="1"/>
  <c r="GK111" i="1" s="1"/>
  <c r="GJ83" i="1"/>
  <c r="GK83" i="1" s="1"/>
  <c r="GJ47" i="1"/>
  <c r="GK47" i="1" s="1"/>
  <c r="GJ19" i="1"/>
  <c r="GK19" i="1" s="1"/>
  <c r="GL19" i="1" s="1"/>
  <c r="FP206" i="1"/>
  <c r="FP205" i="1"/>
  <c r="FP204" i="1"/>
  <c r="FH206" i="1"/>
  <c r="FH205" i="1"/>
  <c r="FH204" i="1"/>
  <c r="FC186" i="1"/>
  <c r="FC180" i="1"/>
  <c r="FC171" i="1"/>
  <c r="FC166" i="1"/>
  <c r="FC164" i="1"/>
  <c r="FC163" i="1"/>
  <c r="FC154" i="1"/>
  <c r="FC149" i="1"/>
  <c r="FC5" i="1"/>
  <c r="EJ206" i="1"/>
  <c r="EJ205" i="1"/>
  <c r="EJ204" i="1"/>
  <c r="EB204" i="1"/>
  <c r="DX206" i="1"/>
  <c r="DX205" i="1"/>
  <c r="DX204" i="1"/>
  <c r="FU206" i="1"/>
  <c r="FU205" i="1"/>
  <c r="FU204" i="1"/>
  <c r="FA207" i="1"/>
  <c r="FA206" i="1"/>
  <c r="FA205" i="1"/>
  <c r="FA204" i="1"/>
  <c r="EX206" i="1"/>
  <c r="EX205" i="1"/>
  <c r="EX204" i="1"/>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 i="19"/>
  <c r="O7" i="19"/>
  <c r="O6" i="19"/>
  <c r="O5" i="19"/>
  <c r="O4" i="19"/>
  <c r="O3" i="19"/>
  <c r="O2" i="19"/>
  <c r="FB198" i="1"/>
  <c r="FB197" i="1"/>
  <c r="FB196" i="1"/>
  <c r="FB192" i="1"/>
  <c r="FB191" i="1"/>
  <c r="FB190" i="1"/>
  <c r="FB189" i="1"/>
  <c r="FB188" i="1"/>
  <c r="FB186" i="1"/>
  <c r="FB182" i="1"/>
  <c r="FB180" i="1"/>
  <c r="FB179" i="1"/>
  <c r="FB178" i="1"/>
  <c r="FB174" i="1"/>
  <c r="FB173" i="1"/>
  <c r="FB172" i="1"/>
  <c r="FB171" i="1"/>
  <c r="FB168" i="1"/>
  <c r="FB167" i="1"/>
  <c r="FB166" i="1"/>
  <c r="FB165" i="1"/>
  <c r="FB164" i="1"/>
  <c r="FB163" i="1"/>
  <c r="FB162" i="1"/>
  <c r="FB161" i="1"/>
  <c r="FB160" i="1"/>
  <c r="FB158" i="1"/>
  <c r="FB157" i="1"/>
  <c r="FB156" i="1"/>
  <c r="FB154" i="1"/>
  <c r="FB149" i="1"/>
  <c r="FB147" i="1"/>
  <c r="FB39" i="1"/>
  <c r="FB37" i="1"/>
  <c r="FB33" i="1"/>
  <c r="FB29" i="1"/>
  <c r="FB28" i="1"/>
  <c r="FB26" i="1"/>
  <c r="FB25" i="1"/>
  <c r="FB19" i="1"/>
  <c r="FB18" i="1"/>
  <c r="FB16" i="1"/>
  <c r="FB14" i="1"/>
  <c r="FB13" i="1"/>
  <c r="FB9" i="1"/>
  <c r="FB8" i="1"/>
  <c r="M109" i="19"/>
  <c r="GA205" i="1"/>
  <c r="GA204" i="1"/>
  <c r="FM206" i="1"/>
  <c r="FM205" i="1"/>
  <c r="FM204" i="1"/>
  <c r="FT207" i="1"/>
  <c r="FT206" i="1"/>
  <c r="FT205" i="1"/>
  <c r="FT204" i="1"/>
  <c r="FL207" i="1"/>
  <c r="FL206" i="1"/>
  <c r="FL205" i="1"/>
  <c r="FL204" i="1"/>
  <c r="EU206" i="1"/>
  <c r="EU205" i="1"/>
  <c r="EU204" i="1"/>
  <c r="EQ206" i="1"/>
  <c r="EQ205" i="1"/>
  <c r="EP206" i="1"/>
  <c r="EP205" i="1"/>
  <c r="EP204" i="1"/>
  <c r="EQ204" i="1"/>
  <c r="EO207" i="1"/>
  <c r="EO206" i="1"/>
  <c r="EO205" i="1"/>
  <c r="EC207" i="1"/>
  <c r="EC206" i="1"/>
  <c r="EC205" i="1"/>
  <c r="FZ207" i="1"/>
  <c r="DO204" i="1"/>
  <c r="EG204" i="1"/>
  <c r="EN204" i="1"/>
  <c r="FZ204" i="1"/>
  <c r="ET204" i="1"/>
  <c r="FZ206" i="1"/>
  <c r="FZ205" i="1"/>
  <c r="ET207" i="1"/>
  <c r="ET206" i="1"/>
  <c r="ET205" i="1"/>
  <c r="EN207" i="1"/>
  <c r="EN206" i="1"/>
  <c r="EN205" i="1"/>
  <c r="EG208" i="1"/>
  <c r="EG207" i="1"/>
  <c r="EG206" i="1"/>
  <c r="EG205" i="1"/>
  <c r="EB207" i="1"/>
  <c r="EB206" i="1"/>
  <c r="EB205" i="1"/>
  <c r="DO207" i="1"/>
  <c r="DO208" i="1"/>
  <c r="DN207" i="1"/>
  <c r="DN206" i="1"/>
  <c r="CW206" i="1"/>
  <c r="CW205" i="1"/>
  <c r="CW204" i="1"/>
  <c r="DO206" i="1"/>
  <c r="DO205" i="1"/>
  <c r="DN205" i="1"/>
  <c r="DN204" i="1"/>
  <c r="CU204" i="1"/>
  <c r="CT204" i="1"/>
  <c r="N54" i="7"/>
  <c r="M54" i="7"/>
  <c r="N53" i="7"/>
  <c r="M53" i="7"/>
  <c r="O52" i="7"/>
  <c r="N52" i="7"/>
  <c r="M52" i="7"/>
  <c r="N51" i="7"/>
  <c r="M51" i="7"/>
  <c r="N50" i="7"/>
  <c r="M50" i="7"/>
  <c r="M49" i="7"/>
  <c r="M48" i="7"/>
  <c r="N47" i="7"/>
  <c r="M47" i="7"/>
  <c r="N46" i="7"/>
  <c r="M46" i="7"/>
  <c r="N45" i="7"/>
  <c r="M45" i="7"/>
  <c r="N44" i="7"/>
  <c r="M44" i="7"/>
  <c r="M43" i="7"/>
  <c r="M42" i="7"/>
  <c r="N41" i="7"/>
  <c r="M41" i="7"/>
  <c r="N40" i="7"/>
  <c r="M40" i="7"/>
  <c r="N39" i="7"/>
  <c r="M39" i="7"/>
  <c r="N38" i="7"/>
  <c r="M38" i="7"/>
  <c r="N37" i="7"/>
  <c r="M37" i="7"/>
  <c r="N36" i="7"/>
  <c r="M36" i="7"/>
  <c r="N35" i="7"/>
  <c r="M35" i="7"/>
  <c r="N34" i="7"/>
  <c r="M34" i="7"/>
  <c r="M33" i="7"/>
  <c r="M32" i="7"/>
  <c r="N31" i="7"/>
  <c r="M31" i="7"/>
  <c r="M30" i="7"/>
  <c r="N29" i="7"/>
  <c r="M29" i="7"/>
  <c r="N28" i="7"/>
  <c r="M28" i="7"/>
  <c r="N27" i="7"/>
  <c r="M27" i="7"/>
  <c r="N26" i="7"/>
  <c r="M26" i="7"/>
  <c r="N25" i="7"/>
  <c r="M25" i="7"/>
  <c r="N24" i="7"/>
  <c r="M24" i="7"/>
  <c r="N23" i="7"/>
  <c r="M23" i="7"/>
  <c r="M22" i="7"/>
  <c r="N21" i="7"/>
  <c r="M21" i="7"/>
  <c r="N20" i="7"/>
  <c r="M20" i="7"/>
  <c r="N19" i="7"/>
  <c r="M19" i="7"/>
  <c r="M18" i="7"/>
  <c r="M17" i="7"/>
  <c r="M16" i="7"/>
  <c r="N15" i="7"/>
  <c r="M15" i="7"/>
  <c r="N14" i="7"/>
  <c r="M14" i="7"/>
  <c r="N13" i="7"/>
  <c r="M13" i="7"/>
  <c r="N12" i="7"/>
  <c r="M12" i="7"/>
  <c r="M11" i="7"/>
  <c r="N10" i="7"/>
  <c r="M10" i="7"/>
  <c r="N9" i="7"/>
  <c r="M9" i="7"/>
  <c r="N8" i="7"/>
  <c r="M8" i="7"/>
  <c r="N7" i="7"/>
  <c r="M7" i="7"/>
  <c r="N6" i="7"/>
  <c r="M6" i="7"/>
  <c r="N5" i="7"/>
  <c r="M5" i="7"/>
  <c r="M4" i="7"/>
  <c r="M3" i="7"/>
  <c r="N2" i="7"/>
  <c r="M2" i="7"/>
  <c r="F1" i="5"/>
  <c r="J22"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1" i="7"/>
  <c r="J20" i="7"/>
  <c r="J19" i="7"/>
  <c r="J18" i="7"/>
  <c r="J17" i="7"/>
  <c r="J16" i="7"/>
  <c r="J15" i="7"/>
  <c r="J14" i="7"/>
  <c r="J13" i="7"/>
  <c r="J12" i="7"/>
  <c r="J11" i="7"/>
  <c r="J10" i="7"/>
  <c r="J9" i="7"/>
  <c r="J8" i="7"/>
  <c r="J7" i="7"/>
  <c r="J6" i="7"/>
  <c r="J5" i="7"/>
  <c r="J4" i="7"/>
  <c r="J3" i="7"/>
  <c r="J2" i="7"/>
  <c r="L21"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0" i="7"/>
  <c r="L19" i="7"/>
  <c r="L18" i="7"/>
  <c r="L17" i="7"/>
  <c r="L16" i="7"/>
  <c r="L15" i="7"/>
  <c r="L14" i="7"/>
  <c r="L13" i="7"/>
  <c r="L12" i="7"/>
  <c r="L11" i="7"/>
  <c r="L10" i="7"/>
  <c r="L9" i="7"/>
  <c r="L8" i="7"/>
  <c r="L7" i="7"/>
  <c r="L6" i="7"/>
  <c r="L5" i="7"/>
  <c r="L4" i="7"/>
  <c r="L3" i="7"/>
  <c r="L2" i="7"/>
  <c r="H21" i="7"/>
  <c r="G21" i="7"/>
  <c r="F21" i="7"/>
  <c r="E21" i="7"/>
  <c r="D21" i="7"/>
  <c r="C21" i="7"/>
  <c r="B21" i="7"/>
  <c r="H22" i="7" s="1"/>
  <c r="O54" i="7"/>
  <c r="O53" i="7"/>
  <c r="O51" i="7"/>
  <c r="O50" i="7"/>
  <c r="O49" i="7"/>
  <c r="O48" i="7"/>
  <c r="O47" i="7"/>
  <c r="O46" i="7"/>
  <c r="O44" i="7"/>
  <c r="O9" i="7"/>
  <c r="O43" i="7"/>
  <c r="O42" i="7"/>
  <c r="O41" i="7"/>
  <c r="O40" i="7"/>
  <c r="O39" i="7"/>
  <c r="O37" i="7"/>
  <c r="O36" i="7"/>
  <c r="O35" i="7"/>
  <c r="O34" i="7"/>
  <c r="O31" i="7"/>
  <c r="O32" i="7"/>
  <c r="O30" i="7"/>
  <c r="O29" i="7"/>
  <c r="O28" i="7"/>
  <c r="O27" i="7"/>
  <c r="O26" i="7"/>
  <c r="O25" i="7"/>
  <c r="O38" i="7"/>
  <c r="O24" i="7"/>
  <c r="O23" i="7"/>
  <c r="O22" i="7"/>
  <c r="O21" i="7"/>
  <c r="O20" i="7"/>
  <c r="O19" i="7"/>
  <c r="O18" i="7"/>
  <c r="O45" i="7"/>
  <c r="O17" i="7"/>
  <c r="O16" i="7"/>
  <c r="O15" i="7"/>
  <c r="O14" i="7"/>
  <c r="O13" i="7"/>
  <c r="O12" i="7"/>
  <c r="O11" i="7"/>
  <c r="O10" i="7"/>
  <c r="O8" i="7"/>
  <c r="O7" i="7"/>
  <c r="O6" i="7"/>
  <c r="O5" i="7"/>
  <c r="O4" i="7"/>
  <c r="O3" i="7"/>
  <c r="O2" i="7"/>
  <c r="D207" i="1"/>
  <c r="D206" i="1"/>
  <c r="D205" i="1"/>
  <c r="D204" i="1"/>
  <c r="F204" i="1"/>
  <c r="E204" i="1"/>
  <c r="G204" i="1"/>
  <c r="O33" i="7"/>
  <c r="L55" i="7"/>
  <c r="GL59" i="1" l="1"/>
  <c r="GL183" i="1"/>
  <c r="GL57" i="1"/>
  <c r="T53" i="23"/>
  <c r="U52" i="23" s="1"/>
  <c r="T89" i="23"/>
  <c r="U87" i="23" s="1"/>
  <c r="T62" i="23"/>
  <c r="U60" i="23" s="1"/>
  <c r="T79" i="23"/>
  <c r="U78" i="23" s="1"/>
  <c r="T71" i="23"/>
  <c r="U69" i="23" s="1"/>
  <c r="T161" i="23"/>
  <c r="U157" i="23" s="1"/>
  <c r="T26" i="23"/>
  <c r="U25" i="23" s="1"/>
  <c r="T124" i="23"/>
  <c r="U122" i="23" s="1"/>
  <c r="GL161" i="1"/>
  <c r="T142" i="23"/>
  <c r="U140" i="23" s="1"/>
  <c r="T152" i="23"/>
  <c r="U151" i="23" s="1"/>
  <c r="T107" i="23"/>
  <c r="U103" i="23" s="1"/>
  <c r="T134" i="23"/>
  <c r="U132" i="23" s="1"/>
  <c r="T115" i="23"/>
  <c r="U113" i="23" s="1"/>
  <c r="T16" i="23"/>
  <c r="U14" i="23" s="1"/>
  <c r="T43" i="23"/>
  <c r="U41" i="23" s="1"/>
  <c r="T97" i="23"/>
  <c r="U95" i="23" s="1"/>
  <c r="T35" i="23"/>
  <c r="U33" i="23" s="1"/>
  <c r="EU207" i="1"/>
  <c r="GL90" i="1"/>
  <c r="FP207" i="1"/>
  <c r="GL141" i="1"/>
  <c r="GL146" i="1"/>
  <c r="EC208" i="1"/>
  <c r="EO208" i="1"/>
  <c r="FL208" i="1"/>
  <c r="FT208" i="1"/>
  <c r="FM207" i="1"/>
  <c r="EJ207" i="1"/>
  <c r="GL126" i="1"/>
  <c r="D208" i="1"/>
  <c r="EX207" i="1"/>
  <c r="GL5" i="1"/>
  <c r="GL37" i="1"/>
  <c r="GL69" i="1"/>
  <c r="GL101" i="1"/>
  <c r="GL133" i="1"/>
  <c r="GL165" i="1"/>
  <c r="GL197" i="1"/>
  <c r="GL35" i="1"/>
  <c r="GL63" i="1"/>
  <c r="GL67" i="1"/>
  <c r="GL123" i="1"/>
  <c r="GL135" i="1"/>
  <c r="GL163" i="1"/>
  <c r="GL191" i="1"/>
  <c r="GL195" i="1"/>
  <c r="GL157" i="1"/>
  <c r="GL47" i="1"/>
  <c r="GL25" i="1"/>
  <c r="GL65" i="1"/>
  <c r="GL89" i="1"/>
  <c r="GL129" i="1"/>
  <c r="GL193" i="1"/>
  <c r="FH207" i="1"/>
  <c r="GL79" i="1"/>
  <c r="GL77" i="1"/>
  <c r="GL143" i="1"/>
  <c r="GL51" i="1"/>
  <c r="GL115" i="1"/>
  <c r="GL11" i="1"/>
  <c r="GL39" i="1"/>
  <c r="GL71" i="1"/>
  <c r="GL87" i="1"/>
  <c r="GL119" i="1"/>
  <c r="GL155" i="1"/>
  <c r="GL167" i="1"/>
  <c r="GL187" i="1"/>
  <c r="GL199" i="1"/>
  <c r="GL3" i="1"/>
  <c r="GL121" i="1"/>
  <c r="GL107" i="1"/>
  <c r="GL97" i="1"/>
  <c r="DN208" i="1"/>
  <c r="CW207" i="1"/>
  <c r="FZ208" i="1"/>
  <c r="EQ207" i="1"/>
  <c r="FA208" i="1"/>
  <c r="FU207" i="1"/>
  <c r="DX207" i="1"/>
  <c r="FC204" i="1"/>
  <c r="GE212" i="1"/>
  <c r="GJ4" i="1"/>
  <c r="GK4" i="1" s="1"/>
  <c r="GK209" i="1" s="1"/>
  <c r="GL12" i="1"/>
  <c r="GL24" i="1"/>
  <c r="GL28" i="1"/>
  <c r="GL32" i="1"/>
  <c r="GL36" i="1"/>
  <c r="GL44" i="1"/>
  <c r="GL48" i="1"/>
  <c r="GL52" i="1"/>
  <c r="GL60" i="1"/>
  <c r="GL64" i="1"/>
  <c r="GL68" i="1"/>
  <c r="GL72" i="1"/>
  <c r="GL76" i="1"/>
  <c r="GL80" i="1"/>
  <c r="GL84" i="1"/>
  <c r="GL88" i="1"/>
  <c r="GL96" i="1"/>
  <c r="GL100" i="1"/>
  <c r="GL104" i="1"/>
  <c r="GL108" i="1"/>
  <c r="GL112" i="1"/>
  <c r="GL116" i="1"/>
  <c r="GL120" i="1"/>
  <c r="GL132" i="1"/>
  <c r="GL136" i="1"/>
  <c r="GL140" i="1"/>
  <c r="GL144" i="1"/>
  <c r="GL148" i="1"/>
  <c r="GL156" i="1"/>
  <c r="GL160" i="1"/>
  <c r="GL168" i="1"/>
  <c r="GL184" i="1"/>
  <c r="GL188" i="1"/>
  <c r="GL192" i="1"/>
  <c r="GL196" i="1"/>
  <c r="GL200" i="1"/>
  <c r="EN208" i="1"/>
  <c r="GL128" i="1"/>
  <c r="EP207" i="1"/>
  <c r="GA208" i="1"/>
  <c r="GL8" i="1"/>
  <c r="GL124" i="1"/>
  <c r="GL172" i="1"/>
  <c r="EB208" i="1"/>
  <c r="EG209" i="1"/>
  <c r="ET208" i="1"/>
  <c r="DO209" i="1"/>
  <c r="FC205" i="1"/>
  <c r="GL18" i="1"/>
  <c r="GL50" i="1"/>
  <c r="GL174" i="1"/>
  <c r="GL6" i="1"/>
  <c r="GL10" i="1"/>
  <c r="GL22" i="1"/>
  <c r="GL34" i="1"/>
  <c r="GL38" i="1"/>
  <c r="GL42" i="1"/>
  <c r="GL46" i="1"/>
  <c r="GL58" i="1"/>
  <c r="GL66" i="1"/>
  <c r="GL70" i="1"/>
  <c r="GL78" i="1"/>
  <c r="GL86" i="1"/>
  <c r="GL98" i="1"/>
  <c r="GL106" i="1"/>
  <c r="GL110" i="1"/>
  <c r="GL122" i="1"/>
  <c r="GL130" i="1"/>
  <c r="GL134" i="1"/>
  <c r="GL138" i="1"/>
  <c r="GL142" i="1"/>
  <c r="GL150" i="1"/>
  <c r="GL158" i="1"/>
  <c r="GL162" i="1"/>
  <c r="GL170" i="1"/>
  <c r="GL178" i="1"/>
  <c r="GL182" i="1"/>
  <c r="GL9" i="1"/>
  <c r="GL17" i="1"/>
  <c r="GL41" i="1"/>
  <c r="GL49" i="1"/>
  <c r="GL73" i="1"/>
  <c r="GL81" i="1"/>
  <c r="GL105" i="1"/>
  <c r="GL113" i="1"/>
  <c r="GL145" i="1"/>
  <c r="GL169" i="1"/>
  <c r="GL177" i="1"/>
  <c r="GL7" i="1"/>
  <c r="GL23" i="1"/>
  <c r="GL75" i="1"/>
  <c r="GL131" i="1"/>
  <c r="GL151" i="1"/>
  <c r="FB203" i="1"/>
  <c r="GL21" i="1"/>
  <c r="GL45" i="1"/>
  <c r="GL53" i="1"/>
  <c r="GL61" i="1"/>
  <c r="GL85" i="1"/>
  <c r="GL109" i="1"/>
  <c r="GL117" i="1"/>
  <c r="GL125" i="1"/>
  <c r="GL149" i="1"/>
  <c r="GL173" i="1"/>
  <c r="GL189" i="1"/>
  <c r="GL31" i="1"/>
  <c r="GL83" i="1"/>
  <c r="GL99" i="1"/>
  <c r="GL111" i="1"/>
  <c r="FC206" i="1"/>
  <c r="T8" i="23"/>
  <c r="U4" i="23" s="1"/>
  <c r="U68" i="23" l="1"/>
  <c r="U51" i="23"/>
  <c r="U77" i="23"/>
  <c r="U50" i="23"/>
  <c r="U61" i="23"/>
  <c r="U24" i="23"/>
  <c r="U59" i="23"/>
  <c r="U23" i="23"/>
  <c r="U40" i="23"/>
  <c r="U112" i="23"/>
  <c r="U22" i="23"/>
  <c r="U104" i="23"/>
  <c r="U131" i="23"/>
  <c r="U34" i="23"/>
  <c r="U114" i="23"/>
  <c r="U31" i="23"/>
  <c r="U130" i="23"/>
  <c r="U148" i="23"/>
  <c r="U160" i="23"/>
  <c r="U96" i="23"/>
  <c r="U88" i="23"/>
  <c r="U15" i="23"/>
  <c r="U159" i="23"/>
  <c r="U123" i="23"/>
  <c r="U158" i="23"/>
  <c r="U86" i="23"/>
  <c r="U32" i="23"/>
  <c r="U133" i="23"/>
  <c r="U67" i="23"/>
  <c r="U42" i="23"/>
  <c r="U105" i="23"/>
  <c r="U49" i="23"/>
  <c r="U94" i="23"/>
  <c r="U13" i="23"/>
  <c r="U70" i="23"/>
  <c r="U139" i="23"/>
  <c r="U149" i="23"/>
  <c r="U121" i="23"/>
  <c r="U141" i="23"/>
  <c r="U106" i="23"/>
  <c r="U76" i="23"/>
  <c r="U150" i="23"/>
  <c r="U58" i="23"/>
  <c r="U85" i="23"/>
  <c r="CI5" i="23"/>
  <c r="CI4" i="23"/>
  <c r="CE8" i="23"/>
  <c r="CF8" i="23"/>
  <c r="CI6" i="23"/>
  <c r="CG8" i="23"/>
  <c r="CI7" i="23"/>
  <c r="CH8" i="23"/>
  <c r="FC207" i="1"/>
  <c r="GL4" i="1"/>
  <c r="O14" i="23" s="1"/>
  <c r="U5" i="23"/>
  <c r="U6" i="23"/>
  <c r="U7" i="23"/>
  <c r="J63" i="2"/>
  <c r="J46" i="2"/>
  <c r="J61" i="2"/>
  <c r="J57" i="2"/>
  <c r="J67" i="2"/>
  <c r="J53" i="2"/>
  <c r="J24" i="2"/>
  <c r="J17" i="2"/>
  <c r="J33" i="2"/>
  <c r="J4" i="2"/>
  <c r="J44" i="2"/>
  <c r="J41" i="2"/>
  <c r="J18" i="2"/>
  <c r="J14" i="2"/>
  <c r="J32" i="2"/>
  <c r="B1" i="2"/>
  <c r="J70" i="2"/>
  <c r="J40" i="2"/>
  <c r="J37" i="2"/>
  <c r="J49" i="2"/>
  <c r="J43" i="2"/>
  <c r="J23" i="2"/>
  <c r="J13" i="2"/>
  <c r="J22" i="2"/>
  <c r="J29" i="2"/>
  <c r="J65" i="2"/>
  <c r="J66" i="2"/>
  <c r="J45" i="2"/>
  <c r="J8" i="2"/>
  <c r="J76" i="2"/>
  <c r="J47" i="2"/>
  <c r="J62" i="2"/>
  <c r="J27" i="2"/>
  <c r="J42" i="2"/>
  <c r="J9" i="2"/>
  <c r="J71" i="2"/>
  <c r="J10" i="2"/>
  <c r="J31" i="2"/>
  <c r="J20" i="2"/>
  <c r="J36" i="2"/>
  <c r="J39" i="2"/>
  <c r="J21" i="2"/>
  <c r="J69" i="2"/>
  <c r="J5" i="2"/>
  <c r="J54" i="2"/>
  <c r="J25" i="2"/>
  <c r="J74" i="2"/>
  <c r="J7" i="2"/>
  <c r="J12" i="2"/>
  <c r="J26" i="2"/>
  <c r="J56" i="2"/>
  <c r="J35" i="2"/>
  <c r="J11" i="2"/>
  <c r="J59" i="2"/>
  <c r="J51" i="2"/>
  <c r="J50" i="2"/>
  <c r="J30" i="2"/>
  <c r="J6" i="2"/>
  <c r="J34" i="2"/>
  <c r="J28" i="2"/>
  <c r="C1" i="2"/>
  <c r="J58" i="2"/>
  <c r="J72" i="2"/>
  <c r="J52" i="2"/>
  <c r="J19" i="2"/>
  <c r="J60" i="2"/>
  <c r="J64" i="2"/>
  <c r="J15" i="2"/>
  <c r="J75" i="2"/>
  <c r="J55" i="2"/>
  <c r="J73" i="2"/>
  <c r="J16" i="2"/>
  <c r="J38" i="2"/>
  <c r="A1" i="2"/>
  <c r="J3" i="2"/>
  <c r="J48" i="2"/>
  <c r="J68" i="2"/>
  <c r="L5" i="23" l="1"/>
  <c r="N7" i="23"/>
  <c r="C12" i="23"/>
  <c r="D13" i="23"/>
  <c r="E14" i="23"/>
  <c r="M4" i="23"/>
  <c r="F7" i="23"/>
  <c r="C13" i="23"/>
  <c r="D14" i="23"/>
  <c r="F12" i="23"/>
  <c r="F6" i="23"/>
  <c r="M9" i="23"/>
  <c r="L4" i="23"/>
  <c r="C14" i="23"/>
  <c r="E12" i="23"/>
  <c r="F13" i="23"/>
  <c r="O8" i="23"/>
  <c r="E7" i="23"/>
  <c r="L9" i="23"/>
  <c r="D12" i="23"/>
  <c r="E13" i="23"/>
  <c r="F14" i="23"/>
  <c r="C4" i="23"/>
  <c r="D5" i="23"/>
  <c r="E4" i="23"/>
  <c r="N4" i="23"/>
  <c r="O6" i="23"/>
  <c r="D4" i="23"/>
  <c r="O5" i="23"/>
  <c r="F5" i="23"/>
  <c r="O7" i="23"/>
  <c r="C7" i="23"/>
  <c r="D7" i="23"/>
  <c r="M8" i="23"/>
  <c r="E6" i="23"/>
  <c r="N6" i="23"/>
  <c r="F4" i="23"/>
  <c r="C6" i="23"/>
  <c r="L8" i="23"/>
  <c r="O4" i="23"/>
  <c r="M5" i="23"/>
  <c r="N8" i="23"/>
  <c r="L6" i="23"/>
  <c r="C5" i="23"/>
  <c r="D6" i="23"/>
  <c r="M7" i="23"/>
  <c r="E5" i="23"/>
  <c r="N5" i="23"/>
  <c r="N9" i="23"/>
  <c r="O9" i="23"/>
  <c r="L7" i="23"/>
  <c r="M6" i="23"/>
  <c r="L14" i="23"/>
  <c r="N14" i="23"/>
  <c r="M14" i="23"/>
  <c r="E73" i="2"/>
  <c r="E49" i="2"/>
  <c r="E38" i="2"/>
  <c r="E22" i="2"/>
  <c r="E24" i="2"/>
  <c r="E75" i="2"/>
  <c r="E67" i="2"/>
  <c r="E57" i="2"/>
  <c r="E11" i="2"/>
  <c r="E63" i="2"/>
  <c r="E19" i="2"/>
  <c r="E71" i="2"/>
  <c r="E37" i="2"/>
  <c r="E14" i="2"/>
  <c r="E53" i="2"/>
  <c r="E69" i="2"/>
  <c r="E76" i="2"/>
  <c r="E40" i="2"/>
  <c r="E44" i="2"/>
  <c r="E66" i="2"/>
  <c r="E64" i="2"/>
  <c r="E7" i="2"/>
  <c r="E10" i="2"/>
  <c r="E18" i="2"/>
  <c r="E74" i="2"/>
  <c r="E46" i="2"/>
  <c r="E13" i="2"/>
  <c r="E42" i="2"/>
  <c r="E61" i="2"/>
  <c r="E52" i="2"/>
  <c r="E50" i="2"/>
  <c r="E9" i="2"/>
  <c r="E30" i="2"/>
  <c r="E70" i="2"/>
  <c r="E5" i="2"/>
  <c r="E72" i="2"/>
  <c r="E16" i="2"/>
  <c r="E43" i="2"/>
  <c r="E12" i="2"/>
  <c r="E56" i="2"/>
  <c r="E47" i="2"/>
  <c r="E32" i="2"/>
  <c r="E17" i="2"/>
  <c r="E41" i="2"/>
  <c r="E59" i="2"/>
  <c r="E8" i="2"/>
  <c r="E15" i="2"/>
  <c r="E25" i="2"/>
  <c r="E3" i="2"/>
  <c r="E6" i="2"/>
  <c r="E60" i="2"/>
  <c r="E55" i="2"/>
  <c r="E36" i="2"/>
  <c r="E58" i="2"/>
  <c r="E35" i="2"/>
  <c r="E51" i="2"/>
  <c r="E31" i="2"/>
  <c r="E39" i="2"/>
  <c r="E33" i="2"/>
  <c r="E68" i="2"/>
  <c r="E45" i="2"/>
  <c r="E28" i="2"/>
  <c r="E48" i="2"/>
  <c r="E27" i="2"/>
  <c r="E21" i="2"/>
  <c r="E65" i="2"/>
  <c r="E23" i="2"/>
  <c r="E29" i="2"/>
  <c r="E26" i="2"/>
  <c r="E4" i="2"/>
  <c r="E20" i="2"/>
  <c r="E62" i="2"/>
  <c r="E54" i="2"/>
  <c r="E34" i="2"/>
  <c r="CI8" i="23"/>
  <c r="CE9" i="23" s="1"/>
  <c r="GL206" i="1"/>
  <c r="GL204" i="1"/>
  <c r="GL205" i="1"/>
  <c r="GL207" i="1"/>
  <c r="CG9" i="23" l="1"/>
  <c r="CF9" i="23"/>
  <c r="CH9" i="23"/>
  <c r="E8" i="23"/>
  <c r="G12" i="23"/>
  <c r="P6" i="23"/>
  <c r="N10" i="23"/>
  <c r="P7" i="23"/>
  <c r="P8" i="23"/>
  <c r="F8" i="23"/>
  <c r="M10" i="23"/>
  <c r="P9" i="23"/>
  <c r="G14" i="23"/>
  <c r="G4" i="23"/>
  <c r="C8" i="23"/>
  <c r="P4" i="23"/>
  <c r="L10" i="23"/>
  <c r="D8" i="23"/>
  <c r="P5" i="23"/>
  <c r="P14" i="23"/>
  <c r="G7" i="23"/>
  <c r="GL208" i="1"/>
  <c r="GJ204" i="1" s="1"/>
  <c r="G13" i="23"/>
  <c r="O10" i="23"/>
  <c r="G6" i="23"/>
  <c r="G5" i="23"/>
  <c r="GJ205" i="1" l="1"/>
  <c r="GJ207" i="1"/>
  <c r="GJ206" i="1"/>
  <c r="P10" i="23"/>
  <c r="M11" i="23" s="1"/>
  <c r="G8" i="23"/>
  <c r="F9" i="23" s="1"/>
  <c r="N11" i="23" l="1"/>
  <c r="O11" i="23"/>
  <c r="L11" i="23"/>
  <c r="D9" i="23"/>
  <c r="E9" i="23"/>
  <c r="C9" i="23"/>
</calcChain>
</file>

<file path=xl/comments1.xml><?xml version="1.0" encoding="utf-8"?>
<comments xmlns="http://schemas.openxmlformats.org/spreadsheetml/2006/main">
  <authors>
    <author>WB245048</author>
    <author>Cem Dener</author>
    <author>wb245048</author>
    <author>Sophiko Skhirtladze</author>
    <author>CD</author>
    <author>Sandy</author>
    <author>Huan Zhang</author>
    <author>Irenezh1016</author>
    <author>Birgul</author>
    <author>Saw Young Min</author>
    <author>WB361132</author>
    <author>birgul</author>
    <author>Windows 사용자</author>
    <author>Vardan</author>
    <author>bmeta10</author>
    <author>Saw-Young Min</author>
    <author>SS</author>
    <author>Doruk Yarin Kiroglu</author>
    <author>Author</author>
  </authors>
  <commentList>
    <comment ref="H1" authorId="0" shapeId="0">
      <text>
        <r>
          <rPr>
            <b/>
            <sz val="9"/>
            <color indexed="81"/>
            <rFont val="Tahoma"/>
            <family val="2"/>
          </rPr>
          <t>Q1</t>
        </r>
        <r>
          <rPr>
            <sz val="9"/>
            <color indexed="81"/>
            <rFont val="Tahoma"/>
            <family val="2"/>
          </rPr>
          <t>: Does the Finance Ministry/Dept have a website or portal 
dedicated to publish Public Finance (PF) information?</t>
        </r>
      </text>
    </comment>
    <comment ref="L1" authorId="0" shapeId="0">
      <text>
        <r>
          <rPr>
            <b/>
            <sz val="9"/>
            <color indexed="81"/>
            <rFont val="Tahoma"/>
            <family val="2"/>
          </rPr>
          <t>Q2</t>
        </r>
        <r>
          <rPr>
            <sz val="9"/>
            <color indexed="81"/>
            <rFont val="Tahoma"/>
            <family val="2"/>
          </rPr>
          <t>: Is there a web site or document describing the web based FMIS solution?</t>
        </r>
      </text>
    </comment>
    <comment ref="N1" authorId="0" shapeId="0">
      <text>
        <r>
          <rPr>
            <b/>
            <sz val="9"/>
            <color indexed="81"/>
            <rFont val="Tahoma"/>
            <family val="2"/>
          </rPr>
          <t>Q3</t>
        </r>
        <r>
          <rPr>
            <sz val="9"/>
            <color indexed="81"/>
            <rFont val="Tahoma"/>
            <family val="2"/>
          </rPr>
          <t>: What is the source of information for publishing PF information?</t>
        </r>
      </text>
    </comment>
    <comment ref="U1" authorId="0" shapeId="0">
      <text>
        <r>
          <rPr>
            <b/>
            <sz val="9"/>
            <color indexed="81"/>
            <rFont val="Tahoma"/>
            <family val="2"/>
          </rPr>
          <t>Q4</t>
        </r>
        <r>
          <rPr>
            <sz val="9"/>
            <color indexed="81"/>
            <rFont val="Tahoma"/>
            <family val="2"/>
          </rPr>
          <t>: Is the information meaningful to citizens or budget entities?</t>
        </r>
      </text>
    </comment>
    <comment ref="Y1" authorId="0" shapeId="0">
      <text>
        <r>
          <rPr>
            <b/>
            <sz val="9"/>
            <color indexed="81"/>
            <rFont val="Tahoma"/>
            <family val="2"/>
          </rPr>
          <t>Q5</t>
        </r>
        <r>
          <rPr>
            <sz val="9"/>
            <color indexed="81"/>
            <rFont val="Tahoma"/>
            <family val="2"/>
          </rPr>
          <t xml:space="preserve">: Is the basic data structure or full listing of the budget classification (BC) or chart of accounts (CoA) published?
</t>
        </r>
      </text>
    </comment>
    <comment ref="AA1" authorId="0" shapeId="0">
      <text>
        <r>
          <rPr>
            <b/>
            <sz val="9"/>
            <color indexed="81"/>
            <rFont val="Tahoma"/>
            <family val="2"/>
          </rPr>
          <t>Q6</t>
        </r>
        <r>
          <rPr>
            <sz val="9"/>
            <color indexed="81"/>
            <rFont val="Tahoma"/>
            <family val="2"/>
          </rPr>
          <t xml:space="preserve">: Are documents associated with annual budget preparation published?
</t>
        </r>
      </text>
    </comment>
    <comment ref="AD1" authorId="0" shapeId="0">
      <text>
        <r>
          <rPr>
            <b/>
            <sz val="9"/>
            <color indexed="81"/>
            <rFont val="Tahoma"/>
            <family val="2"/>
          </rPr>
          <t>Q7</t>
        </r>
        <r>
          <rPr>
            <sz val="9"/>
            <color indexed="81"/>
            <rFont val="Tahoma"/>
            <family val="2"/>
          </rPr>
          <t>: Are documents associated with Medium-Term Expenditure Framework (MTEF) published?</t>
        </r>
      </text>
    </comment>
    <comment ref="AH1" authorId="0" shapeId="0">
      <text>
        <r>
          <rPr>
            <b/>
            <sz val="9"/>
            <color indexed="81"/>
            <rFont val="Tahoma"/>
            <family val="2"/>
          </rPr>
          <t>Q8</t>
        </r>
        <r>
          <rPr>
            <sz val="9"/>
            <color indexed="81"/>
            <rFont val="Tahoma"/>
            <family val="2"/>
          </rPr>
          <t>: Do documents associated with public investment/ capital budget plans exist?</t>
        </r>
      </text>
    </comment>
    <comment ref="AK1" authorId="0" shapeId="0">
      <text>
        <r>
          <rPr>
            <b/>
            <sz val="9"/>
            <color indexed="81"/>
            <rFont val="Tahoma"/>
            <family val="2"/>
          </rPr>
          <t>Q9</t>
        </r>
        <r>
          <rPr>
            <sz val="9"/>
            <color indexed="81"/>
            <rFont val="Tahoma"/>
            <family val="2"/>
          </rPr>
          <t>: Are documents associated with budget execution published?</t>
        </r>
      </text>
    </comment>
    <comment ref="AO1" authorId="0" shapeId="0">
      <text>
        <r>
          <rPr>
            <b/>
            <sz val="9"/>
            <color indexed="81"/>
            <rFont val="Tahoma"/>
            <family val="2"/>
          </rPr>
          <t>Q10</t>
        </r>
        <r>
          <rPr>
            <sz val="9"/>
            <color indexed="81"/>
            <rFont val="Tahoma"/>
            <family val="2"/>
          </rPr>
          <t>: Are documents associated with external audit of central gov budget operations published?</t>
        </r>
      </text>
    </comment>
    <comment ref="AR1" authorId="0" shapeId="0">
      <text>
        <r>
          <rPr>
            <b/>
            <sz val="9"/>
            <color indexed="81"/>
            <rFont val="Tahoma"/>
            <family val="2"/>
          </rPr>
          <t>Q11</t>
        </r>
        <r>
          <rPr>
            <sz val="9"/>
            <color indexed="81"/>
            <rFont val="Tahoma"/>
            <family val="2"/>
          </rPr>
          <t>: What is the level of detail of the Public Expenditure Management (PEM) information published online? 
For plans vs. actuals for all expenditures or revenues, possible detail options may include: (1)consolidated results (2)sector analysis (3)regional analysis (4)gender analysis (5)children's budget (6)debt data (7)aid data (8)fiscal data on sub-national/local governments and municipalities (9)financial statements (10)public procurement and contracts.</t>
        </r>
      </text>
    </comment>
    <comment ref="BD1" authorId="1" shapeId="0">
      <text>
        <r>
          <rPr>
            <b/>
            <sz val="9"/>
            <color indexed="81"/>
            <rFont val="Tahoma"/>
            <family val="2"/>
          </rPr>
          <t>Q12:</t>
        </r>
        <r>
          <rPr>
            <sz val="9"/>
            <color indexed="81"/>
            <rFont val="Tahoma"/>
            <family val="2"/>
          </rPr>
          <t xml:space="preserve">
Is there a dedicated web site of Open Government / Open Data initiatives?</t>
        </r>
      </text>
    </comment>
    <comment ref="BF1" authorId="0" shapeId="0">
      <text>
        <r>
          <rPr>
            <b/>
            <sz val="9"/>
            <color indexed="81"/>
            <rFont val="Tahoma"/>
            <family val="2"/>
          </rPr>
          <t>Q13</t>
        </r>
        <r>
          <rPr>
            <sz val="9"/>
            <color indexed="81"/>
            <rFont val="Tahoma"/>
            <family val="2"/>
          </rPr>
          <t>: Is there a web based application supporting the PFM needs of the state/local governments or municipalities as a part of FMIS solution?</t>
        </r>
      </text>
    </comment>
    <comment ref="BH1" authorId="0" shapeId="0">
      <text>
        <r>
          <rPr>
            <b/>
            <sz val="9"/>
            <color indexed="81"/>
            <rFont val="Tahoma"/>
            <family val="2"/>
          </rPr>
          <t>Q14</t>
        </r>
        <r>
          <rPr>
            <sz val="9"/>
            <color indexed="81"/>
            <rFont val="Tahoma"/>
            <family val="2"/>
          </rPr>
          <t>: Is there a harmonized public accounting system supporting all budget levels (unified or chart of accounts)?</t>
        </r>
      </text>
    </comment>
    <comment ref="BJ1" authorId="0" shapeId="0">
      <text>
        <r>
          <rPr>
            <b/>
            <sz val="9"/>
            <color indexed="81"/>
            <rFont val="Tahoma"/>
            <family val="2"/>
          </rPr>
          <t>Q15</t>
        </r>
        <r>
          <rPr>
            <sz val="9"/>
            <color indexed="81"/>
            <rFont val="Tahoma"/>
            <family val="2"/>
          </rPr>
          <t>: Are there other government web sites reporting budget results / performance (e.g. Office of Statistics)?</t>
        </r>
      </text>
    </comment>
    <comment ref="BP1" authorId="0" shapeId="0">
      <text>
        <r>
          <rPr>
            <b/>
            <sz val="9"/>
            <color indexed="81"/>
            <rFont val="Tahoma"/>
            <family val="2"/>
          </rPr>
          <t xml:space="preserve">Q16: </t>
        </r>
        <r>
          <rPr>
            <sz val="9"/>
            <color indexed="81"/>
            <rFont val="Tahoma"/>
            <family val="2"/>
          </rPr>
          <t>Is there a web page explaining the policy and regulations for access to PF information, web publishing standards or frequency of PF reporting?</t>
        </r>
      </text>
    </comment>
    <comment ref="BR1" authorId="0" shapeId="0">
      <text>
        <r>
          <rPr>
            <b/>
            <sz val="9"/>
            <color indexed="81"/>
            <rFont val="Tahoma"/>
            <family val="2"/>
          </rPr>
          <t xml:space="preserve">Q17: </t>
        </r>
        <r>
          <rPr>
            <sz val="9"/>
            <color indexed="81"/>
            <rFont val="Tahoma"/>
            <family val="2"/>
          </rPr>
          <t>Is there a web page including the links to regulations clarifying the PFM roles and responsibilities?</t>
        </r>
      </text>
    </comment>
    <comment ref="BT1" authorId="0" shapeId="0">
      <text>
        <r>
          <rPr>
            <b/>
            <sz val="9"/>
            <color indexed="81"/>
            <rFont val="Tahoma"/>
            <family val="2"/>
          </rPr>
          <t>Q18</t>
        </r>
        <r>
          <rPr>
            <sz val="9"/>
            <color indexed="81"/>
            <rFont val="Tahoma"/>
            <family val="2"/>
          </rPr>
          <t xml:space="preserve">: Is published PF data compliant with IMF GFS and/or UN COFOG standards?
Note: </t>
        </r>
        <r>
          <rPr>
            <b/>
            <sz val="9"/>
            <color indexed="81"/>
            <rFont val="Tahoma"/>
            <family val="2"/>
          </rPr>
          <t>IMF GFS</t>
        </r>
        <r>
          <rPr>
            <sz val="9"/>
            <color indexed="81"/>
            <rFont val="Tahoma"/>
            <family val="2"/>
          </rPr>
          <t xml:space="preserve">: International Monetary Fund Government Finance Statistics.
</t>
        </r>
        <r>
          <rPr>
            <b/>
            <sz val="9"/>
            <color indexed="81"/>
            <rFont val="Tahoma"/>
            <family val="2"/>
          </rPr>
          <t>UN COFOG</t>
        </r>
        <r>
          <rPr>
            <sz val="9"/>
            <color indexed="81"/>
            <rFont val="Tahoma"/>
            <family val="2"/>
          </rPr>
          <t>: United Nations Classification of the Functions of Government.</t>
        </r>
      </text>
    </comment>
    <comment ref="BV1" authorId="0" shapeId="0">
      <text>
        <r>
          <rPr>
            <b/>
            <sz val="9"/>
            <color indexed="81"/>
            <rFont val="Tahoma"/>
            <family val="2"/>
          </rPr>
          <t>Q19</t>
        </r>
        <r>
          <rPr>
            <sz val="9"/>
            <color indexed="81"/>
            <rFont val="Tahoma"/>
            <family val="2"/>
          </rPr>
          <t>:  Is there a web page for receiving feedback on PF information/user satisfaction, or presenting web statistics?</t>
        </r>
      </text>
    </comment>
    <comment ref="BY1" authorId="0" shapeId="0">
      <text>
        <r>
          <rPr>
            <b/>
            <sz val="9"/>
            <color indexed="81"/>
            <rFont val="Tahoma"/>
            <family val="2"/>
          </rPr>
          <t>Q20</t>
        </r>
        <r>
          <rPr>
            <sz val="9"/>
            <color indexed="81"/>
            <rFont val="Tahoma"/>
            <family val="2"/>
          </rPr>
          <t>: What languages are used to publish PF information online for external viewers?</t>
        </r>
      </text>
    </comment>
    <comment ref="DY1" authorId="1" shapeId="0">
      <text>
        <r>
          <rPr>
            <sz val="9"/>
            <color indexed="81"/>
            <rFont val="Tahoma"/>
            <family val="2"/>
          </rPr>
          <t>http://csis.org/publication/government-open-source-policies</t>
        </r>
      </text>
    </comment>
    <comment ref="C2" authorId="1" shapeId="0">
      <text>
        <r>
          <rPr>
            <sz val="9"/>
            <color indexed="81"/>
            <rFont val="Tahoma"/>
            <family val="2"/>
          </rPr>
          <t>Web link to related Wikipedia page</t>
        </r>
      </text>
    </comment>
    <comment ref="D2" authorId="1" shapeId="0">
      <text>
        <r>
          <rPr>
            <sz val="9"/>
            <color indexed="81"/>
            <rFont val="Tahoma"/>
            <family val="2"/>
          </rPr>
          <t xml:space="preserve">Income levels wrt GNIPC (July 2016):
LIC     Low Income                [ $1,025 or less ]
LMIC  Lower Middle Income  [ $1,026 to $4,035 ]
UMIC Upper Middle Income   [ $4,036 to $12,475 ]
HIC    High Income                [ $12,476 or more ]
http://data.worldbank.org/about/country-and-lending-groups
</t>
        </r>
      </text>
    </comment>
    <comment ref="E2" authorId="1" shapeId="0">
      <text>
        <r>
          <rPr>
            <sz val="9"/>
            <color indexed="81"/>
            <rFont val="Tahoma"/>
            <family val="2"/>
          </rPr>
          <t xml:space="preserve">Population in thousands (2015)
UN population database (thousands)
http://esa.un.org/unpd/wpp/Download/Standard/Population/
</t>
        </r>
      </text>
    </comment>
    <comment ref="F2" authorId="1" shapeId="0">
      <text>
        <r>
          <rPr>
            <sz val="9"/>
            <color indexed="81"/>
            <rFont val="Tahoma"/>
            <family val="2"/>
          </rPr>
          <t>Gross National Income 2015, Atlas method
(millions of USD)</t>
        </r>
      </text>
    </comment>
    <comment ref="G2" authorId="1" shapeId="0">
      <text>
        <r>
          <rPr>
            <sz val="9"/>
            <color indexed="81"/>
            <rFont val="Tahoma"/>
            <family val="2"/>
          </rPr>
          <t>Gross National Income Per Capita 2015, Atlas method and PPP
(USD)</t>
        </r>
      </text>
    </comment>
    <comment ref="H2" authorId="0" shapeId="0">
      <text>
        <r>
          <rPr>
            <sz val="9"/>
            <color indexed="81"/>
            <rFont val="Tahoma"/>
            <family val="2"/>
          </rPr>
          <t>PF home page Uniform Resource Locator (URL)</t>
        </r>
      </text>
    </comment>
    <comment ref="I2" authorId="1" shapeId="0">
      <text>
        <r>
          <rPr>
            <sz val="9"/>
            <color indexed="81"/>
            <rFont val="Tahoma"/>
            <family val="2"/>
          </rPr>
          <t xml:space="preserve">Official Name of Finance Ministry / Department
</t>
        </r>
      </text>
    </comment>
    <comment ref="J2" authorId="0" shapeId="0">
      <text>
        <r>
          <rPr>
            <sz val="9"/>
            <color indexed="81"/>
            <rFont val="Tahoma"/>
            <family val="2"/>
          </rPr>
          <t xml:space="preserve">Is there a dedicated PF publication website?
0=No
1=Yes (difficult access to PF data)
2=Yes (easy access to PF data)
</t>
        </r>
      </text>
    </comment>
    <comment ref="K2" authorId="0" shapeId="0">
      <text>
        <r>
          <rPr>
            <sz val="9"/>
            <color indexed="81"/>
            <rFont val="Tahoma"/>
            <family val="2"/>
          </rPr>
          <t>If Yes to Q1.3 (1 or 2) &gt;
PF publication web link/URL</t>
        </r>
      </text>
    </comment>
    <comment ref="L2" authorId="0" shapeId="0">
      <text>
        <r>
          <rPr>
            <sz val="9"/>
            <color indexed="81"/>
            <rFont val="Tahoma"/>
            <family val="2"/>
          </rPr>
          <t xml:space="preserve">Is there a web page describing the FMIS solution? 
0:  No
1:  Yes, ref document only
2:  Yes, web site
</t>
        </r>
      </text>
    </comment>
    <comment ref="M2" authorId="0" shapeId="0">
      <text>
        <r>
          <rPr>
            <sz val="9"/>
            <color indexed="81"/>
            <rFont val="Tahoma"/>
            <family val="2"/>
          </rPr>
          <t>If Yes to Q2.1 (1 or 2) &gt; 
Related web link/URL</t>
        </r>
      </text>
    </comment>
    <comment ref="N2" authorId="0" shapeId="0">
      <text>
        <r>
          <rPr>
            <sz val="9"/>
            <color indexed="81"/>
            <rFont val="Tahoma"/>
            <family val="2"/>
          </rPr>
          <t xml:space="preserve">What is the source of Public Finance data?
0=No PF dataset
1=Static (tables consolidated from various sources manually/electronically)
2=Dynamic (brings archived info/docs)
3=Dynamic (brings dataset via query options linked to FMIS database or Data Warehouse)
</t>
        </r>
      </text>
    </comment>
    <comment ref="O2" authorId="0" shapeId="0">
      <text>
        <r>
          <rPr>
            <sz val="9"/>
            <color indexed="81"/>
            <rFont val="Tahoma"/>
            <family val="2"/>
          </rPr>
          <t>If Dynamic (2 or 3) &gt; 
Related web link/URL</t>
        </r>
      </text>
    </comment>
    <comment ref="P2" authorId="1" shapeId="0">
      <text>
        <r>
          <rPr>
            <b/>
            <sz val="9"/>
            <color indexed="81"/>
            <rFont val="Tahoma"/>
            <family val="2"/>
          </rPr>
          <t>Cem Dener:</t>
        </r>
        <r>
          <rPr>
            <sz val="9"/>
            <color indexed="81"/>
            <rFont val="Tahoma"/>
            <family val="2"/>
          </rPr>
          <t xml:space="preserve">
Presence of Open Data (online, editable, free) related with budget execution (e.g. CSV, XLS, XML, ODF; not only PDF, HTML):
0 = No
1 = Yes
</t>
        </r>
      </text>
    </comment>
    <comment ref="Q2" authorId="1" shapeId="0">
      <text>
        <r>
          <rPr>
            <b/>
            <sz val="9"/>
            <color indexed="81"/>
            <rFont val="Tahoma"/>
            <family val="2"/>
          </rPr>
          <t>Cem Dener:</t>
        </r>
        <r>
          <rPr>
            <sz val="9"/>
            <color indexed="81"/>
            <rFont val="Tahoma"/>
            <family val="2"/>
          </rPr>
          <t xml:space="preserve">
If Yes to Open Data (1) &gt;
Related web link/URL</t>
        </r>
      </text>
    </comment>
    <comment ref="R2" authorId="1" shapeId="0">
      <text>
        <r>
          <rPr>
            <sz val="9"/>
            <color indexed="81"/>
            <rFont val="Tahoma"/>
            <family val="2"/>
          </rPr>
          <t>Is System Name visible in reports?
0 = No
1 = Yes</t>
        </r>
      </text>
    </comment>
    <comment ref="S2" authorId="1" shapeId="0">
      <text>
        <r>
          <rPr>
            <sz val="9"/>
            <color indexed="81"/>
            <rFont val="Tahoma"/>
            <family val="2"/>
          </rPr>
          <t>Is System Time Stamp visible in reports?
0 = No
1 = Yes</t>
        </r>
      </text>
    </comment>
    <comment ref="T2" authorId="1" shapeId="0">
      <text>
        <r>
          <rPr>
            <sz val="9"/>
            <color indexed="81"/>
            <rFont val="Tahoma"/>
            <family val="2"/>
          </rPr>
          <t>If Yes to Q3.5 or Q3.6 (1) &gt; 
Related web link/URL</t>
        </r>
      </text>
    </comment>
    <comment ref="U2" authorId="0" shapeId="0">
      <text>
        <r>
          <rPr>
            <sz val="9"/>
            <color indexed="81"/>
            <rFont val="Tahoma"/>
            <family val="2"/>
          </rPr>
          <t>What is the quality of PF data presentation?
0= Below desired level (not informative in general )
1= Partially acceptable (some of the contents are useful)
2= Good quality (informative and easy to read in general)</t>
        </r>
      </text>
    </comment>
    <comment ref="V2" authorId="0" shapeId="0">
      <text>
        <r>
          <rPr>
            <sz val="9"/>
            <color indexed="81"/>
            <rFont val="Tahoma"/>
            <family val="2"/>
          </rPr>
          <t>Content &gt; Is there sufficient level of detail? 
0=No
1=Yes</t>
        </r>
      </text>
    </comment>
    <comment ref="W2" authorId="0" shapeId="0">
      <text>
        <r>
          <rPr>
            <sz val="9"/>
            <color indexed="81"/>
            <rFont val="Tahoma"/>
            <family val="2"/>
          </rPr>
          <t>Citizen's Budget (CB) &gt; Is there a web site for citizens presenting budget results in a meaningful format?
0=No
1=Yes (basic info)
2=Yes (comprehensive info/interactive)</t>
        </r>
      </text>
    </comment>
    <comment ref="X2" authorId="0" shapeId="0">
      <text>
        <r>
          <rPr>
            <sz val="9"/>
            <color indexed="81"/>
            <rFont val="Tahoma"/>
            <family val="2"/>
          </rPr>
          <t>If Yes to Q4.3 (1 or 2) &gt; 
Related web link/URL</t>
        </r>
      </text>
    </comment>
    <comment ref="Y2" authorId="0" shapeId="0">
      <text>
        <r>
          <rPr>
            <sz val="9"/>
            <color indexed="81"/>
            <rFont val="Tahoma"/>
            <family val="2"/>
          </rPr>
          <t>Is BC/CoA published?
0=No
1=Yes</t>
        </r>
      </text>
    </comment>
    <comment ref="Z2" authorId="0" shapeId="0">
      <text>
        <r>
          <rPr>
            <sz val="9"/>
            <color indexed="81"/>
            <rFont val="Tahoma"/>
            <family val="2"/>
          </rPr>
          <t>URL of the website disclosing BC/CoA data structure or full listing</t>
        </r>
      </text>
    </comment>
    <comment ref="AA2" authorId="0" shapeId="0">
      <text>
        <r>
          <rPr>
            <sz val="9"/>
            <color indexed="81"/>
            <rFont val="Tahoma"/>
            <family val="2"/>
          </rPr>
          <t>Approved annual budget published?     
0=No
1=Yes</t>
        </r>
      </text>
    </comment>
    <comment ref="AB2" authorId="0" shapeId="0">
      <text>
        <r>
          <rPr>
            <sz val="9"/>
            <color indexed="81"/>
            <rFont val="Tahoma"/>
            <family val="2"/>
          </rPr>
          <t>If Yes to Q6.1 (1) &gt; Regularity of publication
0=Not regular
1=Yes (at least within the last 5-year period)</t>
        </r>
      </text>
    </comment>
    <comment ref="AC2" authorId="0" shapeId="0">
      <text>
        <r>
          <rPr>
            <sz val="9"/>
            <color indexed="81"/>
            <rFont val="Tahoma"/>
            <family val="2"/>
          </rPr>
          <t>Since &gt;
Starting year of published annual budget data (regular or irregular)</t>
        </r>
      </text>
    </comment>
    <comment ref="AD2" authorId="0" shapeId="0">
      <text>
        <r>
          <rPr>
            <sz val="9"/>
            <color indexed="81"/>
            <rFont val="Tahoma"/>
            <family val="2"/>
          </rPr>
          <t>MTEF docs published?
0=No
1=Yes</t>
        </r>
      </text>
    </comment>
    <comment ref="AE2" authorId="0" shapeId="0">
      <text>
        <r>
          <rPr>
            <sz val="9"/>
            <color indexed="81"/>
            <rFont val="Tahoma"/>
            <family val="2"/>
          </rPr>
          <t>If Yes to Q7.1 (1) &gt; Regularity of publication
0=No
1=Yes (at least wiithin the last 5-year period)</t>
        </r>
      </text>
    </comment>
    <comment ref="AF2" authorId="0" shapeId="0">
      <text>
        <r>
          <rPr>
            <sz val="9"/>
            <color indexed="81"/>
            <rFont val="Tahoma"/>
            <family val="2"/>
          </rPr>
          <t>MTEF Period
Indicate the period (in years) of the MTEF (usually 3 yrs or more)</t>
        </r>
      </text>
    </comment>
    <comment ref="AG2" authorId="0" shapeId="0">
      <text>
        <r>
          <rPr>
            <sz val="9"/>
            <color indexed="81"/>
            <rFont val="Tahoma"/>
            <family val="2"/>
          </rPr>
          <t>Since
Starting year of published MTEF data (regular/irregular)</t>
        </r>
      </text>
    </comment>
    <comment ref="AH2" authorId="0" shapeId="0">
      <text>
        <r>
          <rPr>
            <sz val="9"/>
            <color indexed="81"/>
            <rFont val="Tahoma"/>
            <family val="2"/>
          </rPr>
          <t>Investment plans published?
0=No
1=Yes</t>
        </r>
      </text>
    </comment>
    <comment ref="AI2" authorId="0" shapeId="0">
      <text>
        <r>
          <rPr>
            <sz val="9"/>
            <color indexed="81"/>
            <rFont val="Tahoma"/>
            <family val="2"/>
          </rPr>
          <t>If Yes to Q8.1 (1) &gt; Regularity of publication
0=No
1=Yes (at least wiithin the last 5-year period)</t>
        </r>
      </text>
    </comment>
    <comment ref="AJ2" authorId="0" shapeId="0">
      <text>
        <r>
          <rPr>
            <sz val="9"/>
            <color indexed="81"/>
            <rFont val="Tahoma"/>
            <family val="2"/>
          </rPr>
          <t>Since
Starting year of published investment plans (regular/irregular)</t>
        </r>
      </text>
    </comment>
    <comment ref="AK2" authorId="0" shapeId="0">
      <text>
        <r>
          <rPr>
            <sz val="9"/>
            <color indexed="81"/>
            <rFont val="Tahoma"/>
            <family val="2"/>
          </rPr>
          <t>Budget execution results?
0=No
1=Yes</t>
        </r>
      </text>
    </comment>
    <comment ref="AL2" authorId="0" shapeId="0">
      <text>
        <r>
          <rPr>
            <sz val="9"/>
            <color indexed="81"/>
            <rFont val="Tahoma"/>
            <family val="2"/>
          </rPr>
          <t>If Yes to Q9.1 (1) &gt; Frequency of publication: 
1= Weekly
2= Monthly
3= Quarterly
4= Annually
Most frequently published</t>
        </r>
      </text>
    </comment>
    <comment ref="AM2" authorId="0" shapeId="0">
      <text>
        <r>
          <rPr>
            <sz val="9"/>
            <color indexed="81"/>
            <rFont val="Tahoma"/>
            <family val="2"/>
          </rPr>
          <t>If Yes to Q9.1 (1) &gt; Regularity of publication
0=No
1=Yes (at least wiithin the last 5-year period)</t>
        </r>
      </text>
    </comment>
    <comment ref="AN2" authorId="0" shapeId="0">
      <text>
        <r>
          <rPr>
            <sz val="9"/>
            <color indexed="81"/>
            <rFont val="Tahoma"/>
            <family val="2"/>
          </rPr>
          <t>Since: 
Starting year of published execution results (regular or irregular)</t>
        </r>
      </text>
    </comment>
    <comment ref="AO2" authorId="0" shapeId="0">
      <text>
        <r>
          <rPr>
            <sz val="9"/>
            <color indexed="81"/>
            <rFont val="Tahoma"/>
            <family val="2"/>
          </rPr>
          <t>External audit of central gov budget operations?
0=No
1=Yes</t>
        </r>
      </text>
    </comment>
    <comment ref="AP2" authorId="0" shapeId="0">
      <text>
        <r>
          <rPr>
            <sz val="9"/>
            <color indexed="81"/>
            <rFont val="Tahoma"/>
            <family val="2"/>
          </rPr>
          <t>If Yes to Q10.1 (1) &gt; Regularity of publication
0=No
1=Yes (at least wiithin the last 5-year period)</t>
        </r>
      </text>
    </comment>
    <comment ref="AQ2" authorId="0" shapeId="0">
      <text>
        <r>
          <rPr>
            <sz val="9"/>
            <color indexed="81"/>
            <rFont val="Tahoma"/>
            <family val="2"/>
          </rPr>
          <t>Since: 
Starting year of published budget audits (regular or irregular)</t>
        </r>
      </text>
    </comment>
    <comment ref="AR2" authorId="0" shapeId="0">
      <text>
        <r>
          <rPr>
            <sz val="9"/>
            <color indexed="81"/>
            <rFont val="Tahoma"/>
            <family val="2"/>
          </rPr>
          <t>Consolidated budget execution results for the public sector?
0=No
1=Yes; Actuals (sometimes incl Plans)</t>
        </r>
      </text>
    </comment>
    <comment ref="AS2" authorId="0" shapeId="0">
      <text>
        <r>
          <rPr>
            <sz val="9"/>
            <color indexed="81"/>
            <rFont val="Tahoma"/>
            <family val="2"/>
          </rPr>
          <t>Sector analysis?
0=No
1=Yes</t>
        </r>
      </text>
    </comment>
    <comment ref="AT2" authorId="0" shapeId="0">
      <text>
        <r>
          <rPr>
            <sz val="9"/>
            <color indexed="81"/>
            <rFont val="Tahoma"/>
            <family val="2"/>
          </rPr>
          <t xml:space="preserve">Regional analysis?
0=No
1=Yes </t>
        </r>
      </text>
    </comment>
    <comment ref="AU2" authorId="2" shapeId="0">
      <text>
        <r>
          <rPr>
            <sz val="9"/>
            <color indexed="81"/>
            <rFont val="Tahoma"/>
            <family val="2"/>
          </rPr>
          <t>Gender analysis?
0=No
1=Yes</t>
        </r>
      </text>
    </comment>
    <comment ref="AV2" authorId="2" shapeId="0">
      <text>
        <r>
          <rPr>
            <sz val="9"/>
            <color indexed="81"/>
            <rFont val="Tahoma"/>
            <family val="2"/>
          </rPr>
          <t>Budget analysis with special emphasis towards children and youth?
0=No
1=Yes</t>
        </r>
      </text>
    </comment>
    <comment ref="AW2" authorId="0" shapeId="0">
      <text>
        <r>
          <rPr>
            <sz val="9"/>
            <color indexed="81"/>
            <rFont val="Tahoma"/>
            <family val="2"/>
          </rPr>
          <t>Debt data?
0=No
1=Yes</t>
        </r>
      </text>
    </comment>
    <comment ref="AX2" authorId="0" shapeId="0">
      <text>
        <r>
          <rPr>
            <sz val="9"/>
            <color indexed="81"/>
            <rFont val="Tahoma"/>
            <family val="2"/>
          </rPr>
          <t>Foreign Aid data?
0=No
1=Yes</t>
        </r>
      </text>
    </comment>
    <comment ref="AY2" authorId="0" shapeId="0">
      <text>
        <r>
          <rPr>
            <sz val="9"/>
            <color indexed="81"/>
            <rFont val="Tahoma"/>
            <family val="2"/>
          </rPr>
          <t>Fiscal data on sub-national/ local governments and municipalities?
0=No
1=Yes</t>
        </r>
      </text>
    </comment>
    <comment ref="AZ2" authorId="0" shapeId="0">
      <text>
        <r>
          <rPr>
            <sz val="9"/>
            <color indexed="81"/>
            <rFont val="Tahoma"/>
            <family val="2"/>
          </rPr>
          <t>Financial Statements?
0=No
1=Yes</t>
        </r>
      </text>
    </comment>
    <comment ref="BA2" authorId="0" shapeId="0">
      <text>
        <r>
          <rPr>
            <sz val="9"/>
            <color indexed="81"/>
            <rFont val="Tahoma"/>
            <family val="2"/>
          </rPr>
          <t>Public procurement and contracts for the whole government?
0=No
1=Yes</t>
        </r>
      </text>
    </comment>
    <comment ref="BB2" authorId="0" shapeId="0">
      <text>
        <r>
          <rPr>
            <sz val="9"/>
            <color indexed="81"/>
            <rFont val="Tahoma"/>
            <family val="2"/>
          </rPr>
          <t>Other PF data?
0=No
1=Yes</t>
        </r>
      </text>
    </comment>
    <comment ref="BC2" authorId="0" shapeId="0">
      <text>
        <r>
          <rPr>
            <sz val="9"/>
            <color indexed="81"/>
            <rFont val="Tahoma"/>
            <family val="2"/>
          </rPr>
          <t>If Yes to Q11.11 (1) &gt;
Related web link/URL</t>
        </r>
      </text>
    </comment>
    <comment ref="BD2" authorId="0" shapeId="0">
      <text>
        <r>
          <rPr>
            <sz val="9"/>
            <color indexed="81"/>
            <rFont val="Tahoma"/>
            <family val="2"/>
          </rPr>
          <t xml:space="preserve">Is there an Open Gov / Open Budget web site?
0:  No
1:  Yes
</t>
        </r>
      </text>
    </comment>
    <comment ref="BE2" authorId="1" shapeId="0">
      <text>
        <r>
          <rPr>
            <sz val="9"/>
            <color indexed="81"/>
            <rFont val="Tahoma"/>
            <family val="2"/>
          </rPr>
          <t>If Yes to Q12.1 (1) &gt; 
Related web link/URL
Status of participation in Open Government:
http://www.opengovpartnership.org</t>
        </r>
      </text>
    </comment>
    <comment ref="BF2" authorId="0" shapeId="0">
      <text>
        <r>
          <rPr>
            <sz val="9"/>
            <color indexed="81"/>
            <rFont val="Tahoma"/>
            <family val="2"/>
          </rPr>
          <t>Does FMIS support the PFM needs of state/local governments or municipalities?
0 = No
1 = Yes (only data collection/consolidation)
2 = Yes (support some of the SNG automation + data collection needs)
n/a = Not applicable</t>
        </r>
      </text>
    </comment>
    <comment ref="BG2" authorId="0" shapeId="0">
      <text>
        <r>
          <rPr>
            <sz val="9"/>
            <color indexed="81"/>
            <rFont val="Tahoma"/>
            <family val="2"/>
          </rPr>
          <t>If Yes to Q13.1 (1 or 2) &gt;
Related web site/URL</t>
        </r>
      </text>
    </comment>
    <comment ref="BH2" authorId="0" shapeId="0">
      <text>
        <r>
          <rPr>
            <sz val="9"/>
            <color indexed="81"/>
            <rFont val="Tahoma"/>
            <family val="2"/>
          </rPr>
          <t>Is there a harmonized public accounting system for central + state/local governments and municipalities?
0:  No
1:  Yes
n/a = Not applicable</t>
        </r>
      </text>
    </comment>
    <comment ref="BI2" authorId="0" shapeId="0">
      <text>
        <r>
          <rPr>
            <sz val="9"/>
            <color indexed="81"/>
            <rFont val="Tahoma"/>
            <family val="2"/>
          </rPr>
          <t>If Yes to Q14.1 (1) &gt; 
Related web link/URL</t>
        </r>
      </text>
    </comment>
    <comment ref="BJ2" authorId="0" shapeId="0">
      <text>
        <r>
          <rPr>
            <sz val="9"/>
            <color indexed="81"/>
            <rFont val="Tahoma"/>
            <family val="2"/>
          </rPr>
          <t>Is PF data published on the Statistics website? 
Is there another website publishing PF data?
0= Statistics website with no PF data
1= Statistics website publishing PF data
2= Other website publishing PF data (no Statistics website for PF data)
3= Statistics + Other websites publish PF data</t>
        </r>
      </text>
    </comment>
    <comment ref="BK2" authorId="1" shapeId="0">
      <text>
        <r>
          <rPr>
            <sz val="9"/>
            <color indexed="81"/>
            <rFont val="Tahoma"/>
            <family val="2"/>
          </rPr>
          <t>If Q15.1 = 0 or 1 &gt;
URL of the Statistics Org home page</t>
        </r>
      </text>
    </comment>
    <comment ref="BL2" authorId="1" shapeId="0">
      <text>
        <r>
          <rPr>
            <sz val="9"/>
            <color indexed="81"/>
            <rFont val="Tahoma"/>
            <family val="2"/>
          </rPr>
          <t xml:space="preserve">Official Name of Statistical Organization
</t>
        </r>
      </text>
    </comment>
    <comment ref="BM2" authorId="1" shapeId="0">
      <text>
        <r>
          <rPr>
            <sz val="9"/>
            <color indexed="81"/>
            <rFont val="Tahoma"/>
            <family val="2"/>
          </rPr>
          <t>URL of the Central Bank</t>
        </r>
      </text>
    </comment>
    <comment ref="BN2" authorId="1" shapeId="0">
      <text>
        <r>
          <rPr>
            <sz val="9"/>
            <color indexed="81"/>
            <rFont val="Tahoma"/>
            <family val="2"/>
          </rPr>
          <t>Official Name of Central Bank</t>
        </r>
      </text>
    </comment>
    <comment ref="BO2" authorId="0" shapeId="0">
      <text>
        <r>
          <rPr>
            <sz val="9"/>
            <color indexed="81"/>
            <rFont val="Tahoma"/>
            <family val="2"/>
          </rPr>
          <t>If Q15.1 = 2 or 3 &gt; 
URL of other major alternative PF publication web site</t>
        </r>
      </text>
    </comment>
    <comment ref="BP2" authorId="0" shapeId="0">
      <text>
        <r>
          <rPr>
            <sz val="9"/>
            <color indexed="81"/>
            <rFont val="Tahoma"/>
            <family val="2"/>
          </rPr>
          <t>Access to information explained? 
0=No
1=Yes</t>
        </r>
      </text>
    </comment>
    <comment ref="BQ2" authorId="1" shapeId="0">
      <text>
        <r>
          <rPr>
            <b/>
            <sz val="9"/>
            <color indexed="81"/>
            <rFont val="Tahoma"/>
            <family val="2"/>
          </rPr>
          <t>Cem Dener:</t>
        </r>
        <r>
          <rPr>
            <sz val="9"/>
            <color indexed="81"/>
            <rFont val="Tahoma"/>
            <family val="2"/>
          </rPr>
          <t xml:space="preserve">
URL of the website on access to information, web publishing standards or frequency of reporting.</t>
        </r>
      </text>
    </comment>
    <comment ref="BR2" authorId="0" shapeId="0">
      <text>
        <r>
          <rPr>
            <sz val="9"/>
            <color indexed="81"/>
            <rFont val="Tahoma"/>
            <family val="2"/>
          </rPr>
          <t>Clarity of PFM roles and responsibilities on the web site?
0=No
1=Yes</t>
        </r>
      </text>
    </comment>
    <comment ref="BS2" authorId="1" shapeId="0">
      <text>
        <r>
          <rPr>
            <sz val="9"/>
            <color indexed="81"/>
            <rFont val="Tahoma"/>
            <family val="2"/>
          </rPr>
          <t>If Yes to Q17.1 (1) &gt; 
Related web site/URL
presenting PFM roles and responsibilities (online availability of regulations: organic budget law, procurement law, etc.).</t>
        </r>
      </text>
    </comment>
    <comment ref="BT2" authorId="0" shapeId="0">
      <text>
        <r>
          <rPr>
            <sz val="9"/>
            <color indexed="81"/>
            <rFont val="Tahoma"/>
            <family val="2"/>
          </rPr>
          <t xml:space="preserve">Compliance with specific int'l reporting standards?
0= None
1= UN COFOG reports for expenditures
2= IMF GFS reports (incl COFOG)
</t>
        </r>
      </text>
    </comment>
    <comment ref="BU2" authorId="0" shapeId="0">
      <text>
        <r>
          <rPr>
            <sz val="9"/>
            <color indexed="81"/>
            <rFont val="Tahoma"/>
            <family val="2"/>
          </rPr>
          <t>If Other &gt; Please describe other reporting formats</t>
        </r>
      </text>
    </comment>
    <comment ref="BV2" authorId="0" shapeId="0">
      <text>
        <r>
          <rPr>
            <sz val="9"/>
            <color indexed="81"/>
            <rFont val="Tahoma"/>
            <family val="2"/>
          </rPr>
          <t>Web statistics (unique visitors, frequently visited web pages, etc.)?
0 = No
1 = Yes</t>
        </r>
      </text>
    </comment>
    <comment ref="BW2" authorId="0" shapeId="0">
      <text>
        <r>
          <rPr>
            <sz val="9"/>
            <color indexed="81"/>
            <rFont val="Tahoma"/>
            <family val="2"/>
          </rPr>
          <t>Which platforms are available for feedback provision?
0=Not available
1=Email/ Specific forms
2=Telephone/Fax/Mail
3=All</t>
        </r>
      </text>
    </comment>
    <comment ref="BX2" authorId="0" shapeId="0">
      <text>
        <r>
          <rPr>
            <sz val="9"/>
            <color indexed="81"/>
            <rFont val="Tahoma"/>
            <family val="2"/>
          </rPr>
          <t>Describe other feedback mechanism in a few words</t>
        </r>
      </text>
    </comment>
    <comment ref="BY2" authorId="0" shapeId="0">
      <text>
        <r>
          <rPr>
            <sz val="9"/>
            <color indexed="81"/>
            <rFont val="Tahoma"/>
            <family val="2"/>
          </rPr>
          <t>Native language</t>
        </r>
      </text>
    </comment>
    <comment ref="BZ2" authorId="0" shapeId="0">
      <text>
        <r>
          <rPr>
            <sz val="9"/>
            <color indexed="81"/>
            <rFont val="Tahoma"/>
            <family val="2"/>
          </rPr>
          <t>Other Language #1</t>
        </r>
      </text>
    </comment>
    <comment ref="CA2" authorId="0" shapeId="0">
      <text>
        <r>
          <rPr>
            <sz val="9"/>
            <color indexed="81"/>
            <rFont val="Tahoma"/>
            <family val="2"/>
          </rPr>
          <t>Other Language #2</t>
        </r>
      </text>
    </comment>
    <comment ref="CB2" authorId="0" shapeId="0">
      <text>
        <r>
          <rPr>
            <sz val="9"/>
            <color indexed="81"/>
            <rFont val="Tahoma"/>
            <family val="2"/>
          </rPr>
          <t>Other Language #3</t>
        </r>
      </text>
    </comment>
    <comment ref="CC2" authorId="0" shapeId="0">
      <text>
        <r>
          <rPr>
            <sz val="9"/>
            <color indexed="81"/>
            <rFont val="Tahoma"/>
            <family val="2"/>
          </rPr>
          <t>Change of contents for PF data in different languages:
0 = Less detail
1 = Same level of detail in different languages</t>
        </r>
      </text>
    </comment>
    <comment ref="CD2" authorId="1" shapeId="0">
      <text>
        <r>
          <rPr>
            <sz val="9"/>
            <color indexed="81"/>
            <rFont val="Tahoma"/>
            <family val="2"/>
          </rPr>
          <t>Abbreviation of the FMIS solution</t>
        </r>
        <r>
          <rPr>
            <sz val="9"/>
            <color indexed="81"/>
            <rFont val="Tahoma"/>
            <family val="2"/>
          </rPr>
          <t xml:space="preserve">
</t>
        </r>
      </text>
    </comment>
    <comment ref="CE2" authorId="1" shapeId="0">
      <text>
        <r>
          <rPr>
            <sz val="9"/>
            <color indexed="81"/>
            <rFont val="Tahoma"/>
            <family val="2"/>
          </rPr>
          <t xml:space="preserve">Full name of the FMIS solution
</t>
        </r>
      </text>
    </comment>
    <comment ref="CF2" authorId="1" shapeId="0">
      <text>
        <r>
          <rPr>
            <sz val="9"/>
            <color indexed="81"/>
            <rFont val="Tahoma"/>
            <family val="2"/>
          </rPr>
          <t xml:space="preserve">PFM Topology:
C : Centralized PFM operations
D : Decentralized PFM operations
</t>
        </r>
      </text>
    </comment>
    <comment ref="CG2" authorId="1" shapeId="0">
      <text>
        <r>
          <rPr>
            <b/>
            <sz val="9"/>
            <color indexed="81"/>
            <rFont val="Tahoma"/>
            <family val="2"/>
          </rPr>
          <t xml:space="preserve">FMIS </t>
        </r>
        <r>
          <rPr>
            <sz val="9"/>
            <color indexed="81"/>
            <rFont val="Tahoma"/>
            <family val="2"/>
          </rPr>
          <t xml:space="preserve">Functional scope:
B : Budget Planning/Formulation (MTF, prog based budg, perf based budg)
T : Treasury (PEM)
F : FMIS (F=T+B; in some cases +O)
O : Other FMIS components (perf mgmt, HR, payroll)
</t>
        </r>
      </text>
    </comment>
    <comment ref="CH2" authorId="1" shapeId="0">
      <text>
        <r>
          <rPr>
            <sz val="9"/>
            <color indexed="81"/>
            <rFont val="Tahoma"/>
            <family val="2"/>
          </rPr>
          <t xml:space="preserve">Treasury/FMIS status:
0 : T/F was not implemented or not operational
1 : Implementation in progress (expected year of go-live is indicated as a comment)
2 : T/F is operational for pilot or reduced scope implementation
3 : T/F is fully/partially operational
</t>
        </r>
      </text>
    </comment>
    <comment ref="CI2" authorId="1" shapeId="0">
      <text>
        <r>
          <rPr>
            <sz val="9"/>
            <color indexed="81"/>
            <rFont val="Tahoma"/>
            <family val="2"/>
          </rPr>
          <t>Year in which the TS/FMIS became operational</t>
        </r>
      </text>
    </comment>
    <comment ref="CJ2" authorId="1" shapeId="0">
      <text>
        <r>
          <rPr>
            <sz val="9"/>
            <color indexed="81"/>
            <rFont val="Tahoma"/>
            <family val="2"/>
          </rPr>
          <t>T/F coverage of budget levels:
C : Only central government
C+L : Central and district level offices of Treasury/MoF
(Sub-National Gov+municipalities are not included here…)</t>
        </r>
      </text>
    </comment>
    <comment ref="CK2" authorId="1" shapeId="0">
      <text>
        <r>
          <rPr>
            <sz val="9"/>
            <color indexed="81"/>
            <rFont val="Tahoma"/>
            <family val="2"/>
          </rPr>
          <t>Type of T/F project:
1 : T/F designed+impl as a new turn-key solution (first time or replacing previous system)
2 : Existing T/F improved or expanded
3 : New T/F implemented during emergency TA
4 : Existing T/F improved or expanded during emergency TA
5 : Improvement or expansion of an existing T/F, already implemented by the Gov/other donors.
0: Not operational</t>
        </r>
      </text>
    </comment>
    <comment ref="CL2" authorId="1" shapeId="0">
      <text>
        <r>
          <rPr>
            <sz val="9"/>
            <color indexed="81"/>
            <rFont val="Tahoma"/>
            <family val="2"/>
          </rPr>
          <t xml:space="preserve">Type of T/F application software
0 : Not identified yet
1 : Locally Developed Software (LDSW)
2 : Customized Commercial off-the-shelf Software (COTS)
</t>
        </r>
      </text>
    </comment>
    <comment ref="CM2" authorId="1" shapeId="0">
      <text>
        <r>
          <rPr>
            <sz val="9"/>
            <color indexed="81"/>
            <rFont val="Tahoma"/>
            <family val="2"/>
          </rPr>
          <t>Name of T/F Application Software (ASW) solution:
For COTS: Name of ASW package
For LDSW: Name of Database used in developing ASW
COTS: Commercial off-the-shelf Software
LDSW: Locally Developed Software</t>
        </r>
      </text>
    </comment>
    <comment ref="CN2" authorId="1" shapeId="0">
      <text>
        <r>
          <rPr>
            <b/>
            <sz val="9"/>
            <color indexed="81"/>
            <rFont val="Tahoma"/>
            <family val="2"/>
          </rPr>
          <t>Cem Dener:</t>
        </r>
        <r>
          <rPr>
            <sz val="9"/>
            <color indexed="81"/>
            <rFont val="Tahoma"/>
            <family val="2"/>
          </rPr>
          <t xml:space="preserve">
T/F Application Software (ASW) Technology Platform:
</t>
        </r>
        <r>
          <rPr>
            <b/>
            <sz val="9"/>
            <color indexed="81"/>
            <rFont val="Tahoma"/>
            <family val="2"/>
          </rPr>
          <t>CS</t>
        </r>
        <r>
          <rPr>
            <sz val="9"/>
            <color indexed="81"/>
            <rFont val="Tahoma"/>
            <family val="2"/>
          </rPr>
          <t xml:space="preserve"> (Client-Server) distributed system/decentralized operations
</t>
        </r>
        <r>
          <rPr>
            <b/>
            <sz val="9"/>
            <color indexed="81"/>
            <rFont val="Tahoma"/>
            <family val="2"/>
          </rPr>
          <t>Web</t>
        </r>
        <r>
          <rPr>
            <sz val="9"/>
            <color indexed="81"/>
            <rFont val="Tahoma"/>
            <family val="2"/>
          </rPr>
          <t xml:space="preserve"> (Web-Based) centralized system/decentralized operations</t>
        </r>
      </text>
    </comment>
    <comment ref="CO2" authorId="1" shapeId="0">
      <text>
        <r>
          <rPr>
            <b/>
            <sz val="9"/>
            <color indexed="81"/>
            <rFont val="Tahoma"/>
            <family val="2"/>
          </rPr>
          <t>Cem Dener:</t>
        </r>
        <r>
          <rPr>
            <sz val="9"/>
            <color indexed="81"/>
            <rFont val="Tahoma"/>
            <family val="2"/>
          </rPr>
          <t xml:space="preserve">
FMIS Maturity Index:
0 : No FMIS or FMIS implementation in progress
1 : T operational
2 : F (B+T) operational OR T+TSA operational
3:  F + TSA operational
</t>
        </r>
      </text>
    </comment>
    <comment ref="CS2" authorId="1" shapeId="0">
      <text>
        <r>
          <rPr>
            <b/>
            <sz val="9"/>
            <color indexed="81"/>
            <rFont val="Tahoma"/>
            <family val="2"/>
          </rPr>
          <t>Cem Dener:</t>
        </r>
        <r>
          <rPr>
            <sz val="9"/>
            <color indexed="81"/>
            <rFont val="Tahoma"/>
            <family val="2"/>
          </rPr>
          <t xml:space="preserve">
 ISO 3166-1 alpha-3 codes</t>
        </r>
      </text>
    </comment>
    <comment ref="CT2" authorId="1" shapeId="0">
      <text>
        <r>
          <rPr>
            <b/>
            <sz val="9"/>
            <color indexed="81"/>
            <rFont val="Tahoma"/>
            <family val="2"/>
          </rPr>
          <t>Cem Dener:</t>
        </r>
        <r>
          <rPr>
            <sz val="9"/>
            <color indexed="81"/>
            <rFont val="Tahoma"/>
            <family val="2"/>
          </rPr>
          <t xml:space="preserve">
Aid Management Platform (DG)
http://www.developmentgateway.org/programs/aid-management-program/aid-management-platform</t>
        </r>
      </text>
    </comment>
    <comment ref="CU2" authorId="1" shapeId="0">
      <text>
        <r>
          <rPr>
            <b/>
            <sz val="9"/>
            <color indexed="81"/>
            <rFont val="Tahoma"/>
            <family val="2"/>
          </rPr>
          <t>Cem Dener:</t>
        </r>
        <r>
          <rPr>
            <sz val="9"/>
            <color indexed="81"/>
            <rFont val="Tahoma"/>
            <family val="2"/>
          </rPr>
          <t xml:space="preserve">
Development Assistance Database (DAD)
http://www.synisys.com/
</t>
        </r>
      </text>
    </comment>
    <comment ref="CV2" authorId="1" shapeId="0">
      <text>
        <r>
          <rPr>
            <b/>
            <sz val="9"/>
            <color indexed="81"/>
            <rFont val="Tahoma"/>
            <family val="2"/>
          </rPr>
          <t>Cem Dener:</t>
        </r>
        <r>
          <rPr>
            <sz val="9"/>
            <color indexed="81"/>
            <rFont val="Tahoma"/>
            <family val="2"/>
          </rPr>
          <t xml:space="preserve">
e-Government Portal URL
or
Government/Presidency web site URL
</t>
        </r>
      </text>
    </comment>
    <comment ref="CW2" authorId="1" shapeId="0">
      <text>
        <r>
          <rPr>
            <b/>
            <sz val="9"/>
            <color indexed="81"/>
            <rFont val="Tahoma"/>
            <family val="2"/>
          </rPr>
          <t>Cem Dener:</t>
        </r>
        <r>
          <rPr>
            <sz val="9"/>
            <color indexed="81"/>
            <rFont val="Tahoma"/>
            <family val="2"/>
          </rPr>
          <t xml:space="preserve">
Type of e-Gov/e-Service portal:
0:  Not available
1:  Mostly information/forms (G2C, G2B). 
2:  There are online services (transactional) visible through a portal (G2C, G2B, G2G, ...), mostly including single sign-on</t>
        </r>
      </text>
    </comment>
    <comment ref="CX2" authorId="1" shapeId="0">
      <text>
        <r>
          <rPr>
            <b/>
            <sz val="9"/>
            <color indexed="81"/>
            <rFont val="Tahoma"/>
            <family val="2"/>
          </rPr>
          <t>Cem Dener:</t>
        </r>
        <r>
          <rPr>
            <sz val="9"/>
            <color indexed="81"/>
            <rFont val="Tahoma"/>
            <family val="2"/>
          </rPr>
          <t xml:space="preserve">
eServices portal URL
Single Sign-On URL</t>
        </r>
      </text>
    </comment>
    <comment ref="CY2" authorId="1" shapeId="0">
      <text>
        <r>
          <rPr>
            <b/>
            <sz val="9"/>
            <color indexed="81"/>
            <rFont val="Tahoma"/>
            <family val="2"/>
          </rPr>
          <t>Cem Dener:</t>
        </r>
        <r>
          <rPr>
            <sz val="9"/>
            <color indexed="81"/>
            <rFont val="Tahoma"/>
            <family val="2"/>
          </rPr>
          <t xml:space="preserve">
UNPAN eGov Online Service Index (2016)
https://publicadministration.un.org/egovkb/en-us/Data-Center</t>
        </r>
      </text>
    </comment>
    <comment ref="CZ2" authorId="1" shapeId="0">
      <text>
        <r>
          <rPr>
            <b/>
            <sz val="9"/>
            <color indexed="81"/>
            <rFont val="Tahoma"/>
            <family val="2"/>
          </rPr>
          <t>Cem Dener:</t>
        </r>
        <r>
          <rPr>
            <sz val="9"/>
            <color indexed="81"/>
            <rFont val="Tahoma"/>
            <family val="2"/>
          </rPr>
          <t xml:space="preserve">
UNPAN eGov Online Service Index (2014)
http://unpan3.un.org/egovkb/en-us/About/Methodology</t>
        </r>
      </text>
    </comment>
    <comment ref="DA2" authorId="1" shapeId="0">
      <text>
        <r>
          <rPr>
            <b/>
            <sz val="9"/>
            <color indexed="81"/>
            <rFont val="Tahoma"/>
            <family val="2"/>
          </rPr>
          <t>Cem Dener:</t>
        </r>
        <r>
          <rPr>
            <sz val="9"/>
            <color indexed="81"/>
            <rFont val="Tahoma"/>
            <family val="2"/>
          </rPr>
          <t xml:space="preserve">
Stage 1 (2014):
Emerging Information Services (mainly info)
(percentage)</t>
        </r>
      </text>
    </comment>
    <comment ref="DB2" authorId="1" shapeId="0">
      <text>
        <r>
          <rPr>
            <b/>
            <sz val="9"/>
            <color indexed="81"/>
            <rFont val="Tahoma"/>
            <family val="2"/>
          </rPr>
          <t>Cem Dener:</t>
        </r>
        <r>
          <rPr>
            <sz val="9"/>
            <color indexed="81"/>
            <rFont val="Tahoma"/>
            <family val="2"/>
          </rPr>
          <t xml:space="preserve">
Stage 2 (2014):
Enhanced Information Services (info+forms)
(percentage)</t>
        </r>
      </text>
    </comment>
    <comment ref="DC2" authorId="1" shapeId="0">
      <text>
        <r>
          <rPr>
            <b/>
            <sz val="9"/>
            <color indexed="81"/>
            <rFont val="Tahoma"/>
            <family val="2"/>
          </rPr>
          <t>Cem Dener:</t>
        </r>
        <r>
          <rPr>
            <sz val="9"/>
            <color indexed="81"/>
            <rFont val="Tahoma"/>
            <family val="2"/>
          </rPr>
          <t xml:space="preserve">
Stage 3 (2014):
Transactional Services
(info+forms+online transactions)
(percentage)</t>
        </r>
      </text>
    </comment>
    <comment ref="DD2" authorId="1" shapeId="0">
      <text>
        <r>
          <rPr>
            <b/>
            <sz val="9"/>
            <color indexed="81"/>
            <rFont val="Tahoma"/>
            <family val="2"/>
          </rPr>
          <t>Cem Dener:</t>
        </r>
        <r>
          <rPr>
            <sz val="9"/>
            <color indexed="81"/>
            <rFont val="Tahoma"/>
            <family val="2"/>
          </rPr>
          <t xml:space="preserve">
Stage 4 (2014):
Connected Services
(integrated services)
(percentage)</t>
        </r>
      </text>
    </comment>
    <comment ref="DE2" authorId="1" shapeId="0">
      <text>
        <r>
          <rPr>
            <b/>
            <sz val="9"/>
            <color indexed="81"/>
            <rFont val="Tahoma"/>
            <family val="2"/>
          </rPr>
          <t>Cem Dener:</t>
        </r>
        <r>
          <rPr>
            <sz val="9"/>
            <color indexed="81"/>
            <rFont val="Tahoma"/>
            <family val="2"/>
          </rPr>
          <t xml:space="preserve">
e-Gov Institution URL
(dedicated institution responsible for e-Gov policy,coordination, implementatiion)</t>
        </r>
      </text>
    </comment>
    <comment ref="DF2" authorId="1" shapeId="0">
      <text>
        <r>
          <rPr>
            <b/>
            <sz val="9"/>
            <color indexed="81"/>
            <rFont val="Tahoma"/>
            <family val="2"/>
          </rPr>
          <t xml:space="preserve">Cem Dener:
</t>
        </r>
        <r>
          <rPr>
            <sz val="9"/>
            <color indexed="81"/>
            <rFont val="Tahoma"/>
            <family val="2"/>
          </rPr>
          <t xml:space="preserve">Name of the government entity managing e-Gov activities
</t>
        </r>
      </text>
    </comment>
    <comment ref="DG2" authorId="1" shapeId="0">
      <text>
        <r>
          <rPr>
            <b/>
            <sz val="9"/>
            <color indexed="81"/>
            <rFont val="Tahoma"/>
            <family val="2"/>
          </rPr>
          <t>Cem Dener:</t>
        </r>
        <r>
          <rPr>
            <sz val="9"/>
            <color indexed="81"/>
            <rFont val="Tahoma"/>
            <family val="2"/>
          </rPr>
          <t xml:space="preserve">
Institutional responsibility for e-Government:
1: Ministry of Finance/Economy/Treasury
2: Ministry of ICT
3: Ministry of Interior/Home Affairs
4: Autonomous entity responsible for e-Gov
5: PM's / President's Office
6: Ministry of Public Service/Administration
7: Other</t>
        </r>
      </text>
    </comment>
    <comment ref="DH2" authorId="1" shapeId="0">
      <text>
        <r>
          <rPr>
            <b/>
            <sz val="9"/>
            <color indexed="81"/>
            <rFont val="Tahoma"/>
            <family val="2"/>
          </rPr>
          <t xml:space="preserve">Cem Dener:
</t>
        </r>
        <r>
          <rPr>
            <sz val="9"/>
            <color indexed="81"/>
            <rFont val="Tahoma"/>
            <family val="2"/>
          </rPr>
          <t xml:space="preserve">Web link to key e-Gov strategy / action plan documents
</t>
        </r>
      </text>
    </comment>
    <comment ref="DI2" authorId="1" shapeId="0">
      <text>
        <r>
          <rPr>
            <sz val="9"/>
            <color indexed="81"/>
            <rFont val="Tahoma"/>
            <family val="2"/>
          </rPr>
          <t>2016 UN e-Government Ranking
https://publicadministration.un.org/egovkb/en-us/Data-Center</t>
        </r>
      </text>
    </comment>
    <comment ref="DJ2" authorId="1" shapeId="0">
      <text>
        <r>
          <rPr>
            <b/>
            <sz val="9"/>
            <color indexed="81"/>
            <rFont val="Tahoma"/>
            <family val="2"/>
          </rPr>
          <t>Cem Dener:</t>
        </r>
        <r>
          <rPr>
            <sz val="9"/>
            <color indexed="81"/>
            <rFont val="Tahoma"/>
            <family val="2"/>
          </rPr>
          <t xml:space="preserve">
Dedicated Treasury website (URL)</t>
        </r>
      </text>
    </comment>
    <comment ref="DK2" authorId="1" shapeId="0">
      <text>
        <r>
          <rPr>
            <b/>
            <sz val="9"/>
            <color indexed="81"/>
            <rFont val="Tahoma"/>
            <family val="2"/>
          </rPr>
          <t>Cem Dener:</t>
        </r>
        <r>
          <rPr>
            <sz val="9"/>
            <color indexed="81"/>
            <rFont val="Tahoma"/>
            <family val="2"/>
          </rPr>
          <t xml:space="preserve">
Treasury organization has been established in (year)</t>
        </r>
      </text>
    </comment>
    <comment ref="DL2" authorId="1" shapeId="0">
      <text>
        <r>
          <rPr>
            <b/>
            <sz val="9"/>
            <color indexed="81"/>
            <rFont val="Tahoma"/>
            <family val="2"/>
          </rPr>
          <t>Cem Dener:</t>
        </r>
        <r>
          <rPr>
            <sz val="9"/>
            <color indexed="81"/>
            <rFont val="Tahoma"/>
            <family val="2"/>
          </rPr>
          <t xml:space="preserve">
Treasury Single Account (TSA) website (URL)</t>
        </r>
      </text>
    </comment>
    <comment ref="DM2" authorId="1" shapeId="0">
      <text>
        <r>
          <rPr>
            <b/>
            <sz val="9"/>
            <color indexed="81"/>
            <rFont val="Tahoma"/>
            <family val="2"/>
          </rPr>
          <t>Cem Dener:</t>
        </r>
        <r>
          <rPr>
            <sz val="9"/>
            <color indexed="81"/>
            <rFont val="Tahoma"/>
            <family val="2"/>
          </rPr>
          <t xml:space="preserve">
TSA operations have been initiated in (year)</t>
        </r>
      </text>
    </comment>
    <comment ref="DN2" authorId="1" shapeId="0">
      <text>
        <r>
          <rPr>
            <b/>
            <sz val="9"/>
            <color indexed="81"/>
            <rFont val="Tahoma"/>
            <family val="2"/>
          </rPr>
          <t>Cem Dener:</t>
        </r>
        <r>
          <rPr>
            <sz val="9"/>
            <color indexed="81"/>
            <rFont val="Tahoma"/>
            <family val="2"/>
          </rPr>
          <t xml:space="preserve">
Type of TSA architecture:
0:  No TSA yet
1: TSA implementation planned or initiated
2: TSA is operational - Mostly decentralized accounts, or zero balanced accounts (in some cases linked with FMIS)
3: TSA is fully operational - Centralized TSA using Central Bank (mostly linked with FMIS)</t>
        </r>
      </text>
    </comment>
    <comment ref="DO2" authorId="1" shapeId="0">
      <text>
        <r>
          <rPr>
            <b/>
            <sz val="9"/>
            <color indexed="81"/>
            <rFont val="Tahoma"/>
            <family val="2"/>
          </rPr>
          <t>Cem Dener:</t>
        </r>
        <r>
          <rPr>
            <sz val="9"/>
            <color indexed="81"/>
            <rFont val="Tahoma"/>
            <family val="2"/>
          </rPr>
          <t xml:space="preserve">
Scope of TSA in capturing Revenue (R) and Expenditure (E) transactions:
4  :  R+E above 75%
3  :  R+E 50-75 %
2  :  R+E 25-50 %
1  :  R+E below 25%
-  :  No TSA</t>
        </r>
      </text>
    </comment>
    <comment ref="DP2" authorId="1" shapeId="0">
      <text>
        <r>
          <rPr>
            <b/>
            <sz val="9"/>
            <color indexed="81"/>
            <rFont val="Tahoma"/>
            <family val="2"/>
          </rPr>
          <t>Cem Dener:</t>
        </r>
        <r>
          <rPr>
            <sz val="9"/>
            <color indexed="81"/>
            <rFont val="Tahoma"/>
            <family val="2"/>
          </rPr>
          <t xml:space="preserve">
Average duration of government payments through TSA and FMIS platforms (hours)</t>
        </r>
      </text>
    </comment>
    <comment ref="DQ2" authorId="1" shapeId="0">
      <text>
        <r>
          <rPr>
            <b/>
            <sz val="9"/>
            <color indexed="81"/>
            <rFont val="Tahoma"/>
            <family val="2"/>
          </rPr>
          <t>Cem Dener:</t>
        </r>
        <r>
          <rPr>
            <sz val="9"/>
            <color indexed="81"/>
            <rFont val="Tahoma"/>
            <family val="2"/>
          </rPr>
          <t xml:space="preserve">
Web site containing info/doc on TSA benefits (URL)</t>
        </r>
      </text>
    </comment>
    <comment ref="DR2" authorId="1" shapeId="0">
      <text>
        <r>
          <rPr>
            <b/>
            <sz val="9"/>
            <color indexed="81"/>
            <rFont val="Tahoma"/>
            <family val="2"/>
          </rPr>
          <t>Cem Dener:</t>
        </r>
        <r>
          <rPr>
            <sz val="9"/>
            <color indexed="81"/>
            <rFont val="Tahoma"/>
            <family val="2"/>
          </rPr>
          <t xml:space="preserve">
Reported TSA savings in USD millions per year (avg)</t>
        </r>
      </text>
    </comment>
    <comment ref="DS2" authorId="1" shapeId="0">
      <text>
        <r>
          <rPr>
            <b/>
            <sz val="9"/>
            <color indexed="81"/>
            <rFont val="Tahoma"/>
            <family val="2"/>
          </rPr>
          <t>Cem Dener:</t>
        </r>
        <r>
          <rPr>
            <sz val="9"/>
            <color indexed="81"/>
            <rFont val="Tahoma"/>
            <family val="2"/>
          </rPr>
          <t xml:space="preserve">
Reporting year of the TSA savings (latest)</t>
        </r>
      </text>
    </comment>
    <comment ref="DT2" authorId="1" shapeId="0">
      <text>
        <r>
          <rPr>
            <b/>
            <sz val="9"/>
            <color indexed="81"/>
            <rFont val="Tahoma"/>
            <family val="2"/>
          </rPr>
          <t>Cem Dener:</t>
        </r>
        <r>
          <rPr>
            <sz val="9"/>
            <color indexed="81"/>
            <rFont val="Tahoma"/>
            <family val="2"/>
          </rPr>
          <t xml:space="preserve">
Tax Administration URL</t>
        </r>
      </text>
    </comment>
    <comment ref="DU2" authorId="1" shapeId="0">
      <text>
        <r>
          <rPr>
            <b/>
            <sz val="9"/>
            <color indexed="81"/>
            <rFont val="Tahoma"/>
            <family val="2"/>
          </rPr>
          <t>Cem Dener:</t>
        </r>
        <r>
          <rPr>
            <sz val="9"/>
            <color indexed="81"/>
            <rFont val="Tahoma"/>
            <family val="2"/>
          </rPr>
          <t xml:space="preserve">
Tax Admin has been established in (year)</t>
        </r>
      </text>
    </comment>
    <comment ref="DV2" authorId="1" shapeId="0">
      <text>
        <r>
          <rPr>
            <b/>
            <sz val="9"/>
            <color indexed="81"/>
            <rFont val="Tahoma"/>
            <family val="2"/>
          </rPr>
          <t>Cem Dener:</t>
        </r>
        <r>
          <rPr>
            <sz val="9"/>
            <color indexed="81"/>
            <rFont val="Tahoma"/>
            <family val="2"/>
          </rPr>
          <t xml:space="preserve">
Abbreviation of TMIS solution</t>
        </r>
      </text>
    </comment>
    <comment ref="DW2" authorId="1" shapeId="0">
      <text>
        <r>
          <rPr>
            <b/>
            <sz val="9"/>
            <color indexed="81"/>
            <rFont val="Tahoma"/>
            <family val="2"/>
          </rPr>
          <t>Cem Dener:</t>
        </r>
        <r>
          <rPr>
            <sz val="9"/>
            <color indexed="81"/>
            <rFont val="Tahoma"/>
            <family val="2"/>
          </rPr>
          <t xml:space="preserve">
Full name of TMIS solution</t>
        </r>
      </text>
    </comment>
    <comment ref="DX2" authorId="1" shapeId="0">
      <text>
        <r>
          <rPr>
            <b/>
            <sz val="9"/>
            <color indexed="81"/>
            <rFont val="Tahoma"/>
            <family val="2"/>
          </rPr>
          <t>Cem Dener:</t>
        </r>
        <r>
          <rPr>
            <sz val="9"/>
            <color indexed="81"/>
            <rFont val="Tahoma"/>
            <family val="2"/>
          </rPr>
          <t xml:space="preserve">
TMIS Application Software solution:
0 : No TMIS solution yet
1 : LDSW : Locally developed software
2 : COTS : Commercial off the shelf</t>
        </r>
      </text>
    </comment>
    <comment ref="DY2" authorId="1" shapeId="0">
      <text>
        <r>
          <rPr>
            <b/>
            <sz val="9"/>
            <color indexed="81"/>
            <rFont val="Tahoma"/>
            <family val="2"/>
          </rPr>
          <t>Cem Dener:</t>
        </r>
        <r>
          <rPr>
            <sz val="9"/>
            <color indexed="81"/>
            <rFont val="Tahoma"/>
            <family val="2"/>
          </rPr>
          <t xml:space="preserve">
TMIS Application Software solution:
LDSW : Locally developed software (and the database platform used)
COTS : Commercial off the shelf (name of software package)</t>
        </r>
      </text>
    </comment>
    <comment ref="DZ2" authorId="1" shapeId="0">
      <text>
        <r>
          <rPr>
            <b/>
            <sz val="9"/>
            <color indexed="81"/>
            <rFont val="Tahoma"/>
            <family val="2"/>
          </rPr>
          <t>Cem Dener:</t>
        </r>
        <r>
          <rPr>
            <sz val="9"/>
            <color indexed="81"/>
            <rFont val="Tahoma"/>
            <family val="2"/>
          </rPr>
          <t xml:space="preserve">
Integrated Tax Management Information System URL</t>
        </r>
      </text>
    </comment>
    <comment ref="EA2" authorId="1" shapeId="0">
      <text>
        <r>
          <rPr>
            <sz val="9"/>
            <color indexed="81"/>
            <rFont val="Tahoma"/>
            <family val="2"/>
          </rPr>
          <t>Year in which the TMIS became operational</t>
        </r>
      </text>
    </comment>
    <comment ref="EB2" authorId="1" shapeId="0">
      <text>
        <r>
          <rPr>
            <b/>
            <sz val="9"/>
            <color indexed="81"/>
            <rFont val="Tahoma"/>
            <family val="2"/>
          </rPr>
          <t>Cem Dener:</t>
        </r>
        <r>
          <rPr>
            <sz val="9"/>
            <color indexed="81"/>
            <rFont val="Tahoma"/>
            <family val="2"/>
          </rPr>
          <t xml:space="preserve">
Tax System implementation status:
0= no TMIS yet/unknown
1= planned (commitment)
2= in progress (implementation)
3= fully operational</t>
        </r>
      </text>
    </comment>
    <comment ref="EC2" authorId="1" shapeId="0">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ED2" authorId="1" shapeId="0">
      <text>
        <r>
          <rPr>
            <b/>
            <sz val="9"/>
            <color indexed="81"/>
            <rFont val="Tahoma"/>
            <family val="2"/>
          </rPr>
          <t>Cem Dener:</t>
        </r>
        <r>
          <rPr>
            <sz val="9"/>
            <color indexed="81"/>
            <rFont val="Tahoma"/>
            <family val="2"/>
          </rPr>
          <t xml:space="preserve">
Customs Administration URL</t>
        </r>
      </text>
    </comment>
    <comment ref="EE2" authorId="1" shapeId="0">
      <text>
        <r>
          <rPr>
            <b/>
            <sz val="9"/>
            <color indexed="81"/>
            <rFont val="Tahoma"/>
            <family val="2"/>
          </rPr>
          <t>Cem Dener:</t>
        </r>
        <r>
          <rPr>
            <sz val="9"/>
            <color indexed="81"/>
            <rFont val="Tahoma"/>
            <family val="2"/>
          </rPr>
          <t xml:space="preserve">
Customs Admin has been established in (year)</t>
        </r>
      </text>
    </comment>
    <comment ref="EF2" authorId="1" shapeId="0">
      <text>
        <r>
          <rPr>
            <b/>
            <sz val="9"/>
            <color indexed="81"/>
            <rFont val="Tahoma"/>
            <family val="2"/>
          </rPr>
          <t>Cem Dener:</t>
        </r>
        <r>
          <rPr>
            <sz val="9"/>
            <color indexed="81"/>
            <rFont val="Tahoma"/>
            <family val="2"/>
          </rPr>
          <t xml:space="preserve">
WCO accession (year)</t>
        </r>
      </text>
    </comment>
    <comment ref="EG2" authorId="3" shapeId="0">
      <text>
        <r>
          <rPr>
            <b/>
            <sz val="9"/>
            <color indexed="81"/>
            <rFont val="Tahoma"/>
            <family val="2"/>
          </rPr>
          <t>Sophiko Skhirtladze:</t>
        </r>
        <r>
          <rPr>
            <sz val="9"/>
            <color indexed="81"/>
            <rFont val="Tahoma"/>
            <family val="2"/>
          </rPr>
          <t xml:space="preserve">
Status of Adoption WCO Data Model
4: Information systems used by the Member have been checked for  conformance. Tables showing conformance  with the WCO Data Model have been shared with the WCO Secretariat
3: Projects involving the use of the WCO Data Model are underway or have been completed
2: Mappings of data elements national Information Sytems with the WCO Data Model have been produced and (in some cases) shared with the WCO Secretariat
1:  A "My Information Package" has been published by the Member.
0: Information regarding conformance  with the WCO Data Model is not available</t>
        </r>
      </text>
    </comment>
    <comment ref="EH2" authorId="1" shapeId="0">
      <text>
        <r>
          <rPr>
            <b/>
            <sz val="9"/>
            <color indexed="81"/>
            <rFont val="Tahoma"/>
            <family val="2"/>
          </rPr>
          <t>Cem Dener:</t>
        </r>
        <r>
          <rPr>
            <sz val="9"/>
            <color indexed="81"/>
            <rFont val="Tahoma"/>
            <family val="2"/>
          </rPr>
          <t xml:space="preserve">
Abbreviation of Customs System solution</t>
        </r>
      </text>
    </comment>
    <comment ref="EI2" authorId="1" shapeId="0">
      <text>
        <r>
          <rPr>
            <b/>
            <sz val="9"/>
            <color indexed="81"/>
            <rFont val="Tahoma"/>
            <family val="2"/>
          </rPr>
          <t>Cem Dener:</t>
        </r>
        <r>
          <rPr>
            <sz val="9"/>
            <color indexed="81"/>
            <rFont val="Tahoma"/>
            <family val="2"/>
          </rPr>
          <t xml:space="preserve">
Full name of Customs System solution</t>
        </r>
      </text>
    </comment>
    <comment ref="EJ2" authorId="1" shapeId="0">
      <text>
        <r>
          <rPr>
            <b/>
            <sz val="9"/>
            <color indexed="81"/>
            <rFont val="Tahoma"/>
            <family val="2"/>
          </rPr>
          <t>Cem Dener:</t>
        </r>
        <r>
          <rPr>
            <sz val="9"/>
            <color indexed="81"/>
            <rFont val="Tahoma"/>
            <family val="2"/>
          </rPr>
          <t xml:space="preserve">
Customs MIS Application Software solution:
0 : No CMIS solution yet
1 : LDSW : Locally developed software
2 : COTS : Commercial off the shelf</t>
        </r>
      </text>
    </comment>
    <comment ref="EK2" authorId="1" shapeId="0">
      <text>
        <r>
          <rPr>
            <b/>
            <sz val="9"/>
            <color indexed="81"/>
            <rFont val="Tahoma"/>
            <family val="2"/>
          </rPr>
          <t>Cem Dener:</t>
        </r>
        <r>
          <rPr>
            <sz val="9"/>
            <color indexed="81"/>
            <rFont val="Tahoma"/>
            <family val="2"/>
          </rPr>
          <t xml:space="preserve">
Total Points
(26 pts max)</t>
        </r>
      </text>
    </comment>
    <comment ref="EL2" authorId="1" shapeId="0">
      <text>
        <r>
          <rPr>
            <b/>
            <sz val="9"/>
            <color indexed="81"/>
            <rFont val="Tahoma"/>
            <family val="2"/>
          </rPr>
          <t>Cem Dener:</t>
        </r>
        <r>
          <rPr>
            <sz val="9"/>
            <color indexed="81"/>
            <rFont val="Tahoma"/>
            <family val="2"/>
          </rPr>
          <t xml:space="preserve">
Normalized FMIS &amp; OBD score
(0 … 100)</t>
        </r>
      </text>
    </comment>
    <comment ref="EM2" authorId="1" shapeId="0">
      <text>
        <r>
          <rPr>
            <sz val="9"/>
            <color indexed="81"/>
            <rFont val="Tahoma"/>
            <family val="2"/>
          </rPr>
          <t>Year in which the Customs System became operational</t>
        </r>
      </text>
    </comment>
    <comment ref="EN2" authorId="1" shapeId="0">
      <text>
        <r>
          <rPr>
            <b/>
            <sz val="9"/>
            <color indexed="81"/>
            <rFont val="Tahoma"/>
            <family val="2"/>
          </rPr>
          <t>Cem Dener:</t>
        </r>
        <r>
          <rPr>
            <sz val="9"/>
            <color indexed="81"/>
            <rFont val="Tahoma"/>
            <family val="2"/>
          </rPr>
          <t xml:space="preserve">
Customs System implementation status:
0= no Customs System yet/unknown
1= planned (commitment)
2= in progress (implementation)
3= fully operational
</t>
        </r>
      </text>
    </comment>
    <comment ref="EO2" authorId="1" shapeId="0">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EP2" authorId="1" shapeId="0">
      <text>
        <r>
          <rPr>
            <b/>
            <sz val="9"/>
            <color indexed="81"/>
            <rFont val="Tahoma"/>
            <family val="2"/>
          </rPr>
          <t>Cem Dener:</t>
        </r>
        <r>
          <rPr>
            <sz val="9"/>
            <color indexed="81"/>
            <rFont val="Tahoma"/>
            <family val="2"/>
          </rPr>
          <t xml:space="preserve">
DB2014:
Is electronic submission and processing allowed?</t>
        </r>
      </text>
    </comment>
    <comment ref="EQ2" authorId="1" shapeId="0">
      <text>
        <r>
          <rPr>
            <b/>
            <sz val="9"/>
            <color indexed="81"/>
            <rFont val="Tahoma"/>
            <family val="2"/>
          </rPr>
          <t>Cem Dener:</t>
        </r>
        <r>
          <rPr>
            <sz val="9"/>
            <color indexed="81"/>
            <rFont val="Tahoma"/>
            <family val="2"/>
          </rPr>
          <t xml:space="preserve">
DB2014:
Is there a single window that links some of the relevant gov agencies?
-  : Unknown
0 : No
1 : Yes</t>
        </r>
      </text>
    </comment>
    <comment ref="ER2" authorId="1" shapeId="0">
      <text>
        <r>
          <rPr>
            <b/>
            <sz val="9"/>
            <color indexed="81"/>
            <rFont val="Tahoma"/>
            <family val="2"/>
          </rPr>
          <t>Cem Dener:</t>
        </r>
        <r>
          <rPr>
            <sz val="9"/>
            <color indexed="81"/>
            <rFont val="Tahoma"/>
            <family val="2"/>
          </rPr>
          <t xml:space="preserve">
e-Filing platform URL</t>
        </r>
      </text>
    </comment>
    <comment ref="ES2" authorId="1" shapeId="0">
      <text>
        <r>
          <rPr>
            <b/>
            <sz val="9"/>
            <color indexed="81"/>
            <rFont val="Tahoma"/>
            <family val="2"/>
          </rPr>
          <t>Cem Dener:</t>
        </r>
        <r>
          <rPr>
            <sz val="9"/>
            <color indexed="81"/>
            <rFont val="Tahoma"/>
            <family val="2"/>
          </rPr>
          <t xml:space="preserve">
e-Filing is operational since (year)</t>
        </r>
      </text>
    </comment>
    <comment ref="ET2" authorId="1" shapeId="0">
      <text>
        <r>
          <rPr>
            <b/>
            <sz val="9"/>
            <color indexed="81"/>
            <rFont val="Tahoma"/>
            <family val="2"/>
          </rPr>
          <t>Cem Dener:</t>
        </r>
        <r>
          <rPr>
            <sz val="9"/>
            <color indexed="81"/>
            <rFont val="Tahoma"/>
            <family val="2"/>
          </rPr>
          <t xml:space="preserve">
e-Filing services provided online:
0= Not available yet
1= Provide information only
2= Online e-Filing services for citizens and/or businesses
3= Online e-Filing and payment options</t>
        </r>
      </text>
    </comment>
    <comment ref="EU2" authorId="1" shapeId="0">
      <text>
        <r>
          <rPr>
            <b/>
            <sz val="9"/>
            <color indexed="81"/>
            <rFont val="Tahoma"/>
            <family val="2"/>
          </rPr>
          <t>Cem Dener:</t>
        </r>
        <r>
          <rPr>
            <sz val="9"/>
            <color indexed="81"/>
            <rFont val="Tahoma"/>
            <family val="2"/>
          </rPr>
          <t xml:space="preserve">
DB2014:
Is electronic filing and payment available and used by majority of firms?</t>
        </r>
      </text>
    </comment>
    <comment ref="EV2" authorId="1" shapeId="0">
      <text>
        <r>
          <rPr>
            <b/>
            <sz val="9"/>
            <color indexed="81"/>
            <rFont val="Tahoma"/>
            <family val="2"/>
          </rPr>
          <t>Cem Dener:</t>
        </r>
        <r>
          <rPr>
            <sz val="9"/>
            <color indexed="81"/>
            <rFont val="Tahoma"/>
            <family val="2"/>
          </rPr>
          <t xml:space="preserve">
ePayment website (mainly for collections from citizens and businesses) (URL)</t>
        </r>
      </text>
    </comment>
    <comment ref="EW2" authorId="1" shapeId="0">
      <text>
        <r>
          <rPr>
            <b/>
            <sz val="9"/>
            <color indexed="81"/>
            <rFont val="Tahoma"/>
            <family val="2"/>
          </rPr>
          <t>Cem Dener:</t>
        </r>
        <r>
          <rPr>
            <sz val="9"/>
            <color indexed="81"/>
            <rFont val="Tahoma"/>
            <family val="2"/>
          </rPr>
          <t xml:space="preserve">
ePayment system is operational since (year)</t>
        </r>
      </text>
    </comment>
    <comment ref="EX2" authorId="1" shapeId="0">
      <text>
        <r>
          <rPr>
            <b/>
            <sz val="9"/>
            <color indexed="81"/>
            <rFont val="Tahoma"/>
            <family val="2"/>
          </rPr>
          <t>Cem Dener:</t>
        </r>
        <r>
          <rPr>
            <sz val="9"/>
            <color indexed="81"/>
            <rFont val="Tahoma"/>
            <family val="2"/>
          </rPr>
          <t xml:space="preserve">
Type of Government ePayment service:
0:  No Government ePayment solution (mainly public sector solutions)
1:  Fragmented systems (multiple platforms)
2:  Centralized/shared platform
</t>
        </r>
      </text>
    </comment>
    <comment ref="EY2" authorId="1" shapeId="0">
      <text>
        <r>
          <rPr>
            <b/>
            <sz val="9"/>
            <color indexed="81"/>
            <rFont val="Tahoma"/>
            <family val="2"/>
          </rPr>
          <t>Cem Dener:</t>
        </r>
        <r>
          <rPr>
            <sz val="9"/>
            <color indexed="81"/>
            <rFont val="Tahoma"/>
            <family val="2"/>
          </rPr>
          <t xml:space="preserve">
Web site containing info/doc on digital signature usage.</t>
        </r>
      </text>
    </comment>
    <comment ref="EZ2" authorId="1" shapeId="0">
      <text>
        <r>
          <rPr>
            <b/>
            <sz val="9"/>
            <color indexed="81"/>
            <rFont val="Tahoma"/>
            <family val="2"/>
          </rPr>
          <t>Cem Dener:</t>
        </r>
        <r>
          <rPr>
            <sz val="9"/>
            <color indexed="81"/>
            <rFont val="Tahoma"/>
            <family val="2"/>
          </rPr>
          <t xml:space="preserve">
Digital Signature is being used since (year)</t>
        </r>
      </text>
    </comment>
    <comment ref="FA2" authorId="1" shapeId="0">
      <text>
        <r>
          <rPr>
            <b/>
            <sz val="9"/>
            <color indexed="81"/>
            <rFont val="Tahoma"/>
            <family val="2"/>
          </rPr>
          <t>Cem Dener:</t>
        </r>
        <r>
          <rPr>
            <sz val="9"/>
            <color indexed="81"/>
            <rFont val="Tahoma"/>
            <family val="2"/>
          </rPr>
          <t xml:space="preserve">
Digital Signature implementation status
0:  No Digital Signature
1:  Legislation approved; no Infrastructure yet (PKI, CA, etc.)
2:  Legislation and infrastructure in place
3:  Used in practice for e-Services
</t>
        </r>
      </text>
    </comment>
    <comment ref="FB2" authorId="1" shapeId="0">
      <text>
        <r>
          <rPr>
            <b/>
            <sz val="9"/>
            <color indexed="81"/>
            <rFont val="Tahoma"/>
            <family val="2"/>
          </rPr>
          <t>Cem Dener:</t>
        </r>
        <r>
          <rPr>
            <sz val="9"/>
            <color indexed="81"/>
            <rFont val="Tahoma"/>
            <family val="2"/>
          </rPr>
          <t xml:space="preserve">
Total number of public employees (staff/workers/consultants) paid from the state budget) 
Main source: http://laborsta.ilo.org/STP/guest
</t>
        </r>
      </text>
    </comment>
    <comment ref="FC2" authorId="1" shapeId="0">
      <text>
        <r>
          <rPr>
            <b/>
            <sz val="9"/>
            <color indexed="81"/>
            <rFont val="Tahoma"/>
            <family val="2"/>
          </rPr>
          <t>Cem Dener:</t>
        </r>
        <r>
          <rPr>
            <sz val="9"/>
            <color indexed="81"/>
            <rFont val="Tahoma"/>
            <family val="2"/>
          </rPr>
          <t xml:space="preserve">
Scope of Public Employees:
0:  Not visible from Gov web sites
1:  Central Gov only
2:  Central and other gov levels
</t>
        </r>
      </text>
    </comment>
    <comment ref="FD2" authorId="1" shapeId="0">
      <text>
        <r>
          <rPr>
            <b/>
            <sz val="9"/>
            <color indexed="81"/>
            <rFont val="Tahoma"/>
            <family val="2"/>
          </rPr>
          <t>Cem Dener:</t>
        </r>
        <r>
          <rPr>
            <sz val="9"/>
            <color indexed="81"/>
            <rFont val="Tahoma"/>
            <family val="2"/>
          </rPr>
          <t xml:space="preserve">
Web link to PS personnel size</t>
        </r>
      </text>
    </comment>
    <comment ref="FE2" authorId="1" shapeId="0">
      <text>
        <r>
          <rPr>
            <b/>
            <sz val="9"/>
            <color indexed="81"/>
            <rFont val="Tahoma"/>
            <family val="2"/>
          </rPr>
          <t>Cem Dener:</t>
        </r>
        <r>
          <rPr>
            <sz val="9"/>
            <color indexed="81"/>
            <rFont val="Tahoma"/>
            <family val="2"/>
          </rPr>
          <t xml:space="preserve">
Indicate the year in which the total number of Public Employees is reported?</t>
        </r>
      </text>
    </comment>
    <comment ref="FF2" authorId="1" shapeId="0">
      <text>
        <r>
          <rPr>
            <b/>
            <sz val="9"/>
            <color indexed="81"/>
            <rFont val="Tahoma"/>
            <family val="2"/>
          </rPr>
          <t>Cem Dener:</t>
        </r>
        <r>
          <rPr>
            <sz val="9"/>
            <color indexed="81"/>
            <rFont val="Tahoma"/>
            <family val="2"/>
          </rPr>
          <t xml:space="preserve">
HRMIS: System name abbreviation</t>
        </r>
      </text>
    </comment>
    <comment ref="FG2" authorId="1" shapeId="0">
      <text>
        <r>
          <rPr>
            <b/>
            <sz val="9"/>
            <color indexed="81"/>
            <rFont val="Tahoma"/>
            <family val="2"/>
          </rPr>
          <t>Cem Dener:</t>
        </r>
        <r>
          <rPr>
            <sz val="9"/>
            <color indexed="81"/>
            <rFont val="Tahoma"/>
            <family val="2"/>
          </rPr>
          <t xml:space="preserve">
HRMIS: System name</t>
        </r>
      </text>
    </comment>
    <comment ref="FH2" authorId="1" shapeId="0">
      <text>
        <r>
          <rPr>
            <b/>
            <sz val="9"/>
            <color indexed="81"/>
            <rFont val="Tahoma"/>
            <family val="2"/>
          </rPr>
          <t>Cem Dener:</t>
        </r>
        <r>
          <rPr>
            <sz val="9"/>
            <color indexed="81"/>
            <rFont val="Tahoma"/>
            <family val="2"/>
          </rPr>
          <t xml:space="preserve">
HRMIS Application Software solution (centralized):
0 : No centralized HRMIS / Unknown
1 : LDSW : Locally developed software
2 : COTS : Commercial off the shelf
</t>
        </r>
      </text>
    </comment>
    <comment ref="FI2" authorId="1" shapeId="0">
      <text>
        <r>
          <rPr>
            <b/>
            <sz val="9"/>
            <color indexed="81"/>
            <rFont val="Tahoma"/>
            <family val="2"/>
          </rPr>
          <t>Cem Dener:</t>
        </r>
        <r>
          <rPr>
            <sz val="9"/>
            <color indexed="81"/>
            <rFont val="Tahoma"/>
            <family val="2"/>
          </rPr>
          <t xml:space="preserve">
HRMIS Application Software solution:
LDSW : Locally developed software (and the database platform used)
COTS : Commercial off the shelf (name of software package)</t>
        </r>
      </text>
    </comment>
    <comment ref="FJ2" authorId="1" shapeId="0">
      <text>
        <r>
          <rPr>
            <b/>
            <sz val="9"/>
            <color indexed="81"/>
            <rFont val="Tahoma"/>
            <family val="2"/>
          </rPr>
          <t>Cem Dener:</t>
        </r>
        <r>
          <rPr>
            <sz val="9"/>
            <color indexed="81"/>
            <rFont val="Tahoma"/>
            <family val="2"/>
          </rPr>
          <t xml:space="preserve">
Web site containing info/doc on Human Resources Management Information System (HRMIS) platform (URL)</t>
        </r>
      </text>
    </comment>
    <comment ref="FK2" authorId="1" shapeId="0">
      <text>
        <r>
          <rPr>
            <b/>
            <sz val="9"/>
            <color indexed="81"/>
            <rFont val="Tahoma"/>
            <family val="2"/>
          </rPr>
          <t>Cem Dener:</t>
        </r>
        <r>
          <rPr>
            <sz val="9"/>
            <color indexed="81"/>
            <rFont val="Tahoma"/>
            <family val="2"/>
          </rPr>
          <t xml:space="preserve">
HRMIS system is operational since (year)</t>
        </r>
      </text>
    </comment>
    <comment ref="FL2" authorId="3" shapeId="0">
      <text>
        <r>
          <rPr>
            <b/>
            <sz val="9"/>
            <color indexed="81"/>
            <rFont val="Tahoma"/>
            <family val="2"/>
          </rPr>
          <t>Sophiko Skhirtladze:</t>
        </r>
        <r>
          <rPr>
            <sz val="9"/>
            <color indexed="81"/>
            <rFont val="Tahoma"/>
            <family val="2"/>
          </rPr>
          <t xml:space="preserve">
HRMIS operational status for centralized (shared) platforms:
0: No HRMIS / Status unknown
1: Planned
2: Implementation in progress
    - New solution (indicte expected completion date as a comment under HRM Yr)
    - Modernization of existing platform (indicate operational year of existing platform in HRM Yr. Add a comment on expected completion year of new system).
3: Fully operational
</t>
        </r>
      </text>
    </comment>
    <comment ref="FM2" authorId="3" shapeId="0">
      <text>
        <r>
          <rPr>
            <b/>
            <sz val="9"/>
            <color indexed="81"/>
            <rFont val="Tahoma"/>
            <family val="2"/>
          </rPr>
          <t>Cem Dener:</t>
        </r>
        <r>
          <rPr>
            <sz val="9"/>
            <color indexed="81"/>
            <rFont val="Tahoma"/>
            <family val="2"/>
          </rPr>
          <t xml:space="preserve">
Topology of the HRMIS solution:
0: No HRMIS / Unknown
1: Fragmented HRMIS solutions (line ministries having separate systems)
2: Centralized HRMIS platform (shared platform for all civil ministries)
</t>
        </r>
      </text>
    </comment>
    <comment ref="FN2" authorId="1" shapeId="0">
      <text>
        <r>
          <rPr>
            <b/>
            <sz val="9"/>
            <color indexed="81"/>
            <rFont val="Tahoma"/>
            <family val="2"/>
          </rPr>
          <t>Cem Dener:</t>
        </r>
        <r>
          <rPr>
            <sz val="9"/>
            <color indexed="81"/>
            <rFont val="Tahoma"/>
            <family val="2"/>
          </rPr>
          <t xml:space="preserve">
Payroll System name abbreviation</t>
        </r>
      </text>
    </comment>
    <comment ref="FO2" authorId="1" shapeId="0">
      <text>
        <r>
          <rPr>
            <b/>
            <sz val="9"/>
            <color indexed="81"/>
            <rFont val="Tahoma"/>
            <family val="2"/>
          </rPr>
          <t>Cem Dener:</t>
        </r>
        <r>
          <rPr>
            <sz val="9"/>
            <color indexed="81"/>
            <rFont val="Tahoma"/>
            <family val="2"/>
          </rPr>
          <t xml:space="preserve">
Payroll System name</t>
        </r>
      </text>
    </comment>
    <comment ref="FP2" authorId="1" shapeId="0">
      <text>
        <r>
          <rPr>
            <b/>
            <sz val="9"/>
            <color indexed="81"/>
            <rFont val="Tahoma"/>
            <family val="2"/>
          </rPr>
          <t>Cem Dener:</t>
        </r>
        <r>
          <rPr>
            <sz val="9"/>
            <color indexed="81"/>
            <rFont val="Tahoma"/>
            <family val="2"/>
          </rPr>
          <t xml:space="preserve">
Payroll system solution:
0 : No centralized Payroll sys / Unknown
1 : LDSW : Locally developed software
2 : COTS : Commercial off the shelf
</t>
        </r>
      </text>
    </comment>
    <comment ref="FQ2" authorId="1" shapeId="0">
      <text>
        <r>
          <rPr>
            <b/>
            <sz val="9"/>
            <color indexed="81"/>
            <rFont val="Tahoma"/>
            <family val="2"/>
          </rPr>
          <t>Cem Dener:</t>
        </r>
        <r>
          <rPr>
            <sz val="9"/>
            <color indexed="81"/>
            <rFont val="Tahoma"/>
            <family val="2"/>
          </rPr>
          <t xml:space="preserve">
Payroll system solution:
LDSW : Locally developed software (and the database platform used)
COTS : Commercial off the shelf (name of software package)</t>
        </r>
      </text>
    </comment>
    <comment ref="FR2" authorId="1" shapeId="0">
      <text>
        <r>
          <rPr>
            <b/>
            <sz val="9"/>
            <color indexed="81"/>
            <rFont val="Tahoma"/>
            <family val="2"/>
          </rPr>
          <t>Cem Dener:</t>
        </r>
        <r>
          <rPr>
            <sz val="9"/>
            <color indexed="81"/>
            <rFont val="Tahoma"/>
            <family val="2"/>
          </rPr>
          <t xml:space="preserve">
Web site containing info/doc on Payroll system/registry (URL)</t>
        </r>
      </text>
    </comment>
    <comment ref="FS2" authorId="1" shapeId="0">
      <text>
        <r>
          <rPr>
            <b/>
            <sz val="9"/>
            <color indexed="81"/>
            <rFont val="Tahoma"/>
            <family val="2"/>
          </rPr>
          <t>Cem Dener:</t>
        </r>
        <r>
          <rPr>
            <sz val="9"/>
            <color indexed="81"/>
            <rFont val="Tahoma"/>
            <family val="2"/>
          </rPr>
          <t xml:space="preserve">
Payroll system (automated) is operational since (year)</t>
        </r>
      </text>
    </comment>
    <comment ref="FT2" authorId="3" shapeId="0">
      <text>
        <r>
          <rPr>
            <b/>
            <sz val="9"/>
            <color indexed="81"/>
            <rFont val="Tahoma"/>
            <family val="2"/>
          </rPr>
          <t>Sophiko Skhirtladze:</t>
        </r>
        <r>
          <rPr>
            <sz val="9"/>
            <color indexed="81"/>
            <rFont val="Tahoma"/>
            <family val="2"/>
          </rPr>
          <t xml:space="preserve">
0: No automation
1: Planned
2: Implementation in progress
    - New solution (indicte expected completion date as a comment under HRM Yr)
    - Modernization of existing platform (indicate operational year of existing platform in HRM Yr. Add a comment on expected completion year of new system).
3: Fully operational</t>
        </r>
      </text>
    </comment>
    <comment ref="FU2" authorId="3" shapeId="0">
      <text>
        <r>
          <rPr>
            <b/>
            <sz val="9"/>
            <color indexed="81"/>
            <rFont val="Tahoma"/>
            <family val="2"/>
          </rPr>
          <t>Cem Dener:</t>
        </r>
        <r>
          <rPr>
            <sz val="9"/>
            <color indexed="81"/>
            <rFont val="Tahoma"/>
            <family val="2"/>
          </rPr>
          <t xml:space="preserve">
Topology of the Payroll system:
0: No Payroll system yet / Unknown
1: Fragmented Payroll solutions (line ministries having separate systems)
2: Centralized Payroll platform (shared platform for all civil ministries)
</t>
        </r>
      </text>
    </comment>
    <comment ref="FV2" authorId="1" shapeId="0">
      <text>
        <r>
          <rPr>
            <b/>
            <sz val="9"/>
            <color indexed="81"/>
            <rFont val="Tahoma"/>
            <family val="2"/>
          </rPr>
          <t>PI-19</t>
        </r>
        <r>
          <rPr>
            <sz val="9"/>
            <color indexed="81"/>
            <rFont val="Tahoma"/>
            <family val="2"/>
          </rPr>
          <t>: Competition, value for money and controls in procurement</t>
        </r>
      </text>
    </comment>
    <comment ref="FW2" authorId="1" shapeId="0">
      <text>
        <r>
          <rPr>
            <b/>
            <sz val="9"/>
            <color indexed="81"/>
            <rFont val="Tahoma"/>
            <family val="2"/>
          </rPr>
          <t>Cem Dener:</t>
        </r>
        <r>
          <rPr>
            <sz val="9"/>
            <color indexed="81"/>
            <rFont val="Tahoma"/>
            <family val="2"/>
          </rPr>
          <t xml:space="preserve">
eProcurement system name</t>
        </r>
      </text>
    </comment>
    <comment ref="FX2" authorId="1" shapeId="0">
      <text>
        <r>
          <rPr>
            <b/>
            <sz val="9"/>
            <color indexed="81"/>
            <rFont val="Tahoma"/>
            <family val="2"/>
          </rPr>
          <t>Cem Dener:</t>
        </r>
        <r>
          <rPr>
            <sz val="9"/>
            <color indexed="81"/>
            <rFont val="Tahoma"/>
            <family val="2"/>
          </rPr>
          <t xml:space="preserve">
Web site providing access to eProcurement platform (announcement of tenders, selection process, contract awards, suppliers, complaint tracking, etc.) (URL)</t>
        </r>
      </text>
    </comment>
    <comment ref="FY2" authorId="1" shapeId="0">
      <text>
        <r>
          <rPr>
            <b/>
            <sz val="9"/>
            <color indexed="81"/>
            <rFont val="Tahoma"/>
            <family val="2"/>
          </rPr>
          <t>Cem Dener:</t>
        </r>
        <r>
          <rPr>
            <sz val="9"/>
            <color indexed="81"/>
            <rFont val="Tahoma"/>
            <family val="2"/>
          </rPr>
          <t xml:space="preserve">
eProcurement system is operational since (year)</t>
        </r>
      </text>
    </comment>
    <comment ref="FZ2" authorId="1" shapeId="0">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GA2" authorId="1" shapeId="0">
      <text>
        <r>
          <rPr>
            <b/>
            <sz val="9"/>
            <color indexed="81"/>
            <rFont val="Tahoma"/>
            <family val="2"/>
          </rPr>
          <t>Cem Dener:</t>
        </r>
        <r>
          <rPr>
            <sz val="9"/>
            <color indexed="81"/>
            <rFont val="Tahoma"/>
            <family val="2"/>
          </rPr>
          <t xml:space="preserve">
e-Procurement System services/functionality:
0 :  No e-Proc system yet / Inadequate information
1 :  Information on services/forms
2 :  Transactional services 
3 : Connected services
</t>
        </r>
      </text>
    </comment>
    <comment ref="GB2" authorId="1" shapeId="0">
      <text>
        <r>
          <rPr>
            <b/>
            <sz val="9"/>
            <color indexed="81"/>
            <rFont val="Tahoma"/>
            <family val="2"/>
          </rPr>
          <t>Cem Dener:</t>
        </r>
        <r>
          <rPr>
            <sz val="9"/>
            <color indexed="81"/>
            <rFont val="Tahoma"/>
            <family val="2"/>
          </rPr>
          <t xml:space="preserve">
Contract publishing and monitoring web site (including execution of signed contracts in some cases) (URL)</t>
        </r>
      </text>
    </comment>
    <comment ref="GD2" authorId="1" shapeId="0">
      <text>
        <r>
          <rPr>
            <b/>
            <sz val="9"/>
            <color indexed="81"/>
            <rFont val="Tahoma"/>
            <family val="2"/>
          </rPr>
          <t>Cem Dener:</t>
        </r>
        <r>
          <rPr>
            <sz val="9"/>
            <color indexed="81"/>
            <rFont val="Tahoma"/>
            <family val="2"/>
          </rPr>
          <t xml:space="preserve">
Debt Mgmt System Application Software solution (centralized):
0 : No centralized DMS / Unknown
1 : LDSW : Locally developed software
2 : COTS : Commercial off the shelf
</t>
        </r>
      </text>
    </comment>
    <comment ref="GE2" authorId="1" shapeId="0">
      <text>
        <r>
          <rPr>
            <b/>
            <sz val="9"/>
            <color indexed="81"/>
            <rFont val="Tahoma"/>
            <family val="2"/>
          </rPr>
          <t>Cem Dener:</t>
        </r>
        <r>
          <rPr>
            <sz val="9"/>
            <color indexed="81"/>
            <rFont val="Tahoma"/>
            <family val="2"/>
          </rPr>
          <t xml:space="preserve">
DMS Application Software solution:
LDSW : Locally developed software (and the database platform used)
COTS : Commercial off the shelf (name of software package)</t>
        </r>
      </text>
    </comment>
    <comment ref="GF2" authorId="1" shapeId="0">
      <text>
        <r>
          <rPr>
            <b/>
            <sz val="9"/>
            <color indexed="81"/>
            <rFont val="Tahoma"/>
            <family val="2"/>
          </rPr>
          <t>Cem Dener:</t>
        </r>
        <r>
          <rPr>
            <sz val="9"/>
            <color indexed="81"/>
            <rFont val="Tahoma"/>
            <family val="2"/>
          </rPr>
          <t xml:space="preserve">
DMS system is operational since (year)</t>
        </r>
      </text>
    </comment>
    <comment ref="GG2" authorId="3" shapeId="0">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GH2" authorId="1" shapeId="0">
      <text>
        <r>
          <rPr>
            <b/>
            <sz val="9"/>
            <color indexed="81"/>
            <rFont val="Tahoma"/>
            <family val="2"/>
          </rPr>
          <t>Cem Dener:</t>
        </r>
        <r>
          <rPr>
            <sz val="9"/>
            <color indexed="81"/>
            <rFont val="Tahoma"/>
            <family val="2"/>
          </rPr>
          <t xml:space="preserve">
Debt Management Institution:
1 = MoF : Ministry of Finance
2 = CB : Central Bank
3 = SDM : Sovereign Debt Management Offices/Units
4 = Other</t>
        </r>
      </text>
    </comment>
    <comment ref="GI2" authorId="3" shapeId="0">
      <text>
        <r>
          <rPr>
            <b/>
            <sz val="9"/>
            <color indexed="81"/>
            <rFont val="Tahoma"/>
            <family val="2"/>
          </rPr>
          <t>Cem Dener:</t>
        </r>
        <r>
          <rPr>
            <sz val="9"/>
            <color indexed="81"/>
            <rFont val="Tahoma"/>
            <family val="2"/>
          </rPr>
          <t xml:space="preserve">
DMS Operational stages (as of 2014):
0: N/A = System no longer in use or not yet in use
1: Stage 1 = System installed but not (or not fully) operational
2: Stage 2= Database regularly kept up to date
3: Stage 3= System used for monitoring and internal reporting
4: Stage 4= System used for external reporting/statistics
T: Stage 5= In the reported year staff trained in system as an input to debt-portfolio analysis, debt-strategy formulation, or debt sustainability analysis
F: FMIS: DMS is integrated or being integrated with FMIS</t>
        </r>
      </text>
    </comment>
    <comment ref="GJ2" authorId="1" shapeId="0">
      <text>
        <r>
          <rPr>
            <b/>
            <sz val="9"/>
            <color indexed="81"/>
            <rFont val="Tahoma"/>
            <family val="2"/>
          </rPr>
          <t>Cem Dener:</t>
        </r>
        <r>
          <rPr>
            <sz val="9"/>
            <color indexed="81"/>
            <rFont val="Tahoma"/>
            <family val="2"/>
          </rPr>
          <t xml:space="preserve">
Total Points
(22 pts max)</t>
        </r>
      </text>
    </comment>
    <comment ref="GK2" authorId="1" shapeId="0">
      <text>
        <r>
          <rPr>
            <b/>
            <sz val="9"/>
            <color indexed="81"/>
            <rFont val="Tahoma"/>
            <family val="2"/>
          </rPr>
          <t>Cem Dener:</t>
        </r>
        <r>
          <rPr>
            <sz val="9"/>
            <color indexed="81"/>
            <rFont val="Tahoma"/>
            <family val="2"/>
          </rPr>
          <t xml:space="preserve">
Normalized score
(0 … 100)</t>
        </r>
      </text>
    </comment>
    <comment ref="GM2" authorId="1" shapeId="0">
      <text>
        <r>
          <rPr>
            <sz val="9"/>
            <color indexed="81"/>
            <rFont val="Tahoma"/>
            <family val="2"/>
          </rPr>
          <t xml:space="preserve">Income levels wrt GNIPC (July 2016):
LIC     Low Income                [ $1,025 or less ]
LMIC  Lower Middle Income  [ $1,026 to $4,035 ]
UMIC Upper Middle Income   [ $4,036 to $12,475 ]
HIC    High Income                [ $12,476 or more ]
http://data.worldbank.org/about/country-and-lending-groups
</t>
        </r>
      </text>
    </comment>
    <comment ref="GO2" authorId="1" shapeId="0">
      <text>
        <r>
          <rPr>
            <b/>
            <sz val="9"/>
            <color indexed="81"/>
            <rFont val="Tahoma"/>
            <family val="2"/>
          </rPr>
          <t>Cem Dener:</t>
        </r>
        <r>
          <rPr>
            <sz val="9"/>
            <color indexed="81"/>
            <rFont val="Tahoma"/>
            <family val="2"/>
          </rPr>
          <t xml:space="preserve">
Fragile and Conflict Situation (FCS) 
FY15 data
</t>
        </r>
      </text>
    </comment>
    <comment ref="GP2" authorId="1" shapeId="0">
      <text>
        <r>
          <rPr>
            <b/>
            <sz val="9"/>
            <color indexed="81"/>
            <rFont val="Tahoma"/>
            <family val="2"/>
          </rPr>
          <t>Cem Dener:</t>
        </r>
        <r>
          <rPr>
            <sz val="9"/>
            <color indexed="81"/>
            <rFont val="Tahoma"/>
            <family val="2"/>
          </rPr>
          <t xml:space="preserve">
Natural resource rich:
Resource revenues &gt; 20% GDP</t>
        </r>
      </text>
    </comment>
    <comment ref="GQ2" authorId="1" shapeId="0">
      <text>
        <r>
          <rPr>
            <b/>
            <sz val="9"/>
            <color indexed="81"/>
            <rFont val="Tahoma"/>
            <family val="2"/>
          </rPr>
          <t>Cem Dener:</t>
        </r>
        <r>
          <rPr>
            <sz val="9"/>
            <color indexed="81"/>
            <rFont val="Tahoma"/>
            <family val="2"/>
          </rPr>
          <t xml:space="preserve">
Select countries:
Population less than 0.5 million</t>
        </r>
      </text>
    </comment>
    <comment ref="M3" authorId="4" shapeId="0">
      <text>
        <r>
          <rPr>
            <b/>
            <sz val="9"/>
            <color indexed="81"/>
            <rFont val="Tahoma"/>
            <family val="2"/>
          </rPr>
          <t>CD:</t>
        </r>
        <r>
          <rPr>
            <sz val="9"/>
            <color indexed="81"/>
            <rFont val="Tahoma"/>
            <family val="2"/>
          </rPr>
          <t xml:space="preserve">
http://mof.gov.af/en/news/5820</t>
        </r>
      </text>
    </comment>
    <comment ref="R3" authorId="1" shapeId="0">
      <text>
        <r>
          <rPr>
            <b/>
            <sz val="9"/>
            <color indexed="81"/>
            <rFont val="Tahoma"/>
            <family val="2"/>
          </rPr>
          <t>Cem Dener:</t>
        </r>
        <r>
          <rPr>
            <sz val="9"/>
            <color indexed="81"/>
            <rFont val="Tahoma"/>
            <family val="2"/>
          </rPr>
          <t xml:space="preserve">
AFMIS</t>
        </r>
      </text>
    </comment>
    <comment ref="T3" authorId="1" shapeId="0">
      <text>
        <r>
          <rPr>
            <b/>
            <sz val="9"/>
            <color indexed="81"/>
            <rFont val="Tahoma"/>
            <family val="2"/>
          </rPr>
          <t>Cem Dener:</t>
        </r>
        <r>
          <rPr>
            <sz val="9"/>
            <color indexed="81"/>
            <rFont val="Tahoma"/>
            <family val="2"/>
          </rPr>
          <t xml:space="preserve">
Only Fiscal Reports with system name and time indication</t>
        </r>
      </text>
    </comment>
    <comment ref="Z3" authorId="1" shapeId="0">
      <text>
        <r>
          <rPr>
            <b/>
            <sz val="9"/>
            <color indexed="81"/>
            <rFont val="Tahoma"/>
            <family val="2"/>
          </rPr>
          <t>Cem Dener:</t>
        </r>
        <r>
          <rPr>
            <sz val="9"/>
            <color indexed="81"/>
            <rFont val="Tahoma"/>
            <family val="2"/>
          </rPr>
          <t xml:space="preserve">
Other BC/COA link:
http://www.treasury.gov.af/?page_id=1385</t>
        </r>
      </text>
    </comment>
    <comment ref="AC3" authorId="2" shapeId="0">
      <text>
        <r>
          <rPr>
            <sz val="9"/>
            <color indexed="81"/>
            <rFont val="Tahoma"/>
            <family val="2"/>
          </rPr>
          <t>Website states year = 1384 (Afghan calendar)</t>
        </r>
      </text>
    </comment>
    <comment ref="AD3" authorId="0" shapeId="0">
      <text>
        <r>
          <rPr>
            <sz val="9"/>
            <color indexed="81"/>
            <rFont val="Tahoma"/>
            <family val="2"/>
          </rPr>
          <t>Evidence of MTEF on Afghan language versions of Ministry of Finance website.</t>
        </r>
      </text>
    </comment>
    <comment ref="AG3" authorId="2" shapeId="0">
      <text>
        <r>
          <rPr>
            <sz val="9"/>
            <color indexed="81"/>
            <rFont val="Tahoma"/>
            <family val="2"/>
          </rPr>
          <t>Website states year = 1389 (Afghan calendar)</t>
        </r>
      </text>
    </comment>
    <comment ref="AN3" authorId="2" shapeId="0">
      <text>
        <r>
          <rPr>
            <sz val="9"/>
            <color indexed="81"/>
            <rFont val="Tahoma"/>
            <family val="2"/>
          </rPr>
          <t>Website states year  =  1384 (Afghan calendar)</t>
        </r>
      </text>
    </comment>
    <comment ref="AO3" authorId="5" shapeId="0">
      <text>
        <r>
          <rPr>
            <b/>
            <sz val="9"/>
            <color indexed="81"/>
            <rFont val="Tahoma"/>
            <family val="2"/>
          </rPr>
          <t>Sandy:</t>
        </r>
        <r>
          <rPr>
            <sz val="9"/>
            <color indexed="81"/>
            <rFont val="Tahoma"/>
            <family val="2"/>
          </rPr>
          <t xml:space="preserve">
They have an internal audit function</t>
        </r>
      </text>
    </comment>
    <comment ref="CX3" authorId="1" shapeId="0">
      <text>
        <r>
          <rPr>
            <b/>
            <sz val="9"/>
            <color indexed="81"/>
            <rFont val="Tahoma"/>
            <family val="2"/>
          </rPr>
          <t>Cem Dener:</t>
        </r>
        <r>
          <rPr>
            <sz val="9"/>
            <color indexed="81"/>
            <rFont val="Tahoma"/>
            <family val="2"/>
          </rPr>
          <t xml:space="preserve">
No eServices portal yet</t>
        </r>
      </text>
    </comment>
    <comment ref="DI3" authorId="1" shapeId="0">
      <text>
        <r>
          <rPr>
            <b/>
            <sz val="9"/>
            <color indexed="81"/>
            <rFont val="Tahoma"/>
            <family val="2"/>
          </rPr>
          <t>Cem Dener:</t>
        </r>
        <r>
          <rPr>
            <sz val="9"/>
            <color indexed="81"/>
            <rFont val="Tahoma"/>
            <family val="2"/>
          </rPr>
          <t xml:space="preserve">
Other BC/COA link:
http://www.treasury.gov.af/?page_id=1385</t>
        </r>
      </text>
    </comment>
    <comment ref="DL3" authorId="2" shapeId="0">
      <text>
        <r>
          <rPr>
            <sz val="9"/>
            <color indexed="81"/>
            <rFont val="Tahoma"/>
            <family val="2"/>
          </rPr>
          <t>Website states year = 1384 (Afghan calendar)</t>
        </r>
      </text>
    </comment>
    <comment ref="DM3" authorId="0" shapeId="0">
      <text>
        <r>
          <rPr>
            <sz val="9"/>
            <color indexed="81"/>
            <rFont val="Tahoma"/>
            <family val="2"/>
          </rPr>
          <t>Evidence of MTEF on Afghan language versions of Ministry of Finance website.</t>
        </r>
      </text>
    </comment>
    <comment ref="DP3" authorId="2" shapeId="0">
      <text>
        <r>
          <rPr>
            <sz val="9"/>
            <color indexed="81"/>
            <rFont val="Tahoma"/>
            <family val="2"/>
          </rPr>
          <t>Website states year = 1389 (Afghan calendar)</t>
        </r>
      </text>
    </comment>
    <comment ref="DW3" authorId="2" shapeId="0">
      <text>
        <r>
          <rPr>
            <sz val="9"/>
            <color indexed="81"/>
            <rFont val="Tahoma"/>
            <family val="2"/>
          </rPr>
          <t>Website states year  =  1384 (Afghan calendar)</t>
        </r>
      </text>
    </comment>
    <comment ref="DX3" authorId="5" shapeId="0">
      <text>
        <r>
          <rPr>
            <b/>
            <sz val="9"/>
            <color indexed="81"/>
            <rFont val="Tahoma"/>
            <family val="2"/>
          </rPr>
          <t>Sandy:</t>
        </r>
        <r>
          <rPr>
            <sz val="9"/>
            <color indexed="81"/>
            <rFont val="Tahoma"/>
            <family val="2"/>
          </rPr>
          <t xml:space="preserve">
They have an internal audit function</t>
        </r>
      </text>
    </comment>
    <comment ref="DZ3" authorId="1" shapeId="0">
      <text>
        <r>
          <rPr>
            <b/>
            <sz val="9"/>
            <color indexed="81"/>
            <rFont val="Tahoma"/>
            <family val="2"/>
          </rPr>
          <t>Cem Dener:</t>
        </r>
        <r>
          <rPr>
            <sz val="9"/>
            <color indexed="81"/>
            <rFont val="Tahoma"/>
            <family val="2"/>
          </rPr>
          <t xml:space="preserve">
http://crcsogema.com/fiches/77/446/Afghanistan---SIGTAS-Implementation-Project-at-Afghanistan-Revenue-Department.html</t>
        </r>
      </text>
    </comment>
    <comment ref="EG3" authorId="3" shapeId="0">
      <text>
        <r>
          <rPr>
            <b/>
            <sz val="9"/>
            <color indexed="81"/>
            <rFont val="Tahoma"/>
            <family val="2"/>
          </rPr>
          <t>Sophiko Skhirtladze:</t>
        </r>
        <r>
          <rPr>
            <sz val="9"/>
            <color indexed="81"/>
            <rFont val="Tahoma"/>
            <family val="2"/>
          </rPr>
          <t xml:space="preserve">
UNCTAD ASYCUDA Team worked with the WCO and produced a detailed mapping of its requirements for Goods Declarations for import, exports &amp;transit, Import and export manifests and Bills of Lading</t>
        </r>
      </text>
    </comment>
    <comment ref="FB3" authorId="1" shapeId="0">
      <text>
        <r>
          <rPr>
            <b/>
            <sz val="9"/>
            <color indexed="81"/>
            <rFont val="Tahoma"/>
            <family val="2"/>
          </rPr>
          <t>Cem Dener:</t>
        </r>
        <r>
          <rPr>
            <sz val="9"/>
            <color indexed="81"/>
            <rFont val="Tahoma"/>
            <family val="2"/>
          </rPr>
          <t xml:space="preserve">
307,288 (2008) ILO</t>
        </r>
      </text>
    </comment>
    <comment ref="FL3" authorId="6" shapeId="0">
      <text>
        <r>
          <rPr>
            <b/>
            <sz val="9"/>
            <color indexed="81"/>
            <rFont val="Tahoma"/>
            <family val="2"/>
          </rPr>
          <t>Huan Zhang:</t>
        </r>
        <r>
          <rPr>
            <sz val="9"/>
            <color indexed="81"/>
            <rFont val="Tahoma"/>
            <family val="2"/>
          </rPr>
          <t xml:space="preserve">
Setting up HRMIS in 30 ministries/ independent agencies.
</t>
        </r>
      </text>
    </comment>
    <comment ref="FR3" authorId="6" shapeId="0">
      <text>
        <r>
          <rPr>
            <b/>
            <sz val="9"/>
            <color indexed="81"/>
            <rFont val="Tahoma"/>
            <family val="2"/>
          </rPr>
          <t>Huan Zhang:</t>
        </r>
        <r>
          <rPr>
            <sz val="9"/>
            <color indexed="81"/>
            <rFont val="Tahoma"/>
            <family val="2"/>
          </rPr>
          <t xml:space="preserve">
http://betterthancash.org/news-releases/government-of-afghanistan-joins-better-than-cash-alliance/
55 % EFT payments.
At the end of 2012, more than 70 percent of Afghanistan government employees received their salaries electronically, whereas in 2006 this was less than 1 percent. 
</t>
        </r>
      </text>
    </comment>
    <comment ref="FW3" authorId="7" shapeId="0">
      <text>
        <r>
          <rPr>
            <b/>
            <sz val="9"/>
            <color indexed="81"/>
            <rFont val="Tahoma"/>
            <family val="2"/>
          </rPr>
          <t>Irenezh1016:</t>
        </r>
        <r>
          <rPr>
            <sz val="9"/>
            <color indexed="81"/>
            <rFont val="Tahoma"/>
            <family val="2"/>
          </rPr>
          <t xml:space="preserve">
Procurement Management Information System</t>
        </r>
      </text>
    </comment>
    <comment ref="FX3" authorId="7" shapeId="0">
      <text>
        <r>
          <rPr>
            <b/>
            <sz val="9"/>
            <color indexed="81"/>
            <rFont val="Tahoma"/>
            <family val="2"/>
          </rPr>
          <t xml:space="preserve">Irenezh1016:
</t>
        </r>
        <r>
          <rPr>
            <sz val="9"/>
            <color indexed="81"/>
            <rFont val="Tahoma"/>
            <family val="2"/>
          </rPr>
          <t xml:space="preserve">http://www.ards.gov.af
https://www.scribd.com/fullscreen/75448653?access_key=key-13c4qimduf1ibg1q0fft
</t>
        </r>
      </text>
    </comment>
    <comment ref="GE3" authorId="1" shapeId="0">
      <text>
        <r>
          <rPr>
            <b/>
            <sz val="9"/>
            <color indexed="81"/>
            <rFont val="Tahoma"/>
            <family val="2"/>
          </rPr>
          <t>Cem Dener:</t>
        </r>
        <r>
          <rPr>
            <sz val="9"/>
            <color indexed="81"/>
            <rFont val="Tahoma"/>
            <family val="2"/>
          </rPr>
          <t xml:space="preserve">
Free Balance
Previously CS-DRMS
http://www.crownagents.com/our-work/projects/detail/afghanistan-becomes-the-58th-country-to-adopt-cs-drms.-debt-and-asset-management-unit
</t>
        </r>
      </text>
    </comment>
    <comment ref="N4" authorId="1" shapeId="0">
      <text>
        <r>
          <rPr>
            <sz val="9"/>
            <color indexed="81"/>
            <rFont val="Tahoma"/>
            <family val="2"/>
          </rPr>
          <t>The treasury and budget operational data published on the Ministry of Finance website are exported through automatic queries from the FMIS system.</t>
        </r>
      </text>
    </comment>
    <comment ref="R4" authorId="1" shapeId="0">
      <text>
        <r>
          <rPr>
            <b/>
            <sz val="9"/>
            <color indexed="81"/>
            <rFont val="Tahoma"/>
            <family val="2"/>
          </rPr>
          <t>Cem Dener:</t>
        </r>
        <r>
          <rPr>
            <sz val="9"/>
            <color indexed="81"/>
            <rFont val="Tahoma"/>
            <family val="2"/>
          </rPr>
          <t xml:space="preserve">
AMoFTS</t>
        </r>
      </text>
    </comment>
    <comment ref="T4" authorId="1" shapeId="0">
      <text>
        <r>
          <rPr>
            <b/>
            <sz val="9"/>
            <color indexed="81"/>
            <rFont val="Tahoma"/>
            <family val="2"/>
          </rPr>
          <t>Cem Dener:</t>
        </r>
        <r>
          <rPr>
            <sz val="9"/>
            <color indexed="81"/>
            <rFont val="Tahoma"/>
            <family val="2"/>
          </rPr>
          <t xml:space="preserve">
System generated reports with little explanation. No visible time stamp or system name...</t>
        </r>
      </text>
    </comment>
    <comment ref="AU4" authorId="4" shapeId="0">
      <text>
        <r>
          <rPr>
            <b/>
            <sz val="9"/>
            <color indexed="81"/>
            <rFont val="Tahoma"/>
            <family val="2"/>
          </rPr>
          <t>CD:</t>
        </r>
        <r>
          <rPr>
            <sz val="9"/>
            <color indexed="81"/>
            <rFont val="Tahoma"/>
            <family val="2"/>
          </rPr>
          <t xml:space="preserve">
http://www.financa.gov.al/al/raportime/buxheti/buxhetimi-gjinor</t>
        </r>
      </text>
    </comment>
    <comment ref="BQ4" authorId="8" shapeId="0">
      <text>
        <r>
          <rPr>
            <b/>
            <sz val="9"/>
            <color indexed="81"/>
            <rFont val="Tahoma"/>
            <family val="2"/>
          </rPr>
          <t>Birgul:</t>
        </r>
        <r>
          <rPr>
            <sz val="9"/>
            <color indexed="81"/>
            <rFont val="Tahoma"/>
            <family val="2"/>
          </rPr>
          <t xml:space="preserve">
link does not have any content</t>
        </r>
      </text>
    </comment>
    <comment ref="CM4" authorId="1" shapeId="0">
      <text>
        <r>
          <rPr>
            <b/>
            <sz val="9"/>
            <color indexed="81"/>
            <rFont val="Tahoma"/>
            <family val="2"/>
          </rPr>
          <t>Cem Dener:</t>
        </r>
        <r>
          <rPr>
            <sz val="9"/>
            <color indexed="81"/>
            <rFont val="Tahoma"/>
            <family val="2"/>
          </rPr>
          <t xml:space="preserve">
AMoFTS became fully operational in April 2010.</t>
        </r>
      </text>
    </comment>
    <comment ref="CU4" authorId="4" shapeId="0">
      <text>
        <r>
          <rPr>
            <b/>
            <sz val="9"/>
            <color indexed="81"/>
            <rFont val="Tahoma"/>
            <family val="2"/>
          </rPr>
          <t>CD:</t>
        </r>
        <r>
          <rPr>
            <sz val="9"/>
            <color indexed="81"/>
            <rFont val="Tahoma"/>
            <family val="2"/>
          </rPr>
          <t xml:space="preserve">
Contract signed in Nov 2016.
EAMIS is expected to be launched in 2017.</t>
        </r>
      </text>
    </comment>
    <comment ref="CW4" authorId="1" shapeId="0">
      <text>
        <r>
          <rPr>
            <sz val="9"/>
            <color indexed="81"/>
            <rFont val="Tahoma"/>
            <family val="2"/>
          </rPr>
          <t>The treasury and budget operational data published on the Ministry of Finance website are exported through automatic queries from the FMIS system.</t>
        </r>
      </text>
    </comment>
    <comment ref="DM4" authorId="1" shapeId="0">
      <text>
        <r>
          <rPr>
            <b/>
            <sz val="9"/>
            <color indexed="81"/>
            <rFont val="Tahoma"/>
            <family val="2"/>
          </rPr>
          <t>Cem Dener:</t>
        </r>
        <r>
          <rPr>
            <sz val="9"/>
            <color indexed="81"/>
            <rFont val="Tahoma"/>
            <family val="2"/>
          </rPr>
          <t xml:space="preserve">
Initiated in 2006</t>
        </r>
      </text>
    </comment>
    <comment ref="DW4" authorId="1" shapeId="0">
      <text>
        <r>
          <rPr>
            <b/>
            <sz val="9"/>
            <color indexed="81"/>
            <rFont val="Tahoma"/>
            <family val="2"/>
          </rPr>
          <t>Cem Dener:</t>
        </r>
        <r>
          <rPr>
            <sz val="9"/>
            <color indexed="81"/>
            <rFont val="Tahoma"/>
            <family val="2"/>
          </rPr>
          <t xml:space="preserve">
LDSW &gt; Oracle
Ikub Info contract (2013-2014) to develop e-Tax system for replacing ITS with new (MS SQL, .Net) platform in 2015.</t>
        </r>
      </text>
    </comment>
    <comment ref="EA4" authorId="1" shapeId="0">
      <text>
        <r>
          <rPr>
            <b/>
            <sz val="9"/>
            <color indexed="81"/>
            <rFont val="Tahoma"/>
            <family val="2"/>
          </rPr>
          <t>Cem Dener:</t>
        </r>
        <r>
          <rPr>
            <sz val="9"/>
            <color indexed="81"/>
            <rFont val="Tahoma"/>
            <family val="2"/>
          </rPr>
          <t xml:space="preserve">
To be replaced by e-Tax in 2015</t>
        </r>
      </text>
    </comment>
    <comment ref="EG4" authorId="3" shapeId="0">
      <text>
        <r>
          <rPr>
            <b/>
            <sz val="9"/>
            <color indexed="81"/>
            <rFont val="Tahoma"/>
            <family val="2"/>
          </rPr>
          <t>Sophiko Skhirtladze:</t>
        </r>
        <r>
          <rPr>
            <sz val="9"/>
            <color indexed="81"/>
            <rFont val="Tahoma"/>
            <family val="2"/>
          </rPr>
          <t xml:space="preserve">
-Work was done under a Data Harmonization initiative for South Eastern Europe to align the Declaration with the WCO DM 2.0. (also reported as WCO DM 2.0 in the WCO Survey)
-UNCTAD ASYCUDA Team worked with the WCO and produced a detailed mapping of its requirements for Goods Declarations for import, exports &amp;transit, Import and export manifests and Bills of Lading</t>
        </r>
      </text>
    </comment>
    <comment ref="EM4" authorId="1" shapeId="0">
      <text>
        <r>
          <rPr>
            <b/>
            <sz val="9"/>
            <color indexed="81"/>
            <rFont val="Tahoma"/>
            <family val="2"/>
          </rPr>
          <t>Cem Dener:</t>
        </r>
        <r>
          <rPr>
            <sz val="9"/>
            <color indexed="81"/>
            <rFont val="Tahoma"/>
            <family val="2"/>
          </rPr>
          <t xml:space="preserve">
ASYCUDA World since 2014</t>
        </r>
      </text>
    </comment>
    <comment ref="EZ4" authorId="8" shapeId="0">
      <text>
        <r>
          <rPr>
            <b/>
            <sz val="9"/>
            <color indexed="81"/>
            <rFont val="Tahoma"/>
            <family val="2"/>
          </rPr>
          <t>Birgul:</t>
        </r>
        <r>
          <rPr>
            <sz val="9"/>
            <color indexed="81"/>
            <rFont val="Tahoma"/>
            <family val="2"/>
          </rPr>
          <t xml:space="preserve">
link does not have any content</t>
        </r>
      </text>
    </comment>
    <comment ref="FB4" authorId="1" shapeId="0">
      <text>
        <r>
          <rPr>
            <b/>
            <sz val="9"/>
            <color indexed="81"/>
            <rFont val="Tahoma"/>
            <family val="2"/>
          </rPr>
          <t>Cem Dener:</t>
        </r>
        <r>
          <rPr>
            <sz val="9"/>
            <color indexed="81"/>
            <rFont val="Tahoma"/>
            <family val="2"/>
          </rPr>
          <t xml:space="preserve">
175,000 (2005) ILO</t>
        </r>
      </text>
    </comment>
    <comment ref="FI4" authorId="1" shapeId="0">
      <text>
        <r>
          <rPr>
            <b/>
            <sz val="9"/>
            <color indexed="81"/>
            <rFont val="Tahoma"/>
            <family val="2"/>
          </rPr>
          <t>Cem Dener:</t>
        </r>
        <r>
          <rPr>
            <sz val="9"/>
            <color indexed="81"/>
            <rFont val="Tahoma"/>
            <family val="2"/>
          </rPr>
          <t xml:space="preserve">
LDSW based on MS SQL
</t>
        </r>
      </text>
    </comment>
    <comment ref="FK4" authorId="1" shapeId="0">
      <text>
        <r>
          <rPr>
            <b/>
            <sz val="9"/>
            <color indexed="81"/>
            <rFont val="Tahoma"/>
            <family val="2"/>
          </rPr>
          <t>Cem Dener:</t>
        </r>
        <r>
          <rPr>
            <sz val="9"/>
            <color indexed="81"/>
            <rFont val="Tahoma"/>
            <family val="2"/>
          </rPr>
          <t xml:space="preserve">
Expected to be operational in 2015</t>
        </r>
      </text>
    </comment>
    <comment ref="FN4" authorId="6" shapeId="0">
      <text>
        <r>
          <rPr>
            <b/>
            <sz val="9"/>
            <color indexed="81"/>
            <rFont val="Tahoma"/>
            <family val="2"/>
          </rPr>
          <t>Huan Zhang:</t>
        </r>
        <r>
          <rPr>
            <sz val="9"/>
            <color indexed="81"/>
            <rFont val="Tahoma"/>
            <family val="2"/>
          </rPr>
          <t xml:space="preserve">
Payroll system is part of the HRMIS
</t>
        </r>
      </text>
    </comment>
    <comment ref="FQ4" authorId="1" shapeId="0">
      <text>
        <r>
          <rPr>
            <b/>
            <sz val="9"/>
            <color indexed="81"/>
            <rFont val="Tahoma"/>
            <family val="2"/>
          </rPr>
          <t>Cem Dener:</t>
        </r>
        <r>
          <rPr>
            <sz val="9"/>
            <color indexed="81"/>
            <rFont val="Tahoma"/>
            <family val="2"/>
          </rPr>
          <t xml:space="preserve">
LDSW based on MS SQL
</t>
        </r>
      </text>
    </comment>
    <comment ref="FS4" authorId="1" shapeId="0">
      <text>
        <r>
          <rPr>
            <b/>
            <sz val="9"/>
            <color indexed="81"/>
            <rFont val="Tahoma"/>
            <family val="2"/>
          </rPr>
          <t>Cem Dener:</t>
        </r>
        <r>
          <rPr>
            <sz val="9"/>
            <color indexed="81"/>
            <rFont val="Tahoma"/>
            <family val="2"/>
          </rPr>
          <t xml:space="preserve">
Expected to be operational in 2015</t>
        </r>
      </text>
    </comment>
    <comment ref="FV4" authorId="1" shapeId="0">
      <text>
        <r>
          <rPr>
            <b/>
            <sz val="9"/>
            <color indexed="81"/>
            <rFont val="Tahoma"/>
            <family val="2"/>
          </rPr>
          <t>Cem Dener:</t>
        </r>
        <r>
          <rPr>
            <sz val="9"/>
            <color indexed="81"/>
            <rFont val="Tahoma"/>
            <family val="2"/>
          </rPr>
          <t xml:space="preserve">
AMoFTS became fully operational in April 2010.</t>
        </r>
      </text>
    </comment>
    <comment ref="FW4" authorId="7" shapeId="0">
      <text>
        <r>
          <rPr>
            <b/>
            <sz val="9"/>
            <color indexed="81"/>
            <rFont val="Tahoma"/>
            <family val="2"/>
          </rPr>
          <t>Irenezh1016:</t>
        </r>
        <r>
          <rPr>
            <sz val="9"/>
            <color indexed="81"/>
            <rFont val="Tahoma"/>
            <family val="2"/>
          </rPr>
          <t xml:space="preserve">
Public Procurement Agency E-Procurement System</t>
        </r>
      </text>
    </comment>
    <comment ref="GI4" authorId="1" shapeId="0">
      <text>
        <r>
          <rPr>
            <b/>
            <sz val="9"/>
            <color indexed="81"/>
            <rFont val="Tahoma"/>
            <family val="2"/>
          </rPr>
          <t>Cem Dener:</t>
        </r>
        <r>
          <rPr>
            <sz val="9"/>
            <color indexed="81"/>
            <rFont val="Tahoma"/>
            <family val="2"/>
          </rPr>
          <t xml:space="preserve">
4F : since 2006
4T : 2008 + 2009</t>
        </r>
      </text>
    </comment>
    <comment ref="J5" authorId="2" shapeId="0">
      <text>
        <r>
          <rPr>
            <sz val="9"/>
            <color indexed="81"/>
            <rFont val="Tahoma"/>
            <family val="2"/>
          </rPr>
          <t>Note: Although there is evidence of PF data in annexes of certain reports, this data is minimal.</t>
        </r>
      </text>
    </comment>
    <comment ref="R5" authorId="9" shapeId="0">
      <text>
        <r>
          <rPr>
            <b/>
            <sz val="9"/>
            <color indexed="81"/>
            <rFont val="Tahoma"/>
            <family val="2"/>
          </rPr>
          <t>Saw Young Min:</t>
        </r>
        <r>
          <rPr>
            <sz val="9"/>
            <color indexed="81"/>
            <rFont val="Tahoma"/>
            <family val="2"/>
          </rPr>
          <t xml:space="preserve">
DGT</t>
        </r>
      </text>
    </comment>
    <comment ref="AD5" authorId="8" shapeId="0">
      <text>
        <r>
          <rPr>
            <b/>
            <sz val="9"/>
            <color indexed="81"/>
            <rFont val="Tahoma"/>
            <family val="2"/>
          </rPr>
          <t>Birgul:</t>
        </r>
        <r>
          <rPr>
            <sz val="9"/>
            <color indexed="81"/>
            <rFont val="Tahoma"/>
            <family val="2"/>
          </rPr>
          <t xml:space="preserve">
There is no MTEF document publication</t>
        </r>
      </text>
    </comment>
    <comment ref="BS5" authorId="1" shapeId="0">
      <text>
        <r>
          <rPr>
            <b/>
            <sz val="9"/>
            <color indexed="81"/>
            <rFont val="Tahoma"/>
            <family val="2"/>
          </rPr>
          <t>Cem Dener:</t>
        </r>
        <r>
          <rPr>
            <sz val="9"/>
            <color indexed="81"/>
            <rFont val="Tahoma"/>
            <family val="2"/>
          </rPr>
          <t xml:space="preserve">
http://www.mf.gov.dz/rubriques/46/Budget.html</t>
        </r>
      </text>
    </comment>
    <comment ref="BT5" authorId="10" shapeId="0">
      <text>
        <r>
          <rPr>
            <b/>
            <sz val="9"/>
            <color indexed="81"/>
            <rFont val="Tahoma"/>
            <family val="2"/>
          </rPr>
          <t>Sandy: http://www.dgpp-mf.gov.dz/index.php?option=com_content&amp;view=article&amp;id=80</t>
        </r>
        <r>
          <rPr>
            <sz val="9"/>
            <color indexed="81"/>
            <rFont val="Tahoma"/>
            <family val="2"/>
          </rPr>
          <t xml:space="preserve">
</t>
        </r>
      </text>
    </comment>
    <comment ref="CM5" authorId="1" shapeId="0">
      <text>
        <r>
          <rPr>
            <b/>
            <sz val="9"/>
            <color indexed="81"/>
            <rFont val="Tahoma"/>
            <family val="2"/>
          </rPr>
          <t>Cem Dener:</t>
        </r>
        <r>
          <rPr>
            <sz val="9"/>
            <color indexed="81"/>
            <rFont val="Tahoma"/>
            <family val="2"/>
          </rPr>
          <t xml:space="preserve">
SIGBUD for Budget Preparation (2012)</t>
        </r>
      </text>
    </comment>
    <comment ref="CS5" authorId="2" shapeId="0">
      <text>
        <r>
          <rPr>
            <sz val="9"/>
            <color indexed="81"/>
            <rFont val="Tahoma"/>
            <family val="2"/>
          </rPr>
          <t>Note: Although there is evidence of PF data in annexes of certain reports, this data is minimal.</t>
        </r>
      </text>
    </comment>
    <comment ref="CX5" authorId="3" shapeId="0">
      <text>
        <r>
          <rPr>
            <b/>
            <sz val="9"/>
            <color indexed="81"/>
            <rFont val="Tahoma"/>
            <family val="2"/>
          </rPr>
          <t>Sophiko Skhirtladze:</t>
        </r>
        <r>
          <rPr>
            <sz val="9"/>
            <color indexed="81"/>
            <rFont val="Tahoma"/>
            <family val="2"/>
          </rPr>
          <t xml:space="preserve">
No eGov portal, eServices offered by Ministries/Depts/Agencies
http://www.el-mouradia.dz/
</t>
        </r>
      </text>
    </comment>
    <comment ref="DM5" authorId="8" shapeId="0">
      <text>
        <r>
          <rPr>
            <b/>
            <sz val="9"/>
            <color indexed="81"/>
            <rFont val="Tahoma"/>
            <family val="2"/>
          </rPr>
          <t>Birgul:</t>
        </r>
        <r>
          <rPr>
            <sz val="9"/>
            <color indexed="81"/>
            <rFont val="Tahoma"/>
            <family val="2"/>
          </rPr>
          <t xml:space="preserve">
There is no MTEF document publication</t>
        </r>
      </text>
    </comment>
    <comment ref="DZ5" authorId="1" shapeId="0">
      <text>
        <r>
          <rPr>
            <b/>
            <sz val="9"/>
            <color indexed="81"/>
            <rFont val="Tahoma"/>
            <family val="2"/>
          </rPr>
          <t>Cem Dener:</t>
        </r>
        <r>
          <rPr>
            <sz val="9"/>
            <color indexed="81"/>
            <rFont val="Tahoma"/>
            <family val="2"/>
          </rPr>
          <t xml:space="preserve">
http://www.indracompany.com/en/modernisation-algeria%C2%B4s-tax-system
http://global.sap.com/canada-fr/press.epx?pressid=12309</t>
        </r>
      </text>
    </comment>
    <comment ref="EA5" authorId="3" shapeId="0">
      <text>
        <r>
          <rPr>
            <b/>
            <sz val="9"/>
            <color indexed="81"/>
            <rFont val="Tahoma"/>
            <family val="2"/>
          </rPr>
          <t>Sophiko Skhirtladze:</t>
        </r>
        <r>
          <rPr>
            <sz val="9"/>
            <color indexed="81"/>
            <rFont val="Tahoma"/>
            <family val="2"/>
          </rPr>
          <t xml:space="preserve">
Indra was awarded in 2009</t>
        </r>
      </text>
    </comment>
    <comment ref="EV5" authorId="3" shapeId="0">
      <text>
        <r>
          <rPr>
            <b/>
            <sz val="9"/>
            <color indexed="81"/>
            <rFont val="Tahoma"/>
            <family val="2"/>
          </rPr>
          <t>Sophiko Skhirtladze:</t>
        </r>
        <r>
          <rPr>
            <sz val="9"/>
            <color indexed="81"/>
            <rFont val="Tahoma"/>
            <family val="2"/>
          </rPr>
          <t xml:space="preserve">
http://www.dziri-dz.com/?p=3639</t>
        </r>
      </text>
    </comment>
    <comment ref="FB5" authorId="1" shapeId="0">
      <text>
        <r>
          <rPr>
            <b/>
            <sz val="9"/>
            <color indexed="81"/>
            <rFont val="Tahoma"/>
            <family val="2"/>
          </rPr>
          <t>Cem Dener:</t>
        </r>
        <r>
          <rPr>
            <sz val="9"/>
            <color indexed="81"/>
            <rFont val="Tahoma"/>
            <family val="2"/>
          </rPr>
          <t xml:space="preserve">
http://www.mf.gov.dz/rubriques/46/Budget.html</t>
        </r>
      </text>
    </comment>
    <comment ref="FC5" authorId="10" shapeId="0">
      <text>
        <r>
          <rPr>
            <b/>
            <sz val="9"/>
            <color indexed="81"/>
            <rFont val="Tahoma"/>
            <family val="2"/>
          </rPr>
          <t>Sandy: http://www.dgpp-mf.gov.dz/index.php?option=com_content&amp;view=article&amp;id=80</t>
        </r>
        <r>
          <rPr>
            <sz val="9"/>
            <color indexed="81"/>
            <rFont val="Tahoma"/>
            <family val="2"/>
          </rPr>
          <t xml:space="preserve">
</t>
        </r>
      </text>
    </comment>
    <comment ref="FJ5" authorId="1" shapeId="0">
      <text>
        <r>
          <rPr>
            <b/>
            <sz val="9"/>
            <color indexed="81"/>
            <rFont val="Tahoma"/>
            <family val="2"/>
          </rPr>
          <t>Cem Dener:</t>
        </r>
        <r>
          <rPr>
            <sz val="9"/>
            <color indexed="81"/>
            <rFont val="Tahoma"/>
            <family val="2"/>
          </rPr>
          <t xml:space="preserve">
http://www.mptic.dz/fr/IMG/pdf/canevas_SIRH.pdf</t>
        </r>
      </text>
    </comment>
    <comment ref="FR5" authorId="1" shapeId="0">
      <text>
        <r>
          <rPr>
            <b/>
            <sz val="9"/>
            <color indexed="81"/>
            <rFont val="Tahoma"/>
            <family val="2"/>
          </rPr>
          <t>Cem Dener:</t>
        </r>
        <r>
          <rPr>
            <sz val="9"/>
            <color indexed="81"/>
            <rFont val="Tahoma"/>
            <family val="2"/>
          </rPr>
          <t xml:space="preserve">
http://www.mptic.dz/fr/IMG/pdf/canevas_SIRH.pdf</t>
        </r>
      </text>
    </comment>
    <comment ref="FT5" authorId="1" shapeId="0">
      <text>
        <r>
          <rPr>
            <b/>
            <sz val="9"/>
            <color indexed="81"/>
            <rFont val="Tahoma"/>
            <family val="2"/>
          </rPr>
          <t>Cem Dener:</t>
        </r>
        <r>
          <rPr>
            <sz val="9"/>
            <color indexed="81"/>
            <rFont val="Tahoma"/>
            <family val="2"/>
          </rPr>
          <t xml:space="preserve">
Implementation in progress</t>
        </r>
      </text>
    </comment>
    <comment ref="FV5" authorId="1" shapeId="0">
      <text>
        <r>
          <rPr>
            <b/>
            <sz val="9"/>
            <color indexed="81"/>
            <rFont val="Tahoma"/>
            <family val="2"/>
          </rPr>
          <t>Cem Dener:</t>
        </r>
        <r>
          <rPr>
            <sz val="9"/>
            <color indexed="81"/>
            <rFont val="Tahoma"/>
            <family val="2"/>
          </rPr>
          <t xml:space="preserve">
SIGBUD for Budget Preparation (2012)</t>
        </r>
      </text>
    </comment>
    <comment ref="FX5" authorId="1" shapeId="0">
      <text>
        <r>
          <rPr>
            <b/>
            <sz val="9"/>
            <color indexed="81"/>
            <rFont val="Tahoma"/>
            <family val="2"/>
          </rPr>
          <t>Cem Dener:</t>
        </r>
        <r>
          <rPr>
            <sz val="9"/>
            <color indexed="81"/>
            <rFont val="Tahoma"/>
            <family val="2"/>
          </rPr>
          <t xml:space="preserve">
MoU signed with Korea in Jul 2013 to develop e-Procurement system
http://www.moneyhub.net/scripts/cgiip.wsc/globalone/htm/news_article.r?vcnews-id=1100156</t>
        </r>
      </text>
    </comment>
    <comment ref="F6" authorId="4" shapeId="0">
      <text>
        <r>
          <rPr>
            <b/>
            <sz val="9"/>
            <color indexed="81"/>
            <rFont val="Tahoma"/>
            <family val="2"/>
          </rPr>
          <t>CD:</t>
        </r>
        <r>
          <rPr>
            <sz val="9"/>
            <color indexed="81"/>
            <rFont val="Tahoma"/>
            <family val="2"/>
          </rPr>
          <t xml:space="preserve">
2014</t>
        </r>
      </text>
    </comment>
    <comment ref="G6" authorId="4" shapeId="0">
      <text>
        <r>
          <rPr>
            <b/>
            <sz val="9"/>
            <color indexed="81"/>
            <rFont val="Tahoma"/>
            <family val="2"/>
          </rPr>
          <t>CD:</t>
        </r>
        <r>
          <rPr>
            <sz val="9"/>
            <color indexed="81"/>
            <rFont val="Tahoma"/>
            <family val="2"/>
          </rPr>
          <t xml:space="preserve">
2014</t>
        </r>
      </text>
    </comment>
    <comment ref="X6" authorId="8" shapeId="0">
      <text>
        <r>
          <rPr>
            <b/>
            <sz val="9"/>
            <color indexed="81"/>
            <rFont val="Tahoma"/>
            <family val="2"/>
          </rPr>
          <t>Birgul:</t>
        </r>
        <r>
          <rPr>
            <sz val="9"/>
            <color indexed="81"/>
            <rFont val="Tahoma"/>
            <family val="2"/>
          </rPr>
          <t xml:space="preserve">
there is a portal for government procedures
</t>
        </r>
      </text>
    </comment>
    <comment ref="CS6" authorId="1" shapeId="0">
      <text>
        <r>
          <rPr>
            <b/>
            <sz val="9"/>
            <color indexed="81"/>
            <rFont val="Tahoma"/>
            <family val="2"/>
          </rPr>
          <t>Cem Dener:</t>
        </r>
        <r>
          <rPr>
            <sz val="9"/>
            <color indexed="81"/>
            <rFont val="Tahoma"/>
            <family val="2"/>
          </rPr>
          <t xml:space="preserve">
ADO</t>
        </r>
      </text>
    </comment>
    <comment ref="DG6" authorId="8" shapeId="0">
      <text>
        <r>
          <rPr>
            <b/>
            <sz val="9"/>
            <color indexed="81"/>
            <rFont val="Tahoma"/>
            <family val="2"/>
          </rPr>
          <t>Birgul:</t>
        </r>
        <r>
          <rPr>
            <sz val="9"/>
            <color indexed="81"/>
            <rFont val="Tahoma"/>
            <family val="2"/>
          </rPr>
          <t xml:space="preserve">
there is a portal for government procedures
</t>
        </r>
      </text>
    </comment>
    <comment ref="DT6" authorId="1" shapeId="0">
      <text>
        <r>
          <rPr>
            <b/>
            <sz val="9"/>
            <color indexed="81"/>
            <rFont val="Tahoma"/>
            <family val="2"/>
          </rPr>
          <t>Cem Dener:</t>
        </r>
        <r>
          <rPr>
            <sz val="9"/>
            <color indexed="81"/>
            <rFont val="Tahoma"/>
            <family val="2"/>
          </rPr>
          <t xml:space="preserve">
2014 new department (Taxation and Borders):
http://www.duana.ad/noticies/127-exemple</t>
        </r>
      </text>
    </comment>
    <comment ref="EH6" authorId="1" shapeId="0">
      <text>
        <r>
          <rPr>
            <b/>
            <sz val="9"/>
            <color indexed="81"/>
            <rFont val="Tahoma"/>
            <family val="2"/>
          </rPr>
          <t>Cem Dener:</t>
        </r>
        <r>
          <rPr>
            <sz val="9"/>
            <color indexed="81"/>
            <rFont val="Tahoma"/>
            <family val="2"/>
          </rPr>
          <t xml:space="preserve">
ASYCUDA was used until 2007.
http://unstats.un.org/unsd/tradereport/questform_MM.asp?qid=9.03</t>
        </r>
      </text>
    </comment>
    <comment ref="EM6" authorId="1" shapeId="0">
      <text>
        <r>
          <rPr>
            <b/>
            <sz val="9"/>
            <color indexed="81"/>
            <rFont val="Tahoma"/>
            <family val="2"/>
          </rPr>
          <t>Cem Dener:</t>
        </r>
        <r>
          <rPr>
            <sz val="9"/>
            <color indexed="81"/>
            <rFont val="Tahoma"/>
            <family val="2"/>
          </rPr>
          <t xml:space="preserve">
ASYCUDA was used until 2007.</t>
        </r>
      </text>
    </comment>
    <comment ref="FI6" authorId="1" shapeId="0">
      <text>
        <r>
          <rPr>
            <b/>
            <sz val="9"/>
            <color indexed="81"/>
            <rFont val="Tahoma"/>
            <family val="2"/>
          </rPr>
          <t>Cem Dener:</t>
        </r>
        <r>
          <rPr>
            <sz val="9"/>
            <color indexed="81"/>
            <rFont val="Tahoma"/>
            <family val="2"/>
          </rPr>
          <t xml:space="preserve">
SoftMachine
Employee Portal</t>
        </r>
      </text>
    </comment>
    <comment ref="FJ6" authorId="1" shapeId="0">
      <text>
        <r>
          <rPr>
            <b/>
            <sz val="9"/>
            <color indexed="81"/>
            <rFont val="Tahoma"/>
            <family val="2"/>
          </rPr>
          <t>Cem Dener:</t>
        </r>
        <r>
          <rPr>
            <sz val="9"/>
            <color indexed="81"/>
            <rFont val="Tahoma"/>
            <family val="2"/>
          </rPr>
          <t xml:space="preserve">
http://capitalhumano.dev.nuatt.es/noticias_base/innovaci%C3%B3n-y-modernizaci%C3%B3n-en-la-funci%C3%B3n-p%C3%BAblica-del-gobierno-de-andorra-ii
http://softmachine.es/noticia-1/</t>
        </r>
      </text>
    </comment>
    <comment ref="FQ6" authorId="1" shapeId="0">
      <text>
        <r>
          <rPr>
            <b/>
            <sz val="9"/>
            <color indexed="81"/>
            <rFont val="Tahoma"/>
            <family val="2"/>
          </rPr>
          <t>Cem Dener:</t>
        </r>
        <r>
          <rPr>
            <sz val="9"/>
            <color indexed="81"/>
            <rFont val="Tahoma"/>
            <family val="2"/>
          </rPr>
          <t xml:space="preserve">
SoftMachine
Employee Portal</t>
        </r>
      </text>
    </comment>
    <comment ref="R7" authorId="1" shapeId="0">
      <text>
        <r>
          <rPr>
            <b/>
            <sz val="9"/>
            <color indexed="81"/>
            <rFont val="Tahoma"/>
            <family val="2"/>
          </rPr>
          <t>Cem Dener:</t>
        </r>
        <r>
          <rPr>
            <sz val="9"/>
            <color indexed="81"/>
            <rFont val="Tahoma"/>
            <family val="2"/>
          </rPr>
          <t xml:space="preserve">
SIGFE</t>
        </r>
      </text>
    </comment>
    <comment ref="AJ7" authorId="11" shapeId="0">
      <text>
        <r>
          <rPr>
            <b/>
            <sz val="9"/>
            <color indexed="81"/>
            <rFont val="Tahoma"/>
            <family val="2"/>
          </rPr>
          <t>birgul:</t>
        </r>
        <r>
          <rPr>
            <sz val="9"/>
            <color indexed="81"/>
            <rFont val="Tahoma"/>
            <family val="2"/>
          </rPr>
          <t>http://www.minfin.gv.ao/docs/dspProjGov.htm#</t>
        </r>
      </text>
    </comment>
    <comment ref="DZ7" authorId="1" shapeId="0">
      <text>
        <r>
          <rPr>
            <b/>
            <sz val="9"/>
            <color indexed="81"/>
            <rFont val="Tahoma"/>
            <family val="2"/>
          </rPr>
          <t xml:space="preserve">Cem Dener:
</t>
        </r>
        <r>
          <rPr>
            <sz val="9"/>
            <color indexed="81"/>
            <rFont val="Tahoma"/>
            <family val="2"/>
          </rPr>
          <t xml:space="preserve">Large taxpayer portal:
https://www6.minfin.gv.ao/
</t>
        </r>
      </text>
    </comment>
    <comment ref="EA7" authorId="6" shapeId="0">
      <text>
        <r>
          <rPr>
            <b/>
            <sz val="9"/>
            <color indexed="81"/>
            <rFont val="Tahoma"/>
            <family val="2"/>
          </rPr>
          <t>Huan Zhang:</t>
        </r>
        <r>
          <rPr>
            <sz val="9"/>
            <color indexed="81"/>
            <rFont val="Tahoma"/>
            <family val="2"/>
          </rPr>
          <t xml:space="preserve">
The new system is expected to be operational in 2015</t>
        </r>
      </text>
    </comment>
    <comment ref="EG7" authorId="3" shapeId="0">
      <text>
        <r>
          <rPr>
            <b/>
            <sz val="9"/>
            <color indexed="81"/>
            <rFont val="Tahoma"/>
            <family val="2"/>
          </rPr>
          <t>Sophiko Skhirtladze:</t>
        </r>
        <r>
          <rPr>
            <sz val="9"/>
            <color indexed="81"/>
            <rFont val="Tahoma"/>
            <family val="2"/>
          </rPr>
          <t xml:space="preserve">
Work is underway to align with the WCO Data Model in connection with implementing ASYCUDA World.</t>
        </r>
      </text>
    </comment>
    <comment ref="EK7" authorId="1" shapeId="0">
      <text>
        <r>
          <rPr>
            <b/>
            <sz val="9"/>
            <color indexed="81"/>
            <rFont val="Tahoma"/>
            <family val="2"/>
          </rPr>
          <t>Cem Dener:</t>
        </r>
        <r>
          <rPr>
            <sz val="9"/>
            <color indexed="81"/>
            <rFont val="Tahoma"/>
            <family val="2"/>
          </rPr>
          <t xml:space="preserve">
http://www.crownagents.com/en-us/our-work/projects/detail/angola-customs</t>
        </r>
      </text>
    </comment>
    <comment ref="FB7" authorId="4" shapeId="0">
      <text>
        <r>
          <rPr>
            <b/>
            <sz val="9"/>
            <color indexed="81"/>
            <rFont val="Tahoma"/>
            <family val="2"/>
          </rPr>
          <t>CD:</t>
        </r>
        <r>
          <rPr>
            <sz val="9"/>
            <color indexed="81"/>
            <rFont val="Tahoma"/>
            <family val="2"/>
          </rPr>
          <t xml:space="preserve">
http://noticias.sapo.cv/info/artigo/1470313.html</t>
        </r>
      </text>
    </comment>
    <comment ref="FF7" authorId="4" shapeId="0">
      <text>
        <r>
          <rPr>
            <b/>
            <sz val="9"/>
            <color indexed="81"/>
            <rFont val="Tahoma"/>
            <family val="2"/>
          </rPr>
          <t>CD:</t>
        </r>
        <r>
          <rPr>
            <sz val="9"/>
            <color indexed="81"/>
            <rFont val="Tahoma"/>
            <family val="2"/>
          </rPr>
          <t xml:space="preserve">
http://www.angop.ao/angola/pt_pt/noticias/economia/2016/6/26/Angola-Desactivados-mais-mil-funcionarios-SIGFE,3502e6db-2a5a-4f3c-802f-6d7eecc06e24.html</t>
        </r>
      </text>
    </comment>
    <comment ref="FI7" authorId="1" shapeId="0">
      <text>
        <r>
          <rPr>
            <b/>
            <sz val="9"/>
            <color indexed="81"/>
            <rFont val="Tahoma"/>
            <family val="2"/>
          </rPr>
          <t>Cem Dener:</t>
        </r>
        <r>
          <rPr>
            <sz val="9"/>
            <color indexed="81"/>
            <rFont val="Tahoma"/>
            <family val="2"/>
          </rPr>
          <t xml:space="preserve">
Based on Oracle DB</t>
        </r>
      </text>
    </comment>
    <comment ref="FQ7" authorId="1" shapeId="0">
      <text>
        <r>
          <rPr>
            <b/>
            <sz val="9"/>
            <color indexed="81"/>
            <rFont val="Tahoma"/>
            <family val="2"/>
          </rPr>
          <t>Cem Dener:</t>
        </r>
        <r>
          <rPr>
            <sz val="9"/>
            <color indexed="81"/>
            <rFont val="Tahoma"/>
            <family val="2"/>
          </rPr>
          <t xml:space="preserve">
Based on Oracle DB</t>
        </r>
      </text>
    </comment>
    <comment ref="FX7" authorId="1" shapeId="0">
      <text>
        <r>
          <rPr>
            <b/>
            <sz val="9"/>
            <color indexed="81"/>
            <rFont val="Tahoma"/>
            <family val="2"/>
          </rPr>
          <t>Cem Dener:</t>
        </r>
        <r>
          <rPr>
            <sz val="9"/>
            <color indexed="81"/>
            <rFont val="Tahoma"/>
            <family val="2"/>
          </rPr>
          <t xml:space="preserve">
http://www.fornecedores.minfin.gv.ao </t>
        </r>
      </text>
    </comment>
    <comment ref="BQ8" authorId="9" shapeId="0">
      <text>
        <r>
          <rPr>
            <b/>
            <sz val="9"/>
            <color indexed="81"/>
            <rFont val="Tahoma"/>
            <family val="2"/>
          </rPr>
          <t>Saw Young Min:
http://www.laws.gov.ag/acts/2004/a2004-19.pdf#search="access to information"</t>
        </r>
        <r>
          <rPr>
            <sz val="9"/>
            <color indexed="81"/>
            <rFont val="Tahoma"/>
            <family val="2"/>
          </rPr>
          <t xml:space="preserve">
</t>
        </r>
      </text>
    </comment>
    <comment ref="DN8" authorId="1" shapeId="0">
      <text>
        <r>
          <rPr>
            <b/>
            <sz val="9"/>
            <color indexed="81"/>
            <rFont val="Tahoma"/>
            <family val="2"/>
          </rPr>
          <t>Cem Dener:</t>
        </r>
        <r>
          <rPr>
            <sz val="9"/>
            <color indexed="81"/>
            <rFont val="Tahoma"/>
            <family val="2"/>
          </rPr>
          <t xml:space="preserve">
Consolidated Fund</t>
        </r>
      </text>
    </comment>
    <comment ref="EH8" authorId="1" shapeId="0">
      <text>
        <r>
          <rPr>
            <b/>
            <sz val="9"/>
            <color indexed="81"/>
            <rFont val="Tahoma"/>
            <family val="2"/>
          </rPr>
          <t>Cem Dener:</t>
        </r>
        <r>
          <rPr>
            <sz val="9"/>
            <color indexed="81"/>
            <rFont val="Tahoma"/>
            <family val="2"/>
          </rPr>
          <t xml:space="preserve">
CASE (until 2014)
http://case.gov.ag/</t>
        </r>
      </text>
    </comment>
    <comment ref="EM8" authorId="1" shapeId="0">
      <text>
        <r>
          <rPr>
            <b/>
            <sz val="9"/>
            <color indexed="81"/>
            <rFont val="Tahoma"/>
            <family val="2"/>
          </rPr>
          <t>Cem Dener:</t>
        </r>
        <r>
          <rPr>
            <sz val="9"/>
            <color indexed="81"/>
            <rFont val="Tahoma"/>
            <family val="2"/>
          </rPr>
          <t xml:space="preserve">
CASE since 2007.
ASYCUDA World since 2014</t>
        </r>
      </text>
    </comment>
    <comment ref="EZ8" authorId="9" shapeId="0">
      <text>
        <r>
          <rPr>
            <b/>
            <sz val="9"/>
            <color indexed="81"/>
            <rFont val="Tahoma"/>
            <family val="2"/>
          </rPr>
          <t>Saw Young Min:
http://www.laws.gov.ag/acts/2004/a2004-19.pdf#search="access to information"</t>
        </r>
        <r>
          <rPr>
            <sz val="9"/>
            <color indexed="81"/>
            <rFont val="Tahoma"/>
            <family val="2"/>
          </rPr>
          <t xml:space="preserve">
</t>
        </r>
      </text>
    </comment>
    <comment ref="FR8" authorId="1" shapeId="0">
      <text>
        <r>
          <rPr>
            <b/>
            <sz val="9"/>
            <color indexed="81"/>
            <rFont val="Tahoma"/>
            <family val="2"/>
          </rPr>
          <t>Cem Dener:</t>
        </r>
        <r>
          <rPr>
            <sz val="9"/>
            <color indexed="81"/>
            <rFont val="Tahoma"/>
            <family val="2"/>
          </rPr>
          <t xml:space="preserve">
http://www.freebalance.com/blog/index.php/special-workshop-for-government-of-antigua-and-barbuda/</t>
        </r>
      </text>
    </comment>
    <comment ref="FS8" authorId="1" shapeId="0">
      <text>
        <r>
          <rPr>
            <b/>
            <sz val="9"/>
            <color indexed="81"/>
            <rFont val="Tahoma"/>
            <family val="2"/>
          </rPr>
          <t>Cem Dener:</t>
        </r>
        <r>
          <rPr>
            <sz val="9"/>
            <color indexed="81"/>
            <rFont val="Tahoma"/>
            <family val="2"/>
          </rPr>
          <t xml:space="preserve">
Exoected to be operational in 2015</t>
        </r>
      </text>
    </comment>
    <comment ref="F9" authorId="4" shapeId="0">
      <text>
        <r>
          <rPr>
            <b/>
            <sz val="9"/>
            <color indexed="81"/>
            <rFont val="Tahoma"/>
            <family val="2"/>
          </rPr>
          <t>CD:</t>
        </r>
        <r>
          <rPr>
            <sz val="9"/>
            <color indexed="81"/>
            <rFont val="Tahoma"/>
            <family val="2"/>
          </rPr>
          <t xml:space="preserve">
2014
</t>
        </r>
      </text>
    </comment>
    <comment ref="O9" authorId="1" shapeId="0">
      <text>
        <r>
          <rPr>
            <b/>
            <sz val="9"/>
            <color indexed="81"/>
            <rFont val="Tahoma"/>
            <family val="2"/>
          </rPr>
          <t>Cem Dener:</t>
        </r>
        <r>
          <rPr>
            <sz val="9"/>
            <color indexed="81"/>
            <rFont val="Tahoma"/>
            <family val="2"/>
          </rPr>
          <t xml:space="preserve">
http://www.mecon.gov.ar/onp/html/presutexto/proy2012/mensadosdoce.html</t>
        </r>
      </text>
    </comment>
    <comment ref="R9" authorId="9" shapeId="0">
      <text>
        <r>
          <rPr>
            <b/>
            <sz val="9"/>
            <color indexed="81"/>
            <rFont val="Tahoma"/>
            <family val="2"/>
          </rPr>
          <t>Saw Young Min:</t>
        </r>
        <r>
          <rPr>
            <sz val="9"/>
            <color indexed="81"/>
            <rFont val="Tahoma"/>
            <family val="2"/>
          </rPr>
          <t xml:space="preserve">
SIDIF</t>
        </r>
      </text>
    </comment>
    <comment ref="X9" authorId="1" shapeId="0">
      <text>
        <r>
          <rPr>
            <b/>
            <sz val="9"/>
            <color indexed="81"/>
            <rFont val="Tahoma"/>
            <family val="2"/>
          </rPr>
          <t>Cem Dener:</t>
        </r>
        <r>
          <rPr>
            <sz val="9"/>
            <color indexed="81"/>
            <rFont val="Tahoma"/>
            <family val="2"/>
          </rPr>
          <t xml:space="preserve">
http://contenidos.mecon.gov.ar/?page_id=2919</t>
        </r>
      </text>
    </comment>
    <comment ref="AD9" authorId="10" shapeId="0">
      <text>
        <r>
          <rPr>
            <b/>
            <sz val="9"/>
            <color indexed="81"/>
            <rFont val="Tahoma"/>
            <family val="2"/>
          </rPr>
          <t>Sandy: The link exists but will take you to an error page</t>
        </r>
        <r>
          <rPr>
            <sz val="9"/>
            <color indexed="81"/>
            <rFont val="Tahoma"/>
            <family val="2"/>
          </rPr>
          <t xml:space="preserve">
</t>
        </r>
      </text>
    </comment>
    <comment ref="AJ9" authorId="11" shapeId="0">
      <text>
        <r>
          <rPr>
            <b/>
            <sz val="9"/>
            <color indexed="81"/>
            <rFont val="Tahoma"/>
            <family val="2"/>
          </rPr>
          <t>birgul:There are 2 possible links for investment plans</t>
        </r>
        <r>
          <rPr>
            <sz val="9"/>
            <color indexed="81"/>
            <rFont val="Tahoma"/>
            <family val="2"/>
          </rPr>
          <t xml:space="preserve">
,http://www.mecon.gov.ar/desarrollo/, http://www2.mecon.gov.ar/pnip/basehome/invpub.php</t>
        </r>
      </text>
    </comment>
    <comment ref="AO9" authorId="1" shapeId="0">
      <text>
        <r>
          <rPr>
            <b/>
            <sz val="9"/>
            <color indexed="81"/>
            <rFont val="Tahoma"/>
            <family val="2"/>
          </rPr>
          <t>Cem Dener:</t>
        </r>
        <r>
          <rPr>
            <sz val="9"/>
            <color indexed="81"/>
            <rFont val="Tahoma"/>
            <family val="2"/>
          </rPr>
          <t xml:space="preserve">
The Auditor General's Office audits all areas of the central administration. Their reports are available at this link: http://www.agn.gov.ar/n_informes.htm</t>
        </r>
      </text>
    </comment>
    <comment ref="AX9" authorId="1" shapeId="0">
      <text>
        <r>
          <rPr>
            <sz val="9"/>
            <color indexed="81"/>
            <rFont val="Tahoma"/>
            <family val="2"/>
          </rPr>
          <t>To identify the sources of income or expense as internal or external source of financing: http://sitiodelciudadano.mecon.gov.ar/sici/ca07_gastos_fufin.html</t>
        </r>
      </text>
    </comment>
    <comment ref="BB9" authorId="1" shapeId="0">
      <text>
        <r>
          <rPr>
            <b/>
            <sz val="9"/>
            <color indexed="81"/>
            <rFont val="Tahoma"/>
            <family val="2"/>
          </rPr>
          <t>Cem Dener:</t>
        </r>
        <r>
          <rPr>
            <sz val="9"/>
            <color indexed="81"/>
            <rFont val="Tahoma"/>
            <family val="2"/>
          </rPr>
          <t xml:space="preserve">
The National Budget Office submits reports of public companies and trusts: 
http://www.mecon.gov.ar/onp/html/#
also reports on budget execution Currency:
http://www.mecon.gov.ar/onp/html/ejectexto/ejec_divisas_doscinco.html?var1=ejecdivisasdosdoce</t>
        </r>
      </text>
    </comment>
    <comment ref="BP9" authorId="10" shapeId="0">
      <text>
        <r>
          <rPr>
            <b/>
            <sz val="9"/>
            <color indexed="81"/>
            <rFont val="Tahoma"/>
            <family val="2"/>
          </rPr>
          <t>Sandy: Mentions "Access to Info"but doesn't elaborate</t>
        </r>
        <r>
          <rPr>
            <sz val="9"/>
            <color indexed="81"/>
            <rFont val="Tahoma"/>
            <family val="2"/>
          </rPr>
          <t xml:space="preserve">
</t>
        </r>
      </text>
    </comment>
    <comment ref="CM9" authorId="1" shapeId="0">
      <text>
        <r>
          <rPr>
            <b/>
            <sz val="9"/>
            <color indexed="81"/>
            <rFont val="Tahoma"/>
            <family val="2"/>
          </rPr>
          <t>Cem Dener:</t>
        </r>
        <r>
          <rPr>
            <sz val="9"/>
            <color indexed="81"/>
            <rFont val="Tahoma"/>
            <family val="2"/>
          </rPr>
          <t xml:space="preserve">
The SIDIF-SLU system impl in 83 of 104 SAFs (56% of the national budget) (excluding the social security administration - ANSES).
Total number of users increased from 155 in 2002 to 5014 in 2006.
+ webSIDIF designed</t>
        </r>
      </text>
    </comment>
    <comment ref="CX9" authorId="1" shapeId="0">
      <text>
        <r>
          <rPr>
            <b/>
            <sz val="9"/>
            <color indexed="81"/>
            <rFont val="Tahoma"/>
            <family val="2"/>
          </rPr>
          <t>Cem Dener:</t>
        </r>
        <r>
          <rPr>
            <sz val="9"/>
            <color indexed="81"/>
            <rFont val="Tahoma"/>
            <family val="2"/>
          </rPr>
          <t xml:space="preserve">
http://www.mecon.gov.ar/onp/html/presutexto/proy2012/mensadosdoce.html</t>
        </r>
      </text>
    </comment>
    <comment ref="DG9" authorId="1" shapeId="0">
      <text>
        <r>
          <rPr>
            <b/>
            <sz val="9"/>
            <color indexed="81"/>
            <rFont val="Tahoma"/>
            <family val="2"/>
          </rPr>
          <t>Cem Dener:</t>
        </r>
        <r>
          <rPr>
            <sz val="9"/>
            <color indexed="81"/>
            <rFont val="Tahoma"/>
            <family val="2"/>
          </rPr>
          <t xml:space="preserve">
http://contenidos.mecon.gov.ar/?page_id=2919</t>
        </r>
      </text>
    </comment>
    <comment ref="DH9" authorId="7" shapeId="0">
      <text>
        <r>
          <rPr>
            <b/>
            <sz val="9"/>
            <color indexed="81"/>
            <rFont val="Tahoma"/>
            <family val="2"/>
          </rPr>
          <t>Irenezh1016:</t>
        </r>
        <r>
          <rPr>
            <sz val="9"/>
            <color indexed="81"/>
            <rFont val="Tahoma"/>
            <family val="2"/>
          </rPr>
          <t xml:space="preserve">
http://www.infoleg.gov.ar/basehome/act_gob_elect_arg.htm</t>
        </r>
      </text>
    </comment>
    <comment ref="DL9" authorId="1" shapeId="0">
      <text>
        <r>
          <rPr>
            <b/>
            <sz val="9"/>
            <color indexed="81"/>
            <rFont val="Tahoma"/>
            <family val="2"/>
          </rPr>
          <t>Cem Dener:</t>
        </r>
        <r>
          <rPr>
            <sz val="9"/>
            <color indexed="81"/>
            <rFont val="Tahoma"/>
            <family val="2"/>
          </rPr>
          <t xml:space="preserve">
http://imagebank.worldbank.org/servlet/WDSContentServer/IW3P/IB/2007/01/03/000020953_20070103134641/Rendered/PDF/382820Settleme101OFFICIAL0USE0ONLY1.pdf</t>
        </r>
      </text>
    </comment>
    <comment ref="DM9" authorId="10" shapeId="0">
      <text>
        <r>
          <rPr>
            <b/>
            <sz val="9"/>
            <color indexed="81"/>
            <rFont val="Tahoma"/>
            <family val="2"/>
          </rPr>
          <t>Sandy: The link exists but will take you to an error page</t>
        </r>
        <r>
          <rPr>
            <sz val="9"/>
            <color indexed="81"/>
            <rFont val="Tahoma"/>
            <family val="2"/>
          </rPr>
          <t xml:space="preserve">
</t>
        </r>
      </text>
    </comment>
    <comment ref="DQ9" authorId="1" shapeId="0">
      <text>
        <r>
          <rPr>
            <b/>
            <sz val="9"/>
            <color indexed="81"/>
            <rFont val="Tahoma"/>
            <family val="2"/>
          </rPr>
          <t>Cem Dener:</t>
        </r>
        <r>
          <rPr>
            <sz val="9"/>
            <color indexed="81"/>
            <rFont val="Tahoma"/>
            <family val="2"/>
          </rPr>
          <t xml:space="preserve">
http://forotgn.mecon.gov.ar/tgn/index.php/bancos-adheridos-al-sistema-de-la-cuenta-unica-del-tesoro/
http://forotgn.mecon.gov.ar/gestion/gestion.asp</t>
        </r>
      </text>
    </comment>
    <comment ref="DV9" authorId="1" shapeId="0">
      <text>
        <r>
          <rPr>
            <b/>
            <sz val="9"/>
            <color indexed="81"/>
            <rFont val="Tahoma"/>
            <family val="2"/>
          </rPr>
          <t>Cem Dener:</t>
        </r>
        <r>
          <rPr>
            <sz val="9"/>
            <color indexed="81"/>
            <rFont val="Tahoma"/>
            <family val="2"/>
          </rPr>
          <t xml:space="preserve">
Central level: SIGMA / SIAP
State level Tax Systems: SIAT (in Formosa)
</t>
        </r>
      </text>
    </comment>
    <comment ref="DW9" authorId="1" shapeId="0">
      <text>
        <r>
          <rPr>
            <b/>
            <sz val="9"/>
            <color indexed="81"/>
            <rFont val="Tahoma"/>
            <family val="2"/>
          </rPr>
          <t>Cem Dener:</t>
        </r>
        <r>
          <rPr>
            <sz val="9"/>
            <color indexed="81"/>
            <rFont val="Tahoma"/>
            <family val="2"/>
          </rPr>
          <t xml:space="preserve">
SIAT : Sistema Rector de Administracion Tributaria 
in Formosa region</t>
        </r>
      </text>
    </comment>
    <comment ref="DX9" authorId="1" shapeId="0">
      <text>
        <r>
          <rPr>
            <b/>
            <sz val="9"/>
            <color indexed="81"/>
            <rFont val="Tahoma"/>
            <family val="2"/>
          </rPr>
          <t>Cem Dener:</t>
        </r>
        <r>
          <rPr>
            <sz val="9"/>
            <color indexed="81"/>
            <rFont val="Tahoma"/>
            <family val="2"/>
          </rPr>
          <t xml:space="preserve">
The Auditor General's Office audits all areas of the central administration. Their reports are available at this link: http://www.agn.gov.ar/n_informes.htm</t>
        </r>
      </text>
    </comment>
    <comment ref="DZ9" authorId="1" shapeId="0">
      <text>
        <r>
          <rPr>
            <b/>
            <sz val="9"/>
            <color indexed="81"/>
            <rFont val="Tahoma"/>
            <family val="2"/>
          </rPr>
          <t>Cem Dener:</t>
        </r>
        <r>
          <rPr>
            <sz val="9"/>
            <color indexed="81"/>
            <rFont val="Tahoma"/>
            <family val="2"/>
          </rPr>
          <t xml:space="preserve">
SIAP:
http://www.afip.gob.ar/Aplicativos/siap/
Regional (Formosa):
http://www.formosa.gob.ar/upsti.quehacemos.siafyc</t>
        </r>
      </text>
    </comment>
    <comment ref="EG9" authorId="1" shapeId="0">
      <text>
        <r>
          <rPr>
            <sz val="9"/>
            <color indexed="81"/>
            <rFont val="Tahoma"/>
            <family val="2"/>
          </rPr>
          <t>To identify the sources of income or expense as internal or external source of financing: http://sitiodelciudadano.mecon.gov.ar/sici/ca07_gastos_fufin.html</t>
        </r>
      </text>
    </comment>
    <comment ref="EK9" authorId="1" shapeId="0">
      <text>
        <r>
          <rPr>
            <b/>
            <sz val="9"/>
            <color indexed="81"/>
            <rFont val="Tahoma"/>
            <family val="2"/>
          </rPr>
          <t>Cem Dener:</t>
        </r>
        <r>
          <rPr>
            <sz val="9"/>
            <color indexed="81"/>
            <rFont val="Tahoma"/>
            <family val="2"/>
          </rPr>
          <t xml:space="preserve">
The National Budget Office submits reports of public companies and trusts: 
http://www.mecon.gov.ar/onp/html/#
also reports on budget execution Currency:
http://www.mecon.gov.ar/onp/html/ejectexto/ejec_divisas_doscinco.html?var1=ejecdivisasdosdoce</t>
        </r>
      </text>
    </comment>
    <comment ref="EV9" authorId="1" shapeId="0">
      <text>
        <r>
          <rPr>
            <b/>
            <sz val="9"/>
            <color indexed="81"/>
            <rFont val="Tahoma"/>
            <family val="2"/>
          </rPr>
          <t>Cem Dener:</t>
        </r>
        <r>
          <rPr>
            <sz val="9"/>
            <color indexed="81"/>
            <rFont val="Tahoma"/>
            <family val="2"/>
          </rPr>
          <t xml:space="preserve">
http://www.bna.com.ar/bp/bp_pago_internet.asp- Online Banking
</t>
        </r>
      </text>
    </comment>
    <comment ref="EY9" authorId="10" shapeId="0">
      <text>
        <r>
          <rPr>
            <b/>
            <sz val="9"/>
            <color indexed="81"/>
            <rFont val="Tahoma"/>
            <family val="2"/>
          </rPr>
          <t>Sandy: Mentions "Access to Info"but doesn't elaborate</t>
        </r>
        <r>
          <rPr>
            <sz val="9"/>
            <color indexed="81"/>
            <rFont val="Tahoma"/>
            <family val="2"/>
          </rPr>
          <t xml:space="preserve">
</t>
        </r>
      </text>
    </comment>
    <comment ref="FA9" authorId="3" shapeId="0">
      <text>
        <r>
          <rPr>
            <b/>
            <sz val="9"/>
            <color indexed="81"/>
            <rFont val="Tahoma"/>
            <family val="2"/>
          </rPr>
          <t>Sophiko Skhirtladze:</t>
        </r>
        <r>
          <rPr>
            <sz val="9"/>
            <color indexed="81"/>
            <rFont val="Tahoma"/>
            <family val="2"/>
          </rPr>
          <t xml:space="preserve">
http://www.pwc.com/en_GX/gx/tax/newsletters/pricing-knowledge-network/assets/pwc-argentina-tp-report-requirements.pdf</t>
        </r>
      </text>
    </comment>
    <comment ref="FB9" authorId="3" shapeId="0">
      <text>
        <r>
          <rPr>
            <b/>
            <sz val="9"/>
            <color indexed="81"/>
            <rFont val="Tahoma"/>
            <family val="2"/>
          </rPr>
          <t>Sophiko Skhirtladze:</t>
        </r>
        <r>
          <rPr>
            <sz val="9"/>
            <color indexed="81"/>
            <rFont val="Tahoma"/>
            <family val="2"/>
          </rPr>
          <t xml:space="preserve">
191,000 (2012)
Without armed forces and security, 2012. Total number which have been paid from state budget in the fourth quarter of 2014 were around 340,000.</t>
        </r>
      </text>
    </comment>
    <comment ref="FJ9" authorId="1" shapeId="0">
      <text>
        <r>
          <rPr>
            <b/>
            <sz val="9"/>
            <color indexed="81"/>
            <rFont val="Tahoma"/>
            <family val="2"/>
          </rPr>
          <t>Cem Dener:</t>
        </r>
        <r>
          <rPr>
            <sz val="9"/>
            <color indexed="81"/>
            <rFont val="Tahoma"/>
            <family val="2"/>
          </rPr>
          <t xml:space="preserve">
http://pmcg.minplan.gov.ar/html/institucional/doc/brochure_pmcg.pdf
http://pmcg.minplan.gov.ar/html/planes/tsi_gestion.php</t>
        </r>
      </text>
    </comment>
    <comment ref="FV9" authorId="1" shapeId="0">
      <text>
        <r>
          <rPr>
            <b/>
            <sz val="9"/>
            <color indexed="81"/>
            <rFont val="Tahoma"/>
            <family val="2"/>
          </rPr>
          <t>Cem Dener:</t>
        </r>
        <r>
          <rPr>
            <sz val="9"/>
            <color indexed="81"/>
            <rFont val="Tahoma"/>
            <family val="2"/>
          </rPr>
          <t xml:space="preserve">
The SIDIF-SLU system impl in 83 of 104 SAFs (56% of the national budget) (excluding the social security administration - ANSES).
Total number of users increased from 155 in 2002 to 5014 in 2006.
+ webSIDIF designed</t>
        </r>
      </text>
    </comment>
    <comment ref="FY9" authorId="1" shapeId="0">
      <text>
        <r>
          <rPr>
            <b/>
            <sz val="9"/>
            <color indexed="81"/>
            <rFont val="Tahoma"/>
            <family val="2"/>
          </rPr>
          <t>Cem Dener:</t>
        </r>
        <r>
          <rPr>
            <sz val="9"/>
            <color indexed="81"/>
            <rFont val="Tahoma"/>
            <family val="2"/>
          </rPr>
          <t xml:space="preserve">
SNG</t>
        </r>
      </text>
    </comment>
    <comment ref="GH9" authorId="1" shapeId="0">
      <text>
        <r>
          <rPr>
            <b/>
            <sz val="9"/>
            <color indexed="81"/>
            <rFont val="Tahoma"/>
            <family val="2"/>
          </rPr>
          <t>Cem Dener:</t>
        </r>
        <r>
          <rPr>
            <sz val="9"/>
            <color indexed="81"/>
            <rFont val="Tahoma"/>
            <family val="2"/>
          </rPr>
          <t xml:space="preserve">
Provinces &gt;&gt;&gt;
Rio Negro: 5.3
Catamarca: 5.2
Chaco: 5.2
Buenos aires: 6.0</t>
        </r>
      </text>
    </comment>
    <comment ref="GI9" authorId="1" shapeId="0">
      <text>
        <r>
          <rPr>
            <b/>
            <sz val="9"/>
            <color indexed="81"/>
            <rFont val="Tahoma"/>
            <family val="2"/>
          </rPr>
          <t>Cem Dener:</t>
        </r>
        <r>
          <rPr>
            <sz val="9"/>
            <color indexed="81"/>
            <rFont val="Tahoma"/>
            <family val="2"/>
          </rPr>
          <t xml:space="preserve">
4F&lt;&lt;&lt; 2006</t>
        </r>
      </text>
    </comment>
    <comment ref="M10" authorId="1" shapeId="0">
      <text>
        <r>
          <rPr>
            <b/>
            <sz val="9"/>
            <color indexed="81"/>
            <rFont val="Tahoma"/>
            <family val="2"/>
          </rPr>
          <t>Cem Dener:</t>
        </r>
        <r>
          <rPr>
            <sz val="9"/>
            <color indexed="81"/>
            <rFont val="Tahoma"/>
            <family val="2"/>
          </rPr>
          <t xml:space="preserve">
http://www.minfin.am/up/gbp/GFMIS_Inception%20Report_Final.pdf</t>
        </r>
      </text>
    </comment>
    <comment ref="AQ10" authorId="1" shapeId="0">
      <text>
        <r>
          <rPr>
            <b/>
            <sz val="9"/>
            <color indexed="81"/>
            <rFont val="Tahoma"/>
            <family val="2"/>
          </rPr>
          <t>Cem Dener:</t>
        </r>
        <r>
          <rPr>
            <sz val="9"/>
            <color indexed="81"/>
            <rFont val="Tahoma"/>
            <family val="2"/>
          </rPr>
          <t xml:space="preserve">
http://www.coc.am/YearReportsEng.aspx
http://www.coc.am/ConclusionsEng.aspx</t>
        </r>
      </text>
    </comment>
    <comment ref="AX10" authorId="1" shapeId="0">
      <text>
        <r>
          <rPr>
            <sz val="9"/>
            <color indexed="81"/>
            <rFont val="Tahoma"/>
            <family val="2"/>
          </rPr>
          <t>Annual State Budget Implementation Report includes data on the state budget grants of the given year</t>
        </r>
      </text>
    </comment>
    <comment ref="BO10" authorId="2" shapeId="0">
      <text>
        <r>
          <rPr>
            <sz val="9"/>
            <color indexed="81"/>
            <rFont val="Tahoma"/>
            <family val="2"/>
          </rPr>
          <t>Note: there is link from Ministry of Finance website which leads to 'Programme budgeting' website but this was not functioning.
'Programme budgeting' website: http://programmebudgeting.am/
S</t>
        </r>
      </text>
    </comment>
    <comment ref="CV10" authorId="1" shapeId="0">
      <text>
        <r>
          <rPr>
            <b/>
            <sz val="9"/>
            <color indexed="81"/>
            <rFont val="Tahoma"/>
            <family val="2"/>
          </rPr>
          <t>Cem Dener:</t>
        </r>
        <r>
          <rPr>
            <sz val="9"/>
            <color indexed="81"/>
            <rFont val="Tahoma"/>
            <family val="2"/>
          </rPr>
          <t xml:space="preserve">
http://www.minfin.am/up/gbp/GFMIS_Inception%20Report_Final.pdf</t>
        </r>
      </text>
    </comment>
    <comment ref="DT10" authorId="1" shapeId="0">
      <text>
        <r>
          <rPr>
            <b/>
            <sz val="9"/>
            <color indexed="81"/>
            <rFont val="Tahoma"/>
            <family val="2"/>
          </rPr>
          <t>Cem Dener:</t>
        </r>
        <r>
          <rPr>
            <sz val="9"/>
            <color indexed="81"/>
            <rFont val="Tahoma"/>
            <family val="2"/>
          </rPr>
          <t xml:space="preserve">
http://www.petekamutner.am/</t>
        </r>
      </text>
    </comment>
    <comment ref="DZ10" authorId="1" shapeId="0">
      <text>
        <r>
          <rPr>
            <b/>
            <sz val="9"/>
            <color indexed="81"/>
            <rFont val="Tahoma"/>
            <family val="2"/>
          </rPr>
          <t>Cem Dener:</t>
        </r>
        <r>
          <rPr>
            <sz val="9"/>
            <color indexed="81"/>
            <rFont val="Tahoma"/>
            <family val="2"/>
          </rPr>
          <t xml:space="preserve">
http://www.coc.am/YearReportsEng.aspx
http://www.coc.am/ConclusionsEng.aspx</t>
        </r>
      </text>
    </comment>
    <comment ref="EA10" authorId="6" shapeId="0">
      <text>
        <r>
          <rPr>
            <b/>
            <sz val="9"/>
            <color indexed="81"/>
            <rFont val="Tahoma"/>
            <family val="2"/>
          </rPr>
          <t>Huan Zhang:</t>
        </r>
        <r>
          <rPr>
            <sz val="9"/>
            <color indexed="81"/>
            <rFont val="Tahoma"/>
            <family val="2"/>
          </rPr>
          <t xml:space="preserve">
The new system is expected to be operational in 2016</t>
        </r>
      </text>
    </comment>
    <comment ref="ED10" authorId="1" shapeId="0">
      <text>
        <r>
          <rPr>
            <b/>
            <sz val="9"/>
            <color indexed="81"/>
            <rFont val="Tahoma"/>
            <family val="2"/>
          </rPr>
          <t>Cem Dener:</t>
        </r>
        <r>
          <rPr>
            <sz val="9"/>
            <color indexed="81"/>
            <rFont val="Tahoma"/>
            <family val="2"/>
          </rPr>
          <t xml:space="preserve">
http://www.petekamutner.am/</t>
        </r>
      </text>
    </comment>
    <comment ref="EG10" authorId="1" shapeId="0">
      <text>
        <r>
          <rPr>
            <sz val="9"/>
            <color indexed="81"/>
            <rFont val="Tahoma"/>
            <family val="2"/>
          </rPr>
          <t>Annual State Budget Implementation Report includes data on the state budget grants of the given year</t>
        </r>
      </text>
    </comment>
    <comment ref="EX10" authorId="2" shapeId="0">
      <text>
        <r>
          <rPr>
            <sz val="9"/>
            <color indexed="81"/>
            <rFont val="Tahoma"/>
            <family val="2"/>
          </rPr>
          <t>Note: there is link from Ministry of Finance website which leads to 'Programme budgeting' website but this was not functioning.
'Programme budgeting' website: http://programmebudgeting.am/
S</t>
        </r>
      </text>
    </comment>
    <comment ref="FB10" authorId="1" shapeId="0">
      <text>
        <r>
          <rPr>
            <b/>
            <sz val="9"/>
            <color indexed="81"/>
            <rFont val="Tahoma"/>
            <family val="2"/>
          </rPr>
          <t>Cem Dener:</t>
        </r>
        <r>
          <rPr>
            <sz val="9"/>
            <color indexed="81"/>
            <rFont val="Tahoma"/>
            <family val="2"/>
          </rPr>
          <t xml:space="preserve">
209,300 (2010) ILO</t>
        </r>
      </text>
    </comment>
    <comment ref="FQ10" authorId="1" shapeId="0">
      <text>
        <r>
          <rPr>
            <b/>
            <sz val="9"/>
            <color indexed="81"/>
            <rFont val="Tahoma"/>
            <family val="2"/>
          </rPr>
          <t>Cem Dener:</t>
        </r>
        <r>
          <rPr>
            <sz val="9"/>
            <color indexed="81"/>
            <rFont val="Tahoma"/>
            <family val="2"/>
          </rPr>
          <t xml:space="preserve">
Armenian Software:
“Armenian Software’ was initially developed for private sector accounting in the 1990s. 
State bodies then started to buy and implement the software. Complete coverage was 
achieved after 2010.</t>
        </r>
      </text>
    </comment>
    <comment ref="FT10" authorId="6" shapeId="0">
      <text>
        <r>
          <rPr>
            <b/>
            <sz val="9"/>
            <color indexed="81"/>
            <rFont val="Tahoma"/>
            <family val="2"/>
          </rPr>
          <t>Huan Zhang:</t>
        </r>
        <r>
          <rPr>
            <sz val="9"/>
            <color indexed="81"/>
            <rFont val="Tahoma"/>
            <family val="2"/>
          </rPr>
          <t xml:space="preserve">
The monthly payroll in public bodies
prepared by Accounting Departments based on the staff list and other personnel records transmitted from
PMDs to Accounting Departments. These Departments then manually input the information into the ‘Armenian
Software’ payroll calculation system, which then automatically makes the salary calculations.</t>
        </r>
      </text>
    </comment>
    <comment ref="FV10" authorId="7" shapeId="0">
      <text>
        <r>
          <rPr>
            <b/>
            <sz val="9"/>
            <color indexed="81"/>
            <rFont val="Tahoma"/>
            <family val="2"/>
          </rPr>
          <t xml:space="preserve">Irenezh1016:
</t>
        </r>
        <r>
          <rPr>
            <sz val="9"/>
            <color indexed="81"/>
            <rFont val="Tahoma"/>
            <family val="2"/>
          </rPr>
          <t>Methodology changed. Under the old one (2008), the rating was A. Under the new method (2013) the rating is B</t>
        </r>
      </text>
    </comment>
    <comment ref="FX10" authorId="7" shapeId="0">
      <text>
        <r>
          <rPr>
            <b/>
            <sz val="9"/>
            <color indexed="81"/>
            <rFont val="Tahoma"/>
            <family val="2"/>
          </rPr>
          <t>Irenezh1016:</t>
        </r>
        <r>
          <rPr>
            <sz val="9"/>
            <color indexed="81"/>
            <rFont val="Tahoma"/>
            <family val="2"/>
          </rPr>
          <t xml:space="preserve">
http://www.armeps.am   </t>
        </r>
      </text>
    </comment>
    <comment ref="FY10" authorId="1" shapeId="0">
      <text>
        <r>
          <rPr>
            <b/>
            <sz val="9"/>
            <color indexed="81"/>
            <rFont val="Tahoma"/>
            <family val="2"/>
          </rPr>
          <t>Cem Dener:</t>
        </r>
        <r>
          <rPr>
            <sz val="9"/>
            <color indexed="81"/>
            <rFont val="Tahoma"/>
            <family val="2"/>
          </rPr>
          <t xml:space="preserve">
Mar-14 &gt; Draft</t>
        </r>
      </text>
    </comment>
    <comment ref="FZ10" authorId="7" shapeId="0">
      <text>
        <r>
          <rPr>
            <b/>
            <sz val="9"/>
            <color indexed="81"/>
            <rFont val="Tahoma"/>
            <family val="2"/>
          </rPr>
          <t>Irenezh1016:</t>
        </r>
        <r>
          <rPr>
            <sz val="9"/>
            <color indexed="81"/>
            <rFont val="Tahoma"/>
            <family val="2"/>
          </rPr>
          <t xml:space="preserve">
Only contracts that exceed AMD 1 million are published online. For other contracts, there are no specific publishing deadlines. </t>
        </r>
      </text>
    </comment>
    <comment ref="Q11" authorId="1" shapeId="0">
      <text>
        <r>
          <rPr>
            <b/>
            <sz val="9"/>
            <color indexed="81"/>
            <rFont val="Tahoma"/>
            <family val="2"/>
          </rPr>
          <t>Cem Dener:</t>
        </r>
        <r>
          <rPr>
            <sz val="9"/>
            <color indexed="81"/>
            <rFont val="Tahoma"/>
            <family val="2"/>
          </rPr>
          <t xml:space="preserve">
Sandy: http://www.comlaw.gov.au/Details/C2011B00068/Download</t>
        </r>
      </text>
    </comment>
    <comment ref="AD11" authorId="10" shapeId="0">
      <text>
        <r>
          <rPr>
            <b/>
            <sz val="9"/>
            <color indexed="81"/>
            <rFont val="Tahoma"/>
            <family val="2"/>
          </rPr>
          <t>Sandy: Called the "mid-year economic and fiscal outlook"</t>
        </r>
        <r>
          <rPr>
            <sz val="9"/>
            <color indexed="81"/>
            <rFont val="Tahoma"/>
            <family val="2"/>
          </rPr>
          <t xml:space="preserve">
</t>
        </r>
      </text>
    </comment>
    <comment ref="AJ11" authorId="11" shapeId="0">
      <text>
        <r>
          <rPr>
            <b/>
            <sz val="9"/>
            <color indexed="81"/>
            <rFont val="Tahoma"/>
            <family val="2"/>
          </rPr>
          <t>birgul: Cross check and confirm?</t>
        </r>
        <r>
          <rPr>
            <sz val="9"/>
            <color indexed="81"/>
            <rFont val="Tahoma"/>
            <family val="2"/>
          </rPr>
          <t xml:space="preserve">
http://www.budget.gov.au/2012-13/content/ministerial_statements/rural_and_regional/html/index_rural_regional.htm</t>
        </r>
      </text>
    </comment>
    <comment ref="AQ11" authorId="12" shapeId="0">
      <text>
        <r>
          <rPr>
            <b/>
            <sz val="9"/>
            <color indexed="81"/>
            <rFont val="Tahoma"/>
            <family val="2"/>
          </rPr>
          <t>Sandy: http://anao.gov.au/</t>
        </r>
        <r>
          <rPr>
            <sz val="9"/>
            <color indexed="81"/>
            <rFont val="Tahoma"/>
            <family val="2"/>
          </rPr>
          <t xml:space="preserve">
</t>
        </r>
      </text>
    </comment>
    <comment ref="AU11" authorId="2" shapeId="0">
      <text>
        <r>
          <rPr>
            <sz val="9"/>
            <color indexed="81"/>
            <rFont val="Tahoma"/>
            <family val="2"/>
          </rPr>
          <t>For instance, note: 1998-99 Commonwealth Budget Ministerial statements</t>
        </r>
      </text>
    </comment>
    <comment ref="AV11" authorId="2" shapeId="0">
      <text>
        <r>
          <rPr>
            <sz val="9"/>
            <color indexed="81"/>
            <rFont val="Tahoma"/>
            <family val="2"/>
          </rPr>
          <t>For instance, note: 1998-99 Commonwealth Budget Ministerial statements</t>
        </r>
      </text>
    </comment>
    <comment ref="BI11" authorId="12" shapeId="0">
      <text>
        <r>
          <rPr>
            <b/>
            <sz val="9"/>
            <color indexed="81"/>
            <rFont val="Tahoma"/>
            <family val="2"/>
          </rPr>
          <t>Sandy:Additionally. http://www.finance.gov.au/publications/finance-ministers-orders/docs/2011-12-PRIMA-Forms-FMA-and-CAC.pdf</t>
        </r>
        <r>
          <rPr>
            <sz val="9"/>
            <color indexed="81"/>
            <rFont val="Tahoma"/>
            <family val="2"/>
          </rPr>
          <t xml:space="preserve">
</t>
        </r>
      </text>
    </comment>
    <comment ref="CI11" authorId="1" shapeId="0">
      <text>
        <r>
          <rPr>
            <b/>
            <sz val="9"/>
            <color indexed="81"/>
            <rFont val="Tahoma"/>
            <family val="2"/>
          </rPr>
          <t>Cem Dener:</t>
        </r>
        <r>
          <rPr>
            <sz val="9"/>
            <color indexed="81"/>
            <rFont val="Tahoma"/>
            <family val="2"/>
          </rPr>
          <t xml:space="preserve">
New system is expected to be operational in 2015</t>
        </r>
      </text>
    </comment>
    <comment ref="DL11" authorId="1" shapeId="0">
      <text>
        <r>
          <rPr>
            <b/>
            <sz val="9"/>
            <color indexed="81"/>
            <rFont val="Tahoma"/>
            <family val="2"/>
          </rPr>
          <t>Cem Dener:</t>
        </r>
        <r>
          <rPr>
            <sz val="9"/>
            <color indexed="81"/>
            <rFont val="Tahoma"/>
            <family val="2"/>
          </rPr>
          <t xml:space="preserve">
http://www.finance.gov.au/sites/default/files/rmg-413-the-banking-of-cash-by-commonwealth-entities.pdf</t>
        </r>
      </text>
    </comment>
    <comment ref="DM11" authorId="10" shapeId="0">
      <text>
        <r>
          <rPr>
            <b/>
            <sz val="9"/>
            <color indexed="81"/>
            <rFont val="Tahoma"/>
            <family val="2"/>
          </rPr>
          <t>Sandy: Called the "mid-year economic and fiscal outlook"</t>
        </r>
        <r>
          <rPr>
            <sz val="9"/>
            <color indexed="81"/>
            <rFont val="Tahoma"/>
            <family val="2"/>
          </rPr>
          <t xml:space="preserve">
</t>
        </r>
      </text>
    </comment>
    <comment ref="DN11" authorId="1" shapeId="0">
      <text>
        <r>
          <rPr>
            <b/>
            <sz val="9"/>
            <color indexed="81"/>
            <rFont val="Tahoma"/>
            <family val="2"/>
          </rPr>
          <t>Cem Dener:</t>
        </r>
        <r>
          <rPr>
            <sz val="9"/>
            <color indexed="81"/>
            <rFont val="Tahoma"/>
            <family val="2"/>
          </rPr>
          <t xml:space="preserve">
Official Banking Accounts</t>
        </r>
      </text>
    </comment>
    <comment ref="DZ11" authorId="12" shapeId="0">
      <text>
        <r>
          <rPr>
            <b/>
            <sz val="9"/>
            <color indexed="81"/>
            <rFont val="Tahoma"/>
            <family val="2"/>
          </rPr>
          <t>Sandy: http://anao.gov.au/</t>
        </r>
        <r>
          <rPr>
            <sz val="9"/>
            <color indexed="81"/>
            <rFont val="Tahoma"/>
            <family val="2"/>
          </rPr>
          <t xml:space="preserve">
</t>
        </r>
      </text>
    </comment>
    <comment ref="ED11" authorId="2" shapeId="0">
      <text>
        <r>
          <rPr>
            <sz val="9"/>
            <color indexed="81"/>
            <rFont val="Tahoma"/>
            <family val="2"/>
          </rPr>
          <t>For instance, note: 1998-99 Commonwealth Budget Ministerial statements</t>
        </r>
      </text>
    </comment>
    <comment ref="EE11" authorId="2" shapeId="0">
      <text>
        <r>
          <rPr>
            <sz val="9"/>
            <color indexed="81"/>
            <rFont val="Tahoma"/>
            <family val="2"/>
          </rPr>
          <t>For instance, note: 1998-99 Commonwealth Budget Ministerial statements</t>
        </r>
      </text>
    </comment>
    <comment ref="EG11" authorId="3" shapeId="0">
      <text>
        <r>
          <rPr>
            <b/>
            <sz val="9"/>
            <color indexed="81"/>
            <rFont val="Tahoma"/>
            <family val="2"/>
          </rPr>
          <t>Sophiko Skhirtladze:</t>
        </r>
        <r>
          <rPr>
            <sz val="9"/>
            <color indexed="81"/>
            <rFont val="Tahoma"/>
            <family val="2"/>
          </rPr>
          <t xml:space="preserve">
Partial Alignment with Verion 2.0; Partial Alignment with Version 3.0 ( different percentages of exact matches found for import and export data sets).
Australia produced its National standardised Data Set and set an example on how Data Harmonization can rationalization can be achieved.</t>
        </r>
      </text>
    </comment>
    <comment ref="ER11" authorId="12" shapeId="0">
      <text>
        <r>
          <rPr>
            <b/>
            <sz val="9"/>
            <color indexed="81"/>
            <rFont val="Tahoma"/>
            <family val="2"/>
          </rPr>
          <t>Sandy:Additionally. http://www.finance.gov.au/publications/finance-ministers-orders/docs/2011-12-PRIMA-Forms-FMA-and-CAC.pdf</t>
        </r>
        <r>
          <rPr>
            <sz val="9"/>
            <color indexed="81"/>
            <rFont val="Tahoma"/>
            <family val="2"/>
          </rPr>
          <t xml:space="preserve">
</t>
        </r>
      </text>
    </comment>
    <comment ref="FB11" authorId="1" shapeId="0">
      <text>
        <r>
          <rPr>
            <b/>
            <sz val="9"/>
            <color indexed="81"/>
            <rFont val="Tahoma"/>
            <family val="2"/>
          </rPr>
          <t>Cem Dener:</t>
        </r>
        <r>
          <rPr>
            <sz val="9"/>
            <color indexed="81"/>
            <rFont val="Tahoma"/>
            <family val="2"/>
          </rPr>
          <t xml:space="preserve">
1,843,500 (2010) ILO</t>
        </r>
      </text>
    </comment>
    <comment ref="FJ11" authorId="6" shapeId="0">
      <text>
        <r>
          <rPr>
            <b/>
            <sz val="9"/>
            <color indexed="81"/>
            <rFont val="Tahoma"/>
            <family val="2"/>
          </rPr>
          <t>Huan Zhang:</t>
        </r>
        <r>
          <rPr>
            <sz val="9"/>
            <color indexed="81"/>
            <rFont val="Tahoma"/>
            <family val="2"/>
          </rPr>
          <t xml:space="preserve">
three HRMIS (systems) are used across most Australian Government 
agencies: PeopleSoft, SAP and Aurion</t>
        </r>
      </text>
    </comment>
    <comment ref="FL11" authorId="1" shapeId="0">
      <text>
        <r>
          <rPr>
            <b/>
            <sz val="9"/>
            <color indexed="81"/>
            <rFont val="Tahoma"/>
            <family val="2"/>
          </rPr>
          <t>Cem Dener:</t>
        </r>
        <r>
          <rPr>
            <sz val="9"/>
            <color indexed="81"/>
            <rFont val="Tahoma"/>
            <family val="2"/>
          </rPr>
          <t xml:space="preserve">
Different systems in Gov agencies</t>
        </r>
      </text>
    </comment>
    <comment ref="FR11" authorId="1" shapeId="0">
      <text>
        <r>
          <rPr>
            <b/>
            <sz val="9"/>
            <color indexed="81"/>
            <rFont val="Tahoma"/>
            <family val="2"/>
          </rPr>
          <t>Cem Dener:</t>
        </r>
        <r>
          <rPr>
            <sz val="9"/>
            <color indexed="81"/>
            <rFont val="Tahoma"/>
            <family val="2"/>
          </rPr>
          <t xml:space="preserve">
New system is expected to be operational in 2015</t>
        </r>
      </text>
    </comment>
    <comment ref="GH11" authorId="1" shapeId="0">
      <text>
        <r>
          <rPr>
            <b/>
            <sz val="9"/>
            <color indexed="81"/>
            <rFont val="Tahoma"/>
            <family val="2"/>
          </rPr>
          <t>Cem Dener:</t>
        </r>
        <r>
          <rPr>
            <sz val="9"/>
            <color indexed="81"/>
            <rFont val="Tahoma"/>
            <family val="2"/>
          </rPr>
          <t xml:space="preserve">
Also, subnational Debt Mgmt Units</t>
        </r>
      </text>
    </comment>
    <comment ref="AU12" authorId="1" shapeId="0">
      <text>
        <r>
          <rPr>
            <b/>
            <sz val="9"/>
            <color indexed="81"/>
            <rFont val="Tahoma"/>
            <family val="2"/>
          </rPr>
          <t>Cem Dener:</t>
        </r>
        <r>
          <rPr>
            <sz val="9"/>
            <color indexed="81"/>
            <rFont val="Tahoma"/>
            <family val="2"/>
          </rPr>
          <t xml:space="preserve">
https://www.bmf.gv.at/budget/haushaltsrechtsreform/GenderBudgeting_Leitfaden_Umsetzung.pdf?4a9cu2</t>
        </r>
      </text>
    </comment>
    <comment ref="BO12" authorId="2" shapeId="0">
      <text>
        <r>
          <rPr>
            <sz val="9"/>
            <color indexed="81"/>
            <rFont val="Tahoma"/>
            <family val="2"/>
          </rPr>
          <t>Note: Malware notification</t>
        </r>
      </text>
    </comment>
    <comment ref="CX12" authorId="1" shapeId="0">
      <text>
        <r>
          <rPr>
            <b/>
            <sz val="9"/>
            <color indexed="81"/>
            <rFont val="Tahoma"/>
            <family val="2"/>
          </rPr>
          <t>Cem Dener:</t>
        </r>
        <r>
          <rPr>
            <sz val="9"/>
            <color indexed="81"/>
            <rFont val="Tahoma"/>
            <family val="2"/>
          </rPr>
          <t xml:space="preserve">
https://www.help.gv.at/Portal.Node/hlpd/public</t>
        </r>
      </text>
    </comment>
    <comment ref="DZ12" authorId="1" shapeId="0">
      <text>
        <r>
          <rPr>
            <b/>
            <sz val="9"/>
            <color indexed="81"/>
            <rFont val="Tahoma"/>
            <family val="2"/>
          </rPr>
          <t>Cem Dener:</t>
        </r>
        <r>
          <rPr>
            <sz val="9"/>
            <color indexed="81"/>
            <rFont val="Tahoma"/>
            <family val="2"/>
          </rPr>
          <t xml:space="preserve">
http://www.digitales.oesterreich.gv.at/DocView.axd?CobId=41869</t>
        </r>
      </text>
    </comment>
    <comment ref="ED12" authorId="1" shapeId="0">
      <text>
        <r>
          <rPr>
            <b/>
            <sz val="9"/>
            <color indexed="81"/>
            <rFont val="Tahoma"/>
            <family val="2"/>
          </rPr>
          <t>Cem Dener:</t>
        </r>
        <r>
          <rPr>
            <sz val="9"/>
            <color indexed="81"/>
            <rFont val="Tahoma"/>
            <family val="2"/>
          </rPr>
          <t xml:space="preserve">
https://www.bmf.gv.at/budget/haushaltsrechtsreform/GenderBudgeting_Leitfaden_Umsetzung.pdf?4a9cu2</t>
        </r>
      </text>
    </comment>
    <comment ref="EL12" authorId="1" shapeId="0">
      <text>
        <r>
          <rPr>
            <b/>
            <sz val="9"/>
            <color indexed="81"/>
            <rFont val="Tahoma"/>
            <family val="2"/>
          </rPr>
          <t>Cem Dener:</t>
        </r>
        <r>
          <rPr>
            <sz val="9"/>
            <color indexed="81"/>
            <rFont val="Tahoma"/>
            <family val="2"/>
          </rPr>
          <t xml:space="preserve">
https://www.bmf.gv.at/zoll/e-zoll/ezoll-WebService_V107.pdf?4cxx82</t>
        </r>
      </text>
    </comment>
    <comment ref="EX12" authorId="2" shapeId="0">
      <text>
        <r>
          <rPr>
            <sz val="9"/>
            <color indexed="81"/>
            <rFont val="Tahoma"/>
            <family val="2"/>
          </rPr>
          <t>Note: Malware notification</t>
        </r>
      </text>
    </comment>
    <comment ref="EY12" authorId="3" shapeId="0">
      <text>
        <r>
          <rPr>
            <b/>
            <sz val="9"/>
            <color indexed="81"/>
            <rFont val="Tahoma"/>
            <family val="2"/>
          </rPr>
          <t>Sophiko Skhirtladze:</t>
        </r>
        <r>
          <rPr>
            <sz val="9"/>
            <color indexed="81"/>
            <rFont val="Tahoma"/>
            <family val="2"/>
          </rPr>
          <t xml:space="preserve">
http://epractice.eu/files/eGov%20in%20AT%20-%20April%202014%20-%20v.16.0.pdf</t>
        </r>
      </text>
    </comment>
    <comment ref="FB12" authorId="1" shapeId="0">
      <text>
        <r>
          <rPr>
            <b/>
            <sz val="9"/>
            <color indexed="81"/>
            <rFont val="Tahoma"/>
            <family val="2"/>
          </rPr>
          <t>Cem Dener:</t>
        </r>
        <r>
          <rPr>
            <sz val="9"/>
            <color indexed="81"/>
            <rFont val="Tahoma"/>
            <family val="2"/>
          </rPr>
          <t xml:space="preserve">
465,520 (2010) ILO</t>
        </r>
      </text>
    </comment>
    <comment ref="FG12" authorId="6" shapeId="0">
      <text>
        <r>
          <rPr>
            <b/>
            <sz val="9"/>
            <color indexed="81"/>
            <rFont val="Tahoma"/>
            <family val="2"/>
          </rPr>
          <t>Huan Zhang:</t>
        </r>
        <r>
          <rPr>
            <sz val="9"/>
            <color indexed="81"/>
            <rFont val="Tahoma"/>
            <family val="2"/>
          </rPr>
          <t xml:space="preserve">
 A data warehouse is being established on an SAP platform as the 
basis for an integrated Human Resource Management system for the federal administration.</t>
        </r>
      </text>
    </comment>
    <comment ref="FJ12" authorId="6" shapeId="0">
      <text>
        <r>
          <rPr>
            <b/>
            <sz val="9"/>
            <color indexed="81"/>
            <rFont val="Tahoma"/>
            <family val="2"/>
          </rPr>
          <t>Huan Zhang:</t>
        </r>
        <r>
          <rPr>
            <sz val="9"/>
            <color indexed="81"/>
            <rFont val="Tahoma"/>
            <family val="2"/>
          </rPr>
          <t xml:space="preserve">
http://hr.per.gov.ie/files/2012/02/Austrian-Survey-20061.pdf
Each Ministry is responsible for its personnel. There is no central personnel 
department. </t>
        </r>
      </text>
    </comment>
    <comment ref="FL12" authorId="3" shapeId="0">
      <text>
        <r>
          <rPr>
            <b/>
            <sz val="9"/>
            <color indexed="81"/>
            <rFont val="Tahoma"/>
            <family val="2"/>
          </rPr>
          <t>Sophiko Skhirtladze:</t>
        </r>
        <r>
          <rPr>
            <sz val="9"/>
            <color indexed="81"/>
            <rFont val="Tahoma"/>
            <family val="2"/>
          </rPr>
          <t xml:space="preserve">
In 2006 SAP was introduced, before other IT system was in place</t>
        </r>
      </text>
    </comment>
    <comment ref="FO12" authorId="6" shapeId="0">
      <text>
        <r>
          <rPr>
            <b/>
            <sz val="9"/>
            <color indexed="81"/>
            <rFont val="Tahoma"/>
            <family val="2"/>
          </rPr>
          <t>Huan Zhang:</t>
        </r>
        <r>
          <rPr>
            <sz val="9"/>
            <color indexed="81"/>
            <rFont val="Tahoma"/>
            <family val="2"/>
          </rPr>
          <t xml:space="preserve">
 A data warehouse is being established on an SAP platform as the 
basis for an integrated Human Resource Management system for the federal administration.</t>
        </r>
      </text>
    </comment>
    <comment ref="FR12" authorId="6" shapeId="0">
      <text>
        <r>
          <rPr>
            <b/>
            <sz val="9"/>
            <color indexed="81"/>
            <rFont val="Tahoma"/>
            <family val="2"/>
          </rPr>
          <t xml:space="preserve">Cem:
</t>
        </r>
        <r>
          <rPr>
            <sz val="9"/>
            <color indexed="81"/>
            <rFont val="Tahoma"/>
            <family val="2"/>
          </rPr>
          <t>https://help.sap.com/erp_hcm_ias_2012_03/helpdata/en/4d/76d63758711658e10000009b38f8cf/content.htm?current_toc=/en/51/76d63758711658e10000009b38f8cf/plain.htm&amp;show_children=true</t>
        </r>
      </text>
    </comment>
    <comment ref="FX12" authorId="7" shapeId="0">
      <text>
        <r>
          <rPr>
            <b/>
            <sz val="9"/>
            <color indexed="81"/>
            <rFont val="Tahoma"/>
            <family val="2"/>
          </rPr>
          <t>Irenezh1016:</t>
        </r>
        <r>
          <rPr>
            <sz val="9"/>
            <color indexed="81"/>
            <rFont val="Tahoma"/>
            <family val="2"/>
          </rPr>
          <t xml:space="preserve">
https://english.bmf.gv.at/e-government/PEPPOL.html 
http://www.pep-online.at</t>
        </r>
      </text>
    </comment>
    <comment ref="J13" authorId="2" shapeId="0">
      <text>
        <r>
          <rPr>
            <sz val="9"/>
            <color indexed="81"/>
            <rFont val="Tahoma"/>
            <family val="2"/>
          </rPr>
          <t>Note: Although there is evidence of PF data, the content is minimal.</t>
        </r>
      </text>
    </comment>
    <comment ref="M13" authorId="4" shapeId="0">
      <text>
        <r>
          <rPr>
            <b/>
            <sz val="9"/>
            <color indexed="81"/>
            <rFont val="Tahoma"/>
            <family val="2"/>
          </rPr>
          <t>CD:</t>
        </r>
        <r>
          <rPr>
            <sz val="9"/>
            <color indexed="81"/>
            <rFont val="Tahoma"/>
            <family val="2"/>
          </rPr>
          <t xml:space="preserve">
https://hesabat.dxa.gov.az/?p=index</t>
        </r>
      </text>
    </comment>
    <comment ref="Q13" authorId="1" shapeId="0">
      <text>
        <r>
          <rPr>
            <b/>
            <sz val="9"/>
            <color indexed="81"/>
            <rFont val="Tahoma"/>
            <family val="2"/>
          </rPr>
          <t>Cem Dener:</t>
        </r>
        <r>
          <rPr>
            <sz val="9"/>
            <color indexed="81"/>
            <rFont val="Tahoma"/>
            <family val="2"/>
          </rPr>
          <t xml:space="preserve">
http://www.maliyye.gov.az/en/node/971</t>
        </r>
      </text>
    </comment>
    <comment ref="X13" authorId="1" shapeId="0">
      <text>
        <r>
          <rPr>
            <b/>
            <sz val="9"/>
            <color indexed="81"/>
            <rFont val="Tahoma"/>
            <family val="2"/>
          </rPr>
          <t>Cem Dener:</t>
        </r>
        <r>
          <rPr>
            <sz val="9"/>
            <color indexed="81"/>
            <rFont val="Tahoma"/>
            <family val="2"/>
          </rPr>
          <t xml:space="preserve">
http://www.transparency.az/page.php?2</t>
        </r>
      </text>
    </comment>
    <comment ref="BK13" authorId="2" shapeId="0">
      <text>
        <r>
          <rPr>
            <sz val="9"/>
            <color indexed="81"/>
            <rFont val="Tahoma"/>
            <family val="2"/>
          </rPr>
          <t>Website not operational</t>
        </r>
      </text>
    </comment>
    <comment ref="BT13" authorId="2" shapeId="0">
      <text>
        <r>
          <rPr>
            <sz val="9"/>
            <color indexed="81"/>
            <rFont val="Tahoma"/>
            <family val="2"/>
          </rPr>
          <t>Note: There is a relevant link on the Ministry of Finance website under 'Accounting': 'International Financial Reporting Standards - 2011 issues'. However, this link was not fully operational.</t>
        </r>
      </text>
    </comment>
    <comment ref="CM13" authorId="1" shapeId="0">
      <text>
        <r>
          <rPr>
            <b/>
            <sz val="9"/>
            <color indexed="81"/>
            <rFont val="Tahoma"/>
            <family val="2"/>
          </rPr>
          <t>Cem Dener:</t>
        </r>
        <r>
          <rPr>
            <sz val="9"/>
            <color indexed="81"/>
            <rFont val="Tahoma"/>
            <family val="2"/>
          </rPr>
          <t xml:space="preserve">
USAID funded the ASW development (SAP), managed by a system integrator (Carana, US)
+
WB funded the development of IT infrastructure (RISK, Aze)</t>
        </r>
      </text>
    </comment>
    <comment ref="CS13" authorId="2" shapeId="0">
      <text>
        <r>
          <rPr>
            <sz val="9"/>
            <color indexed="81"/>
            <rFont val="Tahoma"/>
            <family val="2"/>
          </rPr>
          <t>Note: Although there is evidence of PF data, the content is minimal.</t>
        </r>
      </text>
    </comment>
    <comment ref="DG13" authorId="1" shapeId="0">
      <text>
        <r>
          <rPr>
            <b/>
            <sz val="9"/>
            <color indexed="81"/>
            <rFont val="Tahoma"/>
            <family val="2"/>
          </rPr>
          <t>Cem Dener:</t>
        </r>
        <r>
          <rPr>
            <sz val="9"/>
            <color indexed="81"/>
            <rFont val="Tahoma"/>
            <family val="2"/>
          </rPr>
          <t xml:space="preserve">
http://www.transparency.az/page.php?2</t>
        </r>
      </text>
    </comment>
    <comment ref="DY13" authorId="3" shapeId="0">
      <text>
        <r>
          <rPr>
            <b/>
            <sz val="9"/>
            <color indexed="81"/>
            <rFont val="Tahoma"/>
            <family val="2"/>
          </rPr>
          <t>Sophiko Skhirtladze:</t>
        </r>
        <r>
          <rPr>
            <sz val="9"/>
            <color indexed="81"/>
            <rFont val="Tahoma"/>
            <family val="2"/>
          </rPr>
          <t xml:space="preserve">
Oracle, Java, Cisco, HP</t>
        </r>
      </text>
    </comment>
    <comment ref="DZ13" authorId="1" shapeId="0">
      <text>
        <r>
          <rPr>
            <b/>
            <sz val="9"/>
            <color indexed="81"/>
            <rFont val="Tahoma"/>
            <family val="2"/>
          </rPr>
          <t>Cem Dener:</t>
        </r>
        <r>
          <rPr>
            <sz val="9"/>
            <color indexed="81"/>
            <rFont val="Tahoma"/>
            <family val="2"/>
          </rPr>
          <t xml:space="preserve">
http://cybernet.az/en/projects/6/2
http://www.azerbaijan-news.az/index.php?mod=3&amp;id=8462</t>
        </r>
      </text>
    </comment>
    <comment ref="EG13" authorId="3" shapeId="0">
      <text>
        <r>
          <rPr>
            <b/>
            <sz val="9"/>
            <color indexed="81"/>
            <rFont val="Tahoma"/>
            <family val="2"/>
          </rPr>
          <t>Sophiko Skhirtladze:</t>
        </r>
        <r>
          <rPr>
            <sz val="9"/>
            <color indexed="81"/>
            <rFont val="Tahoma"/>
            <family val="2"/>
          </rPr>
          <t xml:space="preserve">
Reported in Single Window Survey: Mapped to Version 2.0.
Member has confirmed the adoption/use of WCO Data Model. However, detailed results/maps or informatoin packages have not been shared with the WCO Secretariat.</t>
        </r>
      </text>
    </comment>
    <comment ref="ET13" authorId="2" shapeId="0">
      <text>
        <r>
          <rPr>
            <sz val="9"/>
            <color indexed="81"/>
            <rFont val="Tahoma"/>
            <family val="2"/>
          </rPr>
          <t>Website not operational</t>
        </r>
      </text>
    </comment>
    <comment ref="EV13" authorId="1" shapeId="0">
      <text>
        <r>
          <rPr>
            <b/>
            <sz val="9"/>
            <color indexed="81"/>
            <rFont val="Tahoma"/>
            <family val="2"/>
          </rPr>
          <t>Cem Dener:</t>
        </r>
        <r>
          <rPr>
            <sz val="9"/>
            <color indexed="81"/>
            <rFont val="Tahoma"/>
            <family val="2"/>
          </rPr>
          <t xml:space="preserve">
http://en.trend.az/capital/it/2042485.html </t>
        </r>
      </text>
    </comment>
    <comment ref="EY13" authorId="3" shapeId="0">
      <text>
        <r>
          <rPr>
            <b/>
            <sz val="9"/>
            <color indexed="81"/>
            <rFont val="Tahoma"/>
            <family val="2"/>
          </rPr>
          <t>Sophiko Skhirtladze:</t>
        </r>
        <r>
          <rPr>
            <sz val="9"/>
            <color indexed="81"/>
            <rFont val="Tahoma"/>
            <family val="2"/>
          </rPr>
          <t xml:space="preserve">
http://www.asanimza.az/az/</t>
        </r>
      </text>
    </comment>
    <comment ref="FC13" authorId="2" shapeId="0">
      <text>
        <r>
          <rPr>
            <sz val="9"/>
            <color indexed="81"/>
            <rFont val="Tahoma"/>
            <family val="2"/>
          </rPr>
          <t>Note: There is a relevant link on the Ministry of Finance website under 'Accounting': 'International Financial Reporting Standards - 2011 issues'. However, this link was not fully operational.</t>
        </r>
      </text>
    </comment>
    <comment ref="FV13" authorId="1" shapeId="0">
      <text>
        <r>
          <rPr>
            <b/>
            <sz val="9"/>
            <color indexed="81"/>
            <rFont val="Tahoma"/>
            <family val="2"/>
          </rPr>
          <t>Cem Dener:</t>
        </r>
        <r>
          <rPr>
            <sz val="9"/>
            <color indexed="81"/>
            <rFont val="Tahoma"/>
            <family val="2"/>
          </rPr>
          <t xml:space="preserve">
USAID funded the ASW development (SAP), managed by a system integrator (Carana, US)
+
WB funded the development of IT infrastructure (RISK, Aze)</t>
        </r>
      </text>
    </comment>
    <comment ref="FX13" authorId="1" shapeId="0">
      <text>
        <r>
          <rPr>
            <b/>
            <sz val="9"/>
            <color indexed="81"/>
            <rFont val="Tahoma"/>
            <family val="2"/>
          </rPr>
          <t>Cem Dener:</t>
        </r>
        <r>
          <rPr>
            <sz val="9"/>
            <color indexed="81"/>
            <rFont val="Tahoma"/>
            <family val="2"/>
          </rPr>
          <t xml:space="preserve">
http://www.ifg.cc/index.php?option=com_content&amp;task=view&amp;id=29637</t>
        </r>
      </text>
    </comment>
    <comment ref="C14" authorId="1" shapeId="0">
      <text>
        <r>
          <rPr>
            <b/>
            <sz val="9"/>
            <color indexed="81"/>
            <rFont val="Tahoma"/>
            <family val="2"/>
          </rPr>
          <t>Cem Dener:</t>
        </r>
        <r>
          <rPr>
            <sz val="9"/>
            <color indexed="81"/>
            <rFont val="Tahoma"/>
            <family val="2"/>
          </rPr>
          <t xml:space="preserve">
The Bahamas</t>
        </r>
      </text>
    </comment>
    <comment ref="BS14" authorId="10" shapeId="0">
      <text>
        <r>
          <rPr>
            <b/>
            <sz val="9"/>
            <color indexed="81"/>
            <rFont val="Tahoma"/>
            <family val="2"/>
          </rPr>
          <t>Sandy:</t>
        </r>
        <r>
          <rPr>
            <sz val="9"/>
            <color indexed="81"/>
            <rFont val="Tahoma"/>
            <family val="2"/>
          </rPr>
          <t xml:space="preserve">
and also: http://www.bahamas.gov.bs/wps/portal/public/About%20Us/Overview/!ut/p/b1/7Zlrc7LIEsc_Sz6Am2G4vwQGkPsdlTcWiqIiQgS5ffpDnrO7ZzXZ5Nk6CbXnAlWpInb7Y3r-3dMzPkfPy-foEjfHNK6PxSU-vz5H1BqXLcMRCMZgKIIFCuabChJtXGbhaLAaDcCfXBz4pz-QDY4b_S3ov_oLGKUFJNBt-i_6y6TFACWgfZsjIZAF8Kv_Bwb3fIJ_5SOWUBgRY0L60f-twQMfUOPX2zpn03NoafB58bycr9oOEUorKf76mLYJ40Od3I5PiLP6m-tIR7vmYC0ood7RbNXiywS_rYzF4majuUSlfEhtZhc53svcntdfijkzc6nqVouX4w67nebX-EZRbg1ZEKYiY4dMwKSd1pDWBp07B5ttmSgCYhmdC5eML7cS5NYi3_ipp8PQfEm2cuzWFF129LrVFkddO1kHzg2yVsrXizDSGW7LvWDK9ukvz8VdLDByIv_ftWhz4qsWLdPBdMzi8S_y_8Dgp97_A7F_lEvup_7kg5Y1iI8f67huMgKmBODN-78B_JT_T-fyv-n_Npf-Hvr7YIB_C_1_Vf6AMOCBMjc0xAgMDub0_4j_f_r8_d__710_PtcvYYiv5UUSuLG8iMQcdxAOPPDV9evBgPjy8b_fi_30-vsnveTvAEBh8BWg86HKYsCDX9OL_vf6L56j-yl6J4I_DD5CfCgS4jMDDT4avNPFfLYniB4ShWSk14GSuk2xGMO_8w6PSjTnRb57Xo1m9B_M_BCM3wM418McwJjYs_-8BMTaO_WlMmSDewKdZWQMqLLjgKEANxByzSCDZiKZ3snCMRHTTN0APu201eBaZrKxk9ANeA5JmkhLj8D7kXmA-G7gQyAsbGogPmlIZdsC3z7CO9EQztfPofocHTf5L-02_wX8wrAURtIMwTIUIAiGfg5PK4pFldKKirkvg1renXZDGBzblD-kmoQ5-YHIgoYK5hlOs5l7pranbFhH6UizB3fAuXSZX-TGv2GFpOI8xApGWLUvqBXlnhQWnsMHTAb3RVim0aKQl9RaImdWIPjJPHtJ-CTAAy3Apdtms9k2Rn4tN0VUnhRhTeMKprBu0Bf4KkurTSLZGwJqRpbhzmF7pki8u7aoTlJUJTI1UziC7rmnp98C_Ce7LBe-DXCLGUgeTLQAQATAE4cxwGfdGwNcnVwVnBa4IQJoBrVmnCKlYv1fAyzYsFyXnwHxiYE0mBpITQ2cOqTm14f0LishjkOMAZAc_2LEWMfHrAT0j6zkFo1zNc4wxksK5Zy3MuCQxR2privVofAOqEog8U6TiNeoRmkSLk21F1KsvqblCa0kBUFCNqT-uDQdZFyp3tAzEXNV78XS2TREIa_0M5zl6HymBsWFbUinXAyWd9iriPHXVAbz_Lwt7Yj1g33E0qSJmxf7EMznxtVq3M5bHGZLdQ3k2ZLpzON5Fl4-XqZ08q1cBgf4Gab6Y3nDNqHhB8PC9MXWS1TTRzIE4__NgICmv-1M3zTMev5bidNPTF98BqQnBurE1EBsaiA-MRCBqYFTqxSRUwO_Pi3uihqOExQNCGZsG0iCJMnnUN-mHSq4FInIrYYDKCPACptixUuOJ6TeJtV3S1nbr5nz_LQt8kB2jkUdb4ShKnP-VmzHmhvEl4gbiqNb4mmakzah6ocZpSjx0ba6tcsUJ3OTHahB2om0LxBY0SLw9Ekg_PfE3HlIVb2N02Kn0DRPe28MROfXkWmcjA4MoeYHnVaLB-1HL2b-Vt25YlnSxCdAHE4NxKYG0t8OvD88pfCJgQb15cC77AEkA0iMxViIQwBIgL82BQH80RQguw2lYh1c6rOjSgfOUFc3TRx36qHiu8S57GvGP0eyRIUUZcGhM1YXket4R4vDrlkwxo5C4dCLqNs6CGi81A91rBgmv-FRZV4Vrc7QEs7ysjlRzgt5FK5BWxbIaMJ9Vgf-sGoss0vAOj4iE0P7Ga3TG3u70UrzqFzA0pbCgaFFfOnZubGsg46WwEZmb9ux7w_7NScsRMZRH7YlEOIEASDFUCzOjgt2qK56WqhUThK9tbpdgFtob_Q8PafnBciiQ5IIc1rRc4LZzdhOvloXRXadBdlgy4Jrkyiek7PyAgqhHvyLFHc6E3P7JHEbtOODqoirbc0egu7CMbMlsZ0ztltVZ763L61kkwuxobcpdmXFDdQa60rh5C1fHU6PXeLDCXH4r2Uf11VdoBUvHsAgNqovEpWXLGwkFrVegRJsWSyUHJGzgytzKJ4-3hTK2nvpC8fCDA2xHV615iPbGTXVm4mGeUjpgR4qnr9qjQD0xqAMXq3_prWD4Xmbj9NXkMjvBt5v7AFHTwx0iKmB1NTA7wqpwwPH01mcAxxJjvKHPk3LAQ5IfOoRTq1Sauo5pL5epfctGsvSDEYyBIMxEMOY17KbsyjjWkmM9u5qR98uO-iVJ3FVcceaA9646CSaPGtW_vWy59fQkgejSTnheJrnM6j2lDM4G4ekueaSSqoQ73abedyjUpcb3ZqTvbGOOD-sTXLDIHp14ancT8qrHS_ji8HOhE5oRIG_gDXuPL2tijo36g2zSB3XJIxDb7so2gF11ukmCk0AAGaeNo7pS2pdu2OgDAhOoW34oe0jU_N9Dzd-X4EFYLB-9Mn56junj18MfDxoxqYG0hMDPWJqIDU1cGrRQDA18Ovz8K5I0QwkAUuzOA5Jkh1XmdfDse5HHyyGNkHOY6OraL49JJlZ5d6Lk9VnFfU3qGopzbEqPWN4htqLztA4Cs8m1KVW3XLsnMFZ6nBFhj23wKoNv8YcrQ4YNmztW9AmIi-1jYVz1JIPG9hmQoFcL9utqRo0szbeu1V0XsRbHmN1_6XuCVo_XeWhy_LCSayk3tdss2SGdbx3PilkMHhvHcP8IMOM07Yd46cagz6WehH6dYx53KIHZ80IqsEYgt5H29Zk50YijfFjZldq4J4-2fB6BPhu4INE3m1gvxWITxpSGYFvBz6IxoZfDrzLOpJ-_X0IUiQLaYJhf-w-aV14PZIed586fgM3mDRunCpxxgq0uPDkPEt1Vq2D9XoXWJcE0F0anVG6goLF90J6mZvns9ZQhMItojVQJMkkuA3IvDUposSZD2wxJMc6krmlUy_griMZO-KK_NrW1-G6jSnez4sajoMpjUa_LeE1XlWsGAk2S2d6EBOjwc3l0SrPdL96ie2qyPDVITmjoTotmblkVsYxBzK97Msxg0unD56eyzwYr0b7qUunXHG8GXP_h5u8_uFu7j561-Du8S94pk__AIC69JA!/dl4/d5/L2dBISEvZ0FBIS9nQSEh/</t>
        </r>
      </text>
    </comment>
    <comment ref="CI14" authorId="1" shapeId="0">
      <text>
        <r>
          <rPr>
            <b/>
            <sz val="9"/>
            <color indexed="81"/>
            <rFont val="Tahoma"/>
            <family val="2"/>
          </rPr>
          <t>Cem Dener:</t>
        </r>
        <r>
          <rPr>
            <sz val="9"/>
            <color indexed="81"/>
            <rFont val="Tahoma"/>
            <family val="2"/>
          </rPr>
          <t xml:space="preserve">
New system is expected to be operational in 2015</t>
        </r>
      </text>
    </comment>
    <comment ref="CM14" authorId="1" shapeId="0">
      <text>
        <r>
          <rPr>
            <b/>
            <sz val="9"/>
            <color indexed="81"/>
            <rFont val="Tahoma"/>
            <family val="2"/>
          </rPr>
          <t>Cem Dener:</t>
        </r>
        <r>
          <rPr>
            <sz val="9"/>
            <color indexed="81"/>
            <rFont val="Tahoma"/>
            <family val="2"/>
          </rPr>
          <t xml:space="preserve">
IDB project (Apr 2014) will be initiated to support IFMIS development</t>
        </r>
      </text>
    </comment>
    <comment ref="DN14" authorId="1" shapeId="0">
      <text>
        <r>
          <rPr>
            <b/>
            <sz val="9"/>
            <color indexed="81"/>
            <rFont val="Tahoma"/>
            <family val="2"/>
          </rPr>
          <t>Cem Dener:</t>
        </r>
        <r>
          <rPr>
            <sz val="9"/>
            <color indexed="81"/>
            <rFont val="Tahoma"/>
            <family val="2"/>
          </rPr>
          <t xml:space="preserve">
Consolidated Fund</t>
        </r>
      </text>
    </comment>
    <comment ref="EH14" authorId="1" shapeId="0">
      <text>
        <r>
          <rPr>
            <b/>
            <sz val="9"/>
            <color indexed="81"/>
            <rFont val="Tahoma"/>
            <family val="2"/>
          </rPr>
          <t>Cem Dener:</t>
        </r>
        <r>
          <rPr>
            <sz val="9"/>
            <color indexed="81"/>
            <rFont val="Tahoma"/>
            <family val="2"/>
          </rPr>
          <t xml:space="preserve">
IDB project (2013) to develop CAS-2 is in progress</t>
        </r>
      </text>
    </comment>
    <comment ref="EI14" authorId="1" shapeId="0">
      <text>
        <r>
          <rPr>
            <b/>
            <sz val="9"/>
            <color indexed="81"/>
            <rFont val="Tahoma"/>
            <family val="2"/>
          </rPr>
          <t>Cem Dener:</t>
        </r>
        <r>
          <rPr>
            <sz val="9"/>
            <color indexed="81"/>
            <rFont val="Tahoma"/>
            <family val="2"/>
          </rPr>
          <t xml:space="preserve">
IBM DB2 and AS400</t>
        </r>
      </text>
    </comment>
    <comment ref="ET14" authorId="3" shapeId="0">
      <text>
        <r>
          <rPr>
            <b/>
            <sz val="9"/>
            <color indexed="81"/>
            <rFont val="Tahoma"/>
            <family val="2"/>
          </rPr>
          <t>Sophiko Skhirtladze:</t>
        </r>
        <r>
          <rPr>
            <sz val="9"/>
            <color indexed="81"/>
            <rFont val="Tahoma"/>
            <family val="2"/>
          </rPr>
          <t xml:space="preserve">
E-filing and payment of real property tax only.</t>
        </r>
      </text>
    </comment>
    <comment ref="EX14" authorId="3" shapeId="0">
      <text>
        <r>
          <rPr>
            <b/>
            <sz val="9"/>
            <color indexed="81"/>
            <rFont val="Tahoma"/>
            <family val="2"/>
          </rPr>
          <t>Sophiko Skhirtladze:</t>
        </r>
        <r>
          <rPr>
            <sz val="9"/>
            <color indexed="81"/>
            <rFont val="Tahoma"/>
            <family val="2"/>
          </rPr>
          <t xml:space="preserve">
Payment of traffic fines only and payment of real property tax, so could be 2</t>
        </r>
      </text>
    </comment>
    <comment ref="FB14" authorId="10" shapeId="0">
      <text>
        <r>
          <rPr>
            <b/>
            <sz val="9"/>
            <color indexed="81"/>
            <rFont val="Tahoma"/>
            <family val="2"/>
          </rPr>
          <t>Sandy:</t>
        </r>
        <r>
          <rPr>
            <sz val="9"/>
            <color indexed="81"/>
            <rFont val="Tahoma"/>
            <family val="2"/>
          </rPr>
          <t xml:space="preserve">
and also: http://www.bahamas.gov.bs/wps/portal/public/About%20Us/Overview/!ut/p/b1/7Zlrc7LIEsc_Sz6Am2G4vwQGkPsdlTcWiqIiQgS5ffpDnrO7ZzXZ5Nk6CbXnAlWpInb7Y3r-3dMzPkfPy-foEjfHNK6PxSU-vz5H1BqXLcMRCMZgKIIFCuabChJtXGbhaLAaDcCfXBz4pz-QDY4b_S3ov_oLGKUFJNBt-i_6y6TFACWgfZsjIZAF8Kv_Bwb3fIJ_5SOWUBgRY0L60f-twQMfUOPX2zpn03NoafB58bycr9oOEUorKf76mLYJ40Od3I5PiLP6m-tIR7vmYC0ood7RbNXiywS_rYzF4majuUSlfEhtZhc53svcntdfijkzc6nqVouX4w67nebX-EZRbg1ZEKYiY4dMwKSd1pDWBp07B5ttmSgCYhmdC5eML7cS5NYi3_ipp8PQfEm2cuzWFF129LrVFkddO1kHzg2yVsrXizDSGW7LvWDK9ukvz8VdLDByIv_ftWhz4qsWLdPBdMzi8S_y_8Dgp97_A7F_lEvup_7kg5Y1iI8f67huMgKmBODN-78B_JT_T-fyv-n_Npf-Hvr7YIB_C_1_Vf6AMOCBMjc0xAgMDub0_4j_f_r8_d__710_PtcvYYiv5UUSuLG8iMQcdxAOPPDV9evBgPjy8b_fi_30-vsnveTvAEBh8BWg86HKYsCDX9OL_vf6L56j-yl6J4I_DD5CfCgS4jMDDT4avNPFfLYniB4ShWSk14GSuk2xGMO_8w6PSjTnRb57Xo1m9B_M_BCM3wM418McwJjYs_-8BMTaO_WlMmSDewKdZWQMqLLjgKEANxByzSCDZiKZ3snCMRHTTN0APu201eBaZrKxk9ANeA5JmkhLj8D7kXmA-G7gQyAsbGogPmlIZdsC3z7CO9EQztfPofocHTf5L-02_wX8wrAURtIMwTIUIAiGfg5PK4pFldKKirkvg1renXZDGBzblD-kmoQ5-YHIgoYK5hlOs5l7pranbFhH6UizB3fAuXSZX-TGv2GFpOI8xApGWLUvqBXlnhQWnsMHTAb3RVim0aKQl9RaImdWIPjJPHtJ-CTAAy3Apdtms9k2Rn4tN0VUnhRhTeMKprBu0Bf4KkurTSLZGwJqRpbhzmF7pki8u7aoTlJUJTI1UziC7rmnp98C_Ce7LBe-DXCLGUgeTLQAQATAE4cxwGfdGwNcnVwVnBa4IQJoBrVmnCKlYv1fAyzYsFyXnwHxiYE0mBpITQ2cOqTm14f0LishjkOMAZAc_2LEWMfHrAT0j6zkFo1zNc4wxksK5Zy3MuCQxR2privVofAOqEog8U6TiNeoRmkSLk21F1KsvqblCa0kBUFCNqT-uDQdZFyp3tAzEXNV78XS2TREIa_0M5zl6HymBsWFbUinXAyWd9iriPHXVAbz_Lwt7Yj1g33E0qSJmxf7EMznxtVq3M5bHGZLdQ3k2ZLpzON5Fl4-XqZ08q1cBgf4Gab6Y3nDNqHhB8PC9MXWS1TTRzIE4__NgICmv-1M3zTMev5bidNPTF98BqQnBurE1EBsaiA-MRCBqYFTqxSRUwO_Pi3uihqOExQNCGZsG0iCJMnnUN-mHSq4FInIrYYDKCPACptixUuOJ6TeJtV3S1nbr5nz_LQt8kB2jkUdb4ShKnP-VmzHmhvEl4gbiqNb4mmakzah6ocZpSjx0ba6tcsUJ3OTHahB2om0LxBY0SLw9Ekg_PfE3HlIVb2N02Kn0DRPe28MROfXkWmcjA4MoeYHnVaLB-1HL2b-Vt25YlnSxCdAHE4NxKYG0t8OvD88pfCJgQb15cC77AEkA0iMxViIQwBIgL82BQH80RQguw2lYh1c6rOjSgfOUFc3TRx36qHiu8S57GvGP0eyRIUUZcGhM1YXket4R4vDrlkwxo5C4dCLqNs6CGi81A91rBgmv-FRZV4Vrc7QEs7ysjlRzgt5FK5BWxbIaMJ9Vgf-sGoss0vAOj4iE0P7Ga3TG3u70UrzqFzA0pbCgaFFfOnZubGsg46WwEZmb9ux7w_7NScsRMZRH7YlEOIEASDFUCzOjgt2qK56WqhUThK9tbpdgFtob_Q8PafnBciiQ5IIc1rRc4LZzdhOvloXRXadBdlgy4Jrkyiek7PyAgqhHvyLFHc6E3P7JHEbtOODqoirbc0egu7CMbMlsZ0ztltVZ763L61kkwuxobcpdmXFDdQa60rh5C1fHU6PXeLDCXH4r2Uf11VdoBUvHsAgNqovEpWXLGwkFrVegRJsWSyUHJGzgytzKJ4-3hTK2nvpC8fCDA2xHV615iPbGTXVm4mGeUjpgR4qnr9qjQD0xqAMXq3_prWD4Xmbj9NXkMjvBt5v7AFHTwx0iKmB1NTA7wqpwwPH01mcAxxJjvKHPk3LAQ5IfOoRTq1Sauo5pL5epfctGsvSDEYyBIMxEMOY17KbsyjjWkmM9u5qR98uO-iVJ3FVcceaA9646CSaPGtW_vWy59fQkgejSTnheJrnM6j2lDM4G4ekueaSSqoQ73abedyjUpcb3ZqTvbGOOD-sTXLDIHp14ancT8qrHS_ji8HOhE5oRIG_gDXuPL2tijo36g2zSB3XJIxDb7so2gF11ukmCk0AAGaeNo7pS2pdu2OgDAhOoW34oe0jU_N9Dzd-X4EFYLB-9Mn56junj18MfDxoxqYG0hMDPWJqIDU1cGrRQDA18Ovz8K5I0QwkAUuzOA5Jkh1XmdfDse5HHyyGNkHOY6OraL49JJlZ5d6Lk9VnFfU3qGopzbEqPWN4htqLztA4Cs8m1KVW3XLsnMFZ6nBFhj23wKoNv8YcrQ4YNmztW9AmIi-1jYVz1JIPG9hmQoFcL9utqRo0szbeu1V0XsRbHmN1_6XuCVo_XeWhy_LCSayk3tdss2SGdbx3PilkMHhvHcP8IMOM07Yd46cagz6WehH6dYx53KIHZ80IqsEYgt5H29Zk50YijfFjZldq4J4-2fB6BPhu4INE3m1gvxWITxpSGYFvBz6IxoZfDrzLOpJ-_X0IUiQLaYJhf-w-aV14PZIed586fgM3mDRunCpxxgq0uPDkPEt1Vq2D9XoXWJcE0F0anVG6goLF90J6mZvns9ZQhMItojVQJMkkuA3IvDUposSZD2wxJMc6krmlUy_griMZO-KK_NrW1-G6jSnez4sajoMpjUa_LeE1XlWsGAk2S2d6EBOjwc3l0SrPdL96ie2qyPDVITmjoTotmblkVsYxBzK97Msxg0unD56eyzwYr0b7qUunXHG8GXP_h5u8_uFu7j561-Du8S94pk__AIC69JA!/dl4/d5/L2dBISEvZ0FBIS9nQSEh/</t>
        </r>
      </text>
    </comment>
    <comment ref="FJ14" authorId="1" shapeId="0">
      <text>
        <r>
          <rPr>
            <b/>
            <sz val="9"/>
            <color indexed="81"/>
            <rFont val="Tahoma"/>
            <family val="2"/>
          </rPr>
          <t>Cem Dener:</t>
        </r>
        <r>
          <rPr>
            <sz val="9"/>
            <color indexed="81"/>
            <rFont val="Tahoma"/>
            <family val="2"/>
          </rPr>
          <t xml:space="preserve">
http://bahamaislandsinfo.com/index.php?view=article&amp;id=4260%3Aministry-of-finance-launches-job-initiative-programme&amp;option=com_content&amp;Itemid=145</t>
        </r>
      </text>
    </comment>
    <comment ref="FL14" authorId="1" shapeId="0">
      <text>
        <r>
          <rPr>
            <b/>
            <sz val="9"/>
            <color indexed="81"/>
            <rFont val="Tahoma"/>
            <family val="2"/>
          </rPr>
          <t>Cem Dener:</t>
        </r>
        <r>
          <rPr>
            <sz val="9"/>
            <color indexed="81"/>
            <rFont val="Tahoma"/>
            <family val="2"/>
          </rPr>
          <t xml:space="preserve">
Launched in 2003 as pilot, and rollout was completed gradually</t>
        </r>
      </text>
    </comment>
    <comment ref="FR14" authorId="1" shapeId="0">
      <text>
        <r>
          <rPr>
            <b/>
            <sz val="9"/>
            <color indexed="81"/>
            <rFont val="Tahoma"/>
            <family val="2"/>
          </rPr>
          <t>Cem Dener:</t>
        </r>
        <r>
          <rPr>
            <sz val="9"/>
            <color indexed="81"/>
            <rFont val="Tahoma"/>
            <family val="2"/>
          </rPr>
          <t xml:space="preserve">
New system is expected to be operational in 2015</t>
        </r>
      </text>
    </comment>
    <comment ref="FT14" authorId="1" shapeId="0">
      <text>
        <r>
          <rPr>
            <b/>
            <sz val="9"/>
            <color indexed="81"/>
            <rFont val="Tahoma"/>
            <family val="2"/>
          </rPr>
          <t>Cem Dener:</t>
        </r>
        <r>
          <rPr>
            <sz val="9"/>
            <color indexed="81"/>
            <rFont val="Tahoma"/>
            <family val="2"/>
          </rPr>
          <t xml:space="preserve">
Launched in 2003 as pilot, and rollout was completed gradually</t>
        </r>
      </text>
    </comment>
    <comment ref="FV14" authorId="1" shapeId="0">
      <text>
        <r>
          <rPr>
            <b/>
            <sz val="9"/>
            <color indexed="81"/>
            <rFont val="Tahoma"/>
            <family val="2"/>
          </rPr>
          <t>Cem Dener:</t>
        </r>
        <r>
          <rPr>
            <sz val="9"/>
            <color indexed="81"/>
            <rFont val="Tahoma"/>
            <family val="2"/>
          </rPr>
          <t xml:space="preserve">
IDB project (Apr 2014) will be initiated to support IFMIS development</t>
        </r>
      </text>
    </comment>
    <comment ref="FX14" authorId="1" shapeId="0">
      <text>
        <r>
          <rPr>
            <b/>
            <sz val="9"/>
            <color indexed="81"/>
            <rFont val="Tahoma"/>
            <family val="2"/>
          </rPr>
          <t>Cem Dener:</t>
        </r>
        <r>
          <rPr>
            <sz val="9"/>
            <color indexed="81"/>
            <rFont val="Tahoma"/>
            <family val="2"/>
          </rPr>
          <t xml:space="preserve">
http://www.iadb.org/en/projects/project-description-title,1303.html?id=BH-M1009#doc</t>
        </r>
      </text>
    </comment>
    <comment ref="GH14" authorId="1" shapeId="0">
      <text>
        <r>
          <rPr>
            <b/>
            <sz val="9"/>
            <color indexed="81"/>
            <rFont val="Tahoma"/>
            <family val="2"/>
          </rPr>
          <t>Cem Dener:</t>
        </r>
        <r>
          <rPr>
            <sz val="9"/>
            <color indexed="81"/>
            <rFont val="Tahoma"/>
            <family val="2"/>
          </rPr>
          <t xml:space="preserve">
CB : Full access</t>
        </r>
      </text>
    </comment>
    <comment ref="X15" authorId="1" shapeId="0">
      <text>
        <r>
          <rPr>
            <b/>
            <sz val="9"/>
            <color indexed="81"/>
            <rFont val="Tahoma"/>
            <family val="2"/>
          </rPr>
          <t>Cem Dener:</t>
        </r>
        <r>
          <rPr>
            <sz val="9"/>
            <color indexed="81"/>
            <rFont val="Tahoma"/>
            <family val="2"/>
          </rPr>
          <t xml:space="preserve">
Open Data beta version is included under OpenGov</t>
        </r>
      </text>
    </comment>
    <comment ref="AD15" authorId="10" shapeId="0">
      <text>
        <r>
          <rPr>
            <b/>
            <sz val="9"/>
            <color indexed="81"/>
            <rFont val="Tahoma"/>
            <family val="2"/>
          </rPr>
          <t>Sandy:Part of the Government Financial Statistics doc</t>
        </r>
        <r>
          <rPr>
            <sz val="9"/>
            <color indexed="81"/>
            <rFont val="Tahoma"/>
            <family val="2"/>
          </rPr>
          <t xml:space="preserve">
</t>
        </r>
      </text>
    </comment>
    <comment ref="AX15" authorId="10" shapeId="0">
      <text>
        <r>
          <rPr>
            <b/>
            <sz val="9"/>
            <color indexed="81"/>
            <rFont val="Tahoma"/>
            <family val="2"/>
          </rPr>
          <t>Sandy: overseas treatment?</t>
        </r>
        <r>
          <rPr>
            <sz val="9"/>
            <color indexed="81"/>
            <rFont val="Tahoma"/>
            <family val="2"/>
          </rPr>
          <t xml:space="preserve">
</t>
        </r>
      </text>
    </comment>
    <comment ref="BJ15" authorId="10" shapeId="0">
      <text>
        <r>
          <rPr>
            <b/>
            <sz val="9"/>
            <color indexed="81"/>
            <rFont val="Tahoma"/>
            <family val="2"/>
          </rPr>
          <t>Sandy: If National Accounts count</t>
        </r>
        <r>
          <rPr>
            <sz val="9"/>
            <color indexed="81"/>
            <rFont val="Tahoma"/>
            <family val="2"/>
          </rPr>
          <t xml:space="preserve">
</t>
        </r>
      </text>
    </comment>
    <comment ref="DG15" authorId="1" shapeId="0">
      <text>
        <r>
          <rPr>
            <b/>
            <sz val="9"/>
            <color indexed="81"/>
            <rFont val="Tahoma"/>
            <family val="2"/>
          </rPr>
          <t>Cem Dener:</t>
        </r>
        <r>
          <rPr>
            <sz val="9"/>
            <color indexed="81"/>
            <rFont val="Tahoma"/>
            <family val="2"/>
          </rPr>
          <t xml:space="preserve">
Open Data beta version is included under OpenGov</t>
        </r>
      </text>
    </comment>
    <comment ref="DM15" authorId="10" shapeId="0">
      <text>
        <r>
          <rPr>
            <b/>
            <sz val="9"/>
            <color indexed="81"/>
            <rFont val="Tahoma"/>
            <family val="2"/>
          </rPr>
          <t>Sandy:Part of the Government Financial Statistics doc</t>
        </r>
        <r>
          <rPr>
            <sz val="9"/>
            <color indexed="81"/>
            <rFont val="Tahoma"/>
            <family val="2"/>
          </rPr>
          <t xml:space="preserve">
</t>
        </r>
      </text>
    </comment>
    <comment ref="EG15" authorId="10" shapeId="0">
      <text>
        <r>
          <rPr>
            <b/>
            <sz val="9"/>
            <color indexed="81"/>
            <rFont val="Tahoma"/>
            <family val="2"/>
          </rPr>
          <t>Sandy: overseas treatment?</t>
        </r>
        <r>
          <rPr>
            <sz val="9"/>
            <color indexed="81"/>
            <rFont val="Tahoma"/>
            <family val="2"/>
          </rPr>
          <t xml:space="preserve">
</t>
        </r>
      </text>
    </comment>
    <comment ref="ES15" authorId="10" shapeId="0">
      <text>
        <r>
          <rPr>
            <b/>
            <sz val="9"/>
            <color indexed="81"/>
            <rFont val="Tahoma"/>
            <family val="2"/>
          </rPr>
          <t>Sandy: If National Accounts count</t>
        </r>
        <r>
          <rPr>
            <sz val="9"/>
            <color indexed="81"/>
            <rFont val="Tahoma"/>
            <family val="2"/>
          </rPr>
          <t xml:space="preserve">
</t>
        </r>
      </text>
    </comment>
    <comment ref="EV15" authorId="3" shapeId="0">
      <text>
        <r>
          <rPr>
            <b/>
            <sz val="9"/>
            <color indexed="81"/>
            <rFont val="Tahoma"/>
            <family val="2"/>
          </rPr>
          <t>Sophiko Skhirtladze:</t>
        </r>
        <r>
          <rPr>
            <sz val="9"/>
            <color indexed="81"/>
            <rFont val="Tahoma"/>
            <family val="2"/>
          </rPr>
          <t xml:space="preserve">
http://www.e.gov.bh/wps/wcm/connect/cb77134d-641f-4e7e-8d73-42d42d54ced6/Bahrain+eGovernment+Strategy+2007-2010.pdf?MOD=AJPERES</t>
        </r>
      </text>
    </comment>
    <comment ref="EW15" authorId="1" shapeId="0">
      <text>
        <r>
          <rPr>
            <b/>
            <sz val="9"/>
            <color indexed="81"/>
            <rFont val="Tahoma"/>
            <family val="2"/>
          </rPr>
          <t>Cem Dener:</t>
        </r>
        <r>
          <rPr>
            <sz val="9"/>
            <color indexed="81"/>
            <rFont val="Tahoma"/>
            <family val="2"/>
          </rPr>
          <t xml:space="preserve">
Completed during 2007-2010</t>
        </r>
      </text>
    </comment>
    <comment ref="EY15" authorId="3" shapeId="0">
      <text>
        <r>
          <rPr>
            <b/>
            <sz val="9"/>
            <color indexed="81"/>
            <rFont val="Tahoma"/>
            <family val="2"/>
          </rPr>
          <t>Sophiko Skhirtladze:</t>
        </r>
        <r>
          <rPr>
            <sz val="9"/>
            <color indexed="81"/>
            <rFont val="Tahoma"/>
            <family val="2"/>
          </rPr>
          <t xml:space="preserve">
http://www.crimsonlogic.com/Documents/pdf/resourceLibrary/brochures/security/Bahrain_eKey_Case_Study.pdf</t>
        </r>
      </text>
    </comment>
    <comment ref="FJ15" authorId="1" shapeId="0">
      <text>
        <r>
          <rPr>
            <b/>
            <sz val="9"/>
            <color indexed="81"/>
            <rFont val="Tahoma"/>
            <family val="2"/>
          </rPr>
          <t>Cem Dener:</t>
        </r>
        <r>
          <rPr>
            <sz val="9"/>
            <color indexed="81"/>
            <rFont val="Tahoma"/>
            <family val="2"/>
          </rPr>
          <t xml:space="preserve">
http://www.moh.gov.bh/en/e-services/e-services/employeesservices/payroll.aspx</t>
        </r>
      </text>
    </comment>
    <comment ref="FL15" authorId="1" shapeId="0">
      <text>
        <r>
          <rPr>
            <b/>
            <sz val="9"/>
            <color indexed="81"/>
            <rFont val="Tahoma"/>
            <family val="2"/>
          </rPr>
          <t>Cem Dener:</t>
        </r>
        <r>
          <rPr>
            <sz val="9"/>
            <color indexed="81"/>
            <rFont val="Tahoma"/>
            <family val="2"/>
          </rPr>
          <t xml:space="preserve">
There are various HRMIS solutions used by line ministries. Civil Service Bureau also manages HR and Payroll systems</t>
        </r>
      </text>
    </comment>
    <comment ref="FR15" authorId="6" shapeId="0">
      <text>
        <r>
          <rPr>
            <b/>
            <sz val="9"/>
            <color indexed="81"/>
            <rFont val="Tahoma"/>
            <family val="2"/>
          </rPr>
          <t>Huan Zhang:</t>
        </r>
        <r>
          <rPr>
            <sz val="9"/>
            <color indexed="81"/>
            <rFont val="Tahoma"/>
            <family val="2"/>
          </rPr>
          <t xml:space="preserve">
The (PIPS) system is a bolt-on application developed by MoF for paying the government employees’ salaries. Each month the CSB sends a payroll file electronically to MoF. The PIPS system translates this file into a series of direct credit files which are verified and then passed to the banks for crediting employees’ bank accounts. PIPS also generates the necessary postings to the GL.
The Government’s Human Resource and Payroll systems are hosted on a separate platform under the control of the Civil Service Bureau. The payroll data is periodically interfaced to the CFS General Ledger.      </t>
        </r>
      </text>
    </comment>
    <comment ref="M16" authorId="1" shapeId="0">
      <text>
        <r>
          <rPr>
            <b/>
            <sz val="9"/>
            <color indexed="81"/>
            <rFont val="Tahoma"/>
            <family val="2"/>
          </rPr>
          <t>Cem Dener:</t>
        </r>
        <r>
          <rPr>
            <sz val="9"/>
            <color indexed="81"/>
            <rFont val="Tahoma"/>
            <family val="2"/>
          </rPr>
          <t xml:space="preserve">
http://www.pefa.org/en/assessment/bd-dec10-pfmpr-public-en</t>
        </r>
      </text>
    </comment>
    <comment ref="AD16" authorId="1" shapeId="0">
      <text>
        <r>
          <rPr>
            <sz val="9"/>
            <color indexed="81"/>
            <rFont val="Tahoma"/>
            <family val="2"/>
          </rPr>
          <t>Since FY2006 in a phased manner but since FY2011 for all Ministries</t>
        </r>
      </text>
    </comment>
    <comment ref="AH16" authorId="1" shapeId="0">
      <text>
        <r>
          <rPr>
            <sz val="9"/>
            <color indexed="81"/>
            <rFont val="Tahoma"/>
            <family val="2"/>
          </rPr>
          <t>Ministry-wise public investment plan which is translated into development budget is published along with MTBF</t>
        </r>
      </text>
    </comment>
    <comment ref="AM16" authorId="0" shapeId="0">
      <text>
        <r>
          <rPr>
            <sz val="9"/>
            <color indexed="81"/>
            <rFont val="Tahoma"/>
            <family val="2"/>
          </rPr>
          <t>Missing report for June FY2011-2012</t>
        </r>
      </text>
    </comment>
    <comment ref="AU16" authorId="1" shapeId="0">
      <text>
        <r>
          <rPr>
            <b/>
            <sz val="9"/>
            <color indexed="81"/>
            <rFont val="Tahoma"/>
            <family val="2"/>
          </rPr>
          <t>Cem Dener:</t>
        </r>
        <r>
          <rPr>
            <sz val="9"/>
            <color indexed="81"/>
            <rFont val="Tahoma"/>
            <family val="2"/>
          </rPr>
          <t xml:space="preserve">
http://www.mof.gov.bd/en/index.php?option=com_content&amp;view=article&amp;id=207&amp;Itemid=1</t>
        </r>
      </text>
    </comment>
    <comment ref="BH16" authorId="12" shapeId="0">
      <text>
        <r>
          <rPr>
            <sz val="9"/>
            <color indexed="81"/>
            <rFont val="Tahoma"/>
            <family val="2"/>
          </rPr>
          <t xml:space="preserve">Sandy: Translation barrier
</t>
        </r>
      </text>
    </comment>
    <comment ref="BO16" authorId="2" shapeId="0">
      <text>
        <r>
          <rPr>
            <sz val="9"/>
            <color indexed="81"/>
            <rFont val="Tahoma"/>
            <family val="2"/>
          </rPr>
          <t>Note: Prime Minister's Office website has link to budget documents found on Ministry of Finance website.
Also.......:
NBR publishes tax revenue related data (http://www.nbr-bd.org/statistics.html) while IMED publishes public investment (development budget) outturns data (http://www.imed.gov.bd/index.php?option=com_content&amp;task=blogsection&amp;id=28&amp;Itemid=298)</t>
        </r>
      </text>
    </comment>
    <comment ref="BU16" authorId="1" shapeId="0">
      <text>
        <r>
          <rPr>
            <sz val="9"/>
            <color indexed="81"/>
            <rFont val="Tahoma"/>
            <family val="2"/>
          </rPr>
          <t>Consistent with GFS 1986 manual</t>
        </r>
      </text>
    </comment>
    <comment ref="BY16" authorId="1" shapeId="0">
      <text>
        <r>
          <rPr>
            <b/>
            <sz val="9"/>
            <color indexed="81"/>
            <rFont val="Tahoma"/>
            <family val="2"/>
          </rPr>
          <t>Cem Dener:</t>
        </r>
        <r>
          <rPr>
            <sz val="9"/>
            <color indexed="81"/>
            <rFont val="Tahoma"/>
            <family val="2"/>
          </rPr>
          <t xml:space="preserve">
Bengali</t>
        </r>
      </text>
    </comment>
    <comment ref="CC16" authorId="1" shapeId="0">
      <text>
        <r>
          <rPr>
            <sz val="9"/>
            <color indexed="81"/>
            <rFont val="Tahoma"/>
            <family val="2"/>
          </rPr>
          <t>Most of the documents published both in native language and English.</t>
        </r>
      </text>
    </comment>
    <comment ref="CD16" authorId="1" shapeId="0">
      <text>
        <r>
          <rPr>
            <b/>
            <sz val="9"/>
            <color indexed="81"/>
            <rFont val="Tahoma"/>
            <family val="2"/>
          </rPr>
          <t>Cem Dener:</t>
        </r>
        <r>
          <rPr>
            <sz val="9"/>
            <color indexed="81"/>
            <rFont val="Tahoma"/>
            <family val="2"/>
          </rPr>
          <t xml:space="preserve">
iBAS++ implementation in progress</t>
        </r>
      </text>
    </comment>
    <comment ref="CE16" authorId="1" shapeId="0">
      <text>
        <r>
          <rPr>
            <b/>
            <sz val="9"/>
            <color indexed="81"/>
            <rFont val="Tahoma"/>
            <family val="2"/>
          </rPr>
          <t>Cem Dener:</t>
        </r>
        <r>
          <rPr>
            <sz val="9"/>
            <color indexed="81"/>
            <rFont val="Tahoma"/>
            <family val="2"/>
          </rPr>
          <t xml:space="preserve">
Budget and accounting modules not fully integrated, as originally planned</t>
        </r>
      </text>
    </comment>
    <comment ref="CI16" authorId="1" shapeId="0">
      <text>
        <r>
          <rPr>
            <b/>
            <sz val="9"/>
            <color indexed="81"/>
            <rFont val="Tahoma"/>
            <family val="2"/>
          </rPr>
          <t>Cem Dener:</t>
        </r>
        <r>
          <rPr>
            <sz val="9"/>
            <color indexed="81"/>
            <rFont val="Tahoma"/>
            <family val="2"/>
          </rPr>
          <t xml:space="preserve">
iBAS++ implementation delays. Expected to be ready in 2015?</t>
        </r>
      </text>
    </comment>
    <comment ref="CM16" authorId="1" shapeId="0">
      <text>
        <r>
          <rPr>
            <b/>
            <sz val="9"/>
            <color indexed="81"/>
            <rFont val="Tahoma"/>
            <family val="2"/>
          </rPr>
          <t>Cem Dener:</t>
        </r>
        <r>
          <rPr>
            <sz val="9"/>
            <color indexed="81"/>
            <rFont val="Tahoma"/>
            <family val="2"/>
          </rPr>
          <t xml:space="preserve">
Based on MS SQL</t>
        </r>
      </text>
    </comment>
    <comment ref="CV16" authorId="1" shapeId="0">
      <text>
        <r>
          <rPr>
            <b/>
            <sz val="9"/>
            <color indexed="81"/>
            <rFont val="Tahoma"/>
            <family val="2"/>
          </rPr>
          <t>Cem Dener:</t>
        </r>
        <r>
          <rPr>
            <sz val="9"/>
            <color indexed="81"/>
            <rFont val="Tahoma"/>
            <family val="2"/>
          </rPr>
          <t xml:space="preserve">
http://www.pefa.org/en/assessment/bd-dec10-pfmpr-public-en</t>
        </r>
      </text>
    </comment>
    <comment ref="DM16" authorId="1" shapeId="0">
      <text>
        <r>
          <rPr>
            <sz val="9"/>
            <color indexed="81"/>
            <rFont val="Tahoma"/>
            <family val="2"/>
          </rPr>
          <t>Since FY2006 in a phased manner but since FY2011 for all Ministries</t>
        </r>
      </text>
    </comment>
    <comment ref="DV16" authorId="0" shapeId="0">
      <text>
        <r>
          <rPr>
            <sz val="9"/>
            <color indexed="81"/>
            <rFont val="Tahoma"/>
            <family val="2"/>
          </rPr>
          <t>Missing report for June FY2011-2012</t>
        </r>
      </text>
    </comment>
    <comment ref="DW16" authorId="1" shapeId="0">
      <text>
        <r>
          <rPr>
            <b/>
            <sz val="9"/>
            <color indexed="81"/>
            <rFont val="Tahoma"/>
            <family val="2"/>
          </rPr>
          <t>Cem Dener:</t>
        </r>
        <r>
          <rPr>
            <sz val="9"/>
            <color indexed="81"/>
            <rFont val="Tahoma"/>
            <family val="2"/>
          </rPr>
          <t xml:space="preserve">
Automation project initiated in 2013:
http://www.nbr.gov.bd/Welcome.php?lan=eng&amp;id=5</t>
        </r>
      </text>
    </comment>
    <comment ref="EA16" authorId="6" shapeId="0">
      <text>
        <r>
          <rPr>
            <b/>
            <sz val="9"/>
            <color indexed="81"/>
            <rFont val="Tahoma"/>
            <family val="2"/>
          </rPr>
          <t>Huan Zhang:</t>
        </r>
        <r>
          <rPr>
            <sz val="9"/>
            <color indexed="81"/>
            <rFont val="Tahoma"/>
            <family val="2"/>
          </rPr>
          <t xml:space="preserve">
The new system is expected to be operaitonal in 2017</t>
        </r>
      </text>
    </comment>
    <comment ref="ED16" authorId="1" shapeId="0">
      <text>
        <r>
          <rPr>
            <b/>
            <sz val="9"/>
            <color indexed="81"/>
            <rFont val="Tahoma"/>
            <family val="2"/>
          </rPr>
          <t>Cem Dener:</t>
        </r>
        <r>
          <rPr>
            <sz val="9"/>
            <color indexed="81"/>
            <rFont val="Tahoma"/>
            <family val="2"/>
          </rPr>
          <t xml:space="preserve">
http://www.mof.gov.bd/en/index.php?option=com_content&amp;view=article&amp;id=207&amp;Itemid=1</t>
        </r>
      </text>
    </comment>
    <comment ref="EG16"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H16" authorId="1" shapeId="0">
      <text>
        <r>
          <rPr>
            <b/>
            <sz val="9"/>
            <color indexed="81"/>
            <rFont val="Tahoma"/>
            <family val="2"/>
          </rPr>
          <t>Cem Dener:</t>
        </r>
        <r>
          <rPr>
            <sz val="9"/>
            <color indexed="81"/>
            <rFont val="Tahoma"/>
            <family val="2"/>
          </rPr>
          <t xml:space="preserve">
Transition to ASYCUDA World in progress</t>
        </r>
      </text>
    </comment>
    <comment ref="EQ16" authorId="12" shapeId="0">
      <text>
        <r>
          <rPr>
            <sz val="9"/>
            <color indexed="81"/>
            <rFont val="Tahoma"/>
            <family val="2"/>
          </rPr>
          <t xml:space="preserve">Sandy: Translation barrier
</t>
        </r>
      </text>
    </comment>
    <comment ref="ER16" authorId="3" shapeId="0">
      <text>
        <r>
          <rPr>
            <b/>
            <sz val="9"/>
            <color indexed="81"/>
            <rFont val="Tahoma"/>
            <family val="2"/>
          </rPr>
          <t>Sophiko Skhirtladze:</t>
        </r>
        <r>
          <rPr>
            <sz val="9"/>
            <color indexed="81"/>
            <rFont val="Tahoma"/>
            <family val="2"/>
          </rPr>
          <t xml:space="preserve">
Evidence of e-payment but not e-filing of taxes</t>
        </r>
      </text>
    </comment>
    <comment ref="EV16" authorId="3" shapeId="0">
      <text>
        <r>
          <rPr>
            <b/>
            <sz val="9"/>
            <color indexed="81"/>
            <rFont val="Tahoma"/>
            <family val="2"/>
          </rPr>
          <t>Sophiko Skhirtladze:</t>
        </r>
        <r>
          <rPr>
            <sz val="9"/>
            <color indexed="81"/>
            <rFont val="Tahoma"/>
            <family val="2"/>
          </rPr>
          <t xml:space="preserve">
e-payment of taxes</t>
        </r>
      </text>
    </comment>
    <comment ref="EX16" authorId="2" shapeId="0">
      <text>
        <r>
          <rPr>
            <sz val="9"/>
            <color indexed="81"/>
            <rFont val="Tahoma"/>
            <family val="2"/>
          </rPr>
          <t>Note: Prime Minister's Office website has link to budget documents found on Ministry of Finance website.
Also.......:
NBR publishes tax revenue related data (http://www.nbr-bd.org/statistics.html) while IMED publishes public investment (development budget) outturns data (http://www.imed.gov.bd/index.php?option=com_content&amp;task=blogsection&amp;id=28&amp;Itemid=298)</t>
        </r>
      </text>
    </comment>
    <comment ref="FD16" authorId="1" shapeId="0">
      <text>
        <r>
          <rPr>
            <sz val="9"/>
            <color indexed="81"/>
            <rFont val="Tahoma"/>
            <family val="2"/>
          </rPr>
          <t>Consistent with GFS 1986 manual</t>
        </r>
      </text>
    </comment>
    <comment ref="FH16" authorId="1" shapeId="0">
      <text>
        <r>
          <rPr>
            <b/>
            <sz val="9"/>
            <color indexed="81"/>
            <rFont val="Tahoma"/>
            <family val="2"/>
          </rPr>
          <t>Cem Dener:</t>
        </r>
        <r>
          <rPr>
            <sz val="9"/>
            <color indexed="81"/>
            <rFont val="Tahoma"/>
            <family val="2"/>
          </rPr>
          <t xml:space="preserve">
Bengali</t>
        </r>
      </text>
    </comment>
    <comment ref="FJ16" authorId="1" shapeId="0">
      <text>
        <r>
          <rPr>
            <b/>
            <sz val="9"/>
            <color indexed="81"/>
            <rFont val="Tahoma"/>
            <family val="2"/>
          </rPr>
          <t>Cem Dener:</t>
        </r>
        <r>
          <rPr>
            <sz val="9"/>
            <color indexed="81"/>
            <rFont val="Tahoma"/>
            <family val="2"/>
          </rPr>
          <t xml:space="preserve">
HRM solutions are ministry specific and highly fragmented</t>
        </r>
      </text>
    </comment>
    <comment ref="FL16" authorId="1" shapeId="0">
      <text>
        <r>
          <rPr>
            <sz val="9"/>
            <color indexed="81"/>
            <rFont val="Tahoma"/>
            <family val="2"/>
          </rPr>
          <t>Most of the documents published both in native language and English.</t>
        </r>
      </text>
    </comment>
    <comment ref="FM16" authorId="1" shapeId="0">
      <text>
        <r>
          <rPr>
            <b/>
            <sz val="9"/>
            <color indexed="81"/>
            <rFont val="Tahoma"/>
            <family val="2"/>
          </rPr>
          <t>Cem Dener:</t>
        </r>
        <r>
          <rPr>
            <sz val="9"/>
            <color indexed="81"/>
            <rFont val="Tahoma"/>
            <family val="2"/>
          </rPr>
          <t xml:space="preserve">
iBAS++ implementation in progress</t>
        </r>
      </text>
    </comment>
    <comment ref="FN16" authorId="1" shapeId="0">
      <text>
        <r>
          <rPr>
            <b/>
            <sz val="9"/>
            <color indexed="81"/>
            <rFont val="Tahoma"/>
            <family val="2"/>
          </rPr>
          <t>Cem Dener:</t>
        </r>
        <r>
          <rPr>
            <sz val="9"/>
            <color indexed="81"/>
            <rFont val="Tahoma"/>
            <family val="2"/>
          </rPr>
          <t xml:space="preserve">
Budget and accounting modules not fully integrated, as originally planned</t>
        </r>
      </text>
    </comment>
    <comment ref="FR16" authorId="1" shapeId="0">
      <text>
        <r>
          <rPr>
            <b/>
            <sz val="9"/>
            <color indexed="81"/>
            <rFont val="Tahoma"/>
            <family val="2"/>
          </rPr>
          <t>Cem Dener:</t>
        </r>
        <r>
          <rPr>
            <sz val="9"/>
            <color indexed="81"/>
            <rFont val="Tahoma"/>
            <family val="2"/>
          </rPr>
          <t xml:space="preserve">
iBAS++ implementation delays. Expected to be ready in 2015?</t>
        </r>
      </text>
    </comment>
    <comment ref="FV16" authorId="1" shapeId="0">
      <text>
        <r>
          <rPr>
            <b/>
            <sz val="9"/>
            <color indexed="81"/>
            <rFont val="Tahoma"/>
            <family val="2"/>
          </rPr>
          <t>Cem Dener:</t>
        </r>
        <r>
          <rPr>
            <sz val="9"/>
            <color indexed="81"/>
            <rFont val="Tahoma"/>
            <family val="2"/>
          </rPr>
          <t xml:space="preserve">
Based on MS SQL</t>
        </r>
      </text>
    </comment>
    <comment ref="FX16" authorId="7" shapeId="0">
      <text>
        <r>
          <rPr>
            <b/>
            <sz val="9"/>
            <color indexed="81"/>
            <rFont val="Tahoma"/>
            <family val="2"/>
          </rPr>
          <t>Irenezh1016:</t>
        </r>
        <r>
          <rPr>
            <sz val="9"/>
            <color indexed="81"/>
            <rFont val="Tahoma"/>
            <family val="2"/>
          </rPr>
          <t xml:space="preserve">
http://www.cptu.gov.bd  
http://archive.thedailystar.net/newDesign/news-details.php?nid=189308
https://www.scribd.com/fullscreen/75448860?access_key=key-bluq5i5nqykvfxnvw9a
</t>
        </r>
      </text>
    </comment>
    <comment ref="FZ16" authorId="7" shapeId="0">
      <text>
        <r>
          <rPr>
            <b/>
            <sz val="9"/>
            <color indexed="81"/>
            <rFont val="Tahoma"/>
            <family val="2"/>
          </rPr>
          <t>Irenezh1016:</t>
        </r>
        <r>
          <rPr>
            <sz val="9"/>
            <color indexed="81"/>
            <rFont val="Tahoma"/>
            <family val="2"/>
          </rPr>
          <t xml:space="preserve">
Part of the contracts are avaliable online.</t>
        </r>
      </text>
    </comment>
    <comment ref="GF16" authorId="1" shapeId="0">
      <text>
        <r>
          <rPr>
            <b/>
            <sz val="9"/>
            <color indexed="81"/>
            <rFont val="Tahoma"/>
            <family val="2"/>
          </rPr>
          <t>Cem Dener:</t>
        </r>
        <r>
          <rPr>
            <sz val="9"/>
            <color indexed="81"/>
            <rFont val="Tahoma"/>
            <family val="2"/>
          </rPr>
          <t xml:space="preserve">
v6.0 is expected to be operational in 2015</t>
        </r>
      </text>
    </comment>
    <comment ref="GH16" authorId="1" shapeId="0">
      <text>
        <r>
          <rPr>
            <b/>
            <sz val="9"/>
            <color indexed="81"/>
            <rFont val="Tahoma"/>
            <family val="2"/>
          </rPr>
          <t>Cem Dener:</t>
        </r>
        <r>
          <rPr>
            <sz val="9"/>
            <color indexed="81"/>
            <rFont val="Tahoma"/>
            <family val="2"/>
          </rPr>
          <t xml:space="preserve">
CB : Full access 6.0</t>
        </r>
      </text>
    </comment>
    <comment ref="GI16" authorId="1" shapeId="0">
      <text>
        <r>
          <rPr>
            <b/>
            <sz val="9"/>
            <color indexed="81"/>
            <rFont val="Tahoma"/>
            <family val="2"/>
          </rPr>
          <t>Cem Dener:</t>
        </r>
        <r>
          <rPr>
            <sz val="9"/>
            <color indexed="81"/>
            <rFont val="Tahoma"/>
            <family val="2"/>
          </rPr>
          <t xml:space="preserve">
4T : 2011
</t>
        </r>
      </text>
    </comment>
    <comment ref="K17" authorId="1" shapeId="0">
      <text>
        <r>
          <rPr>
            <b/>
            <sz val="9"/>
            <color indexed="81"/>
            <rFont val="Tahoma"/>
            <family val="2"/>
          </rPr>
          <t>Cem Dener:</t>
        </r>
        <r>
          <rPr>
            <sz val="9"/>
            <color indexed="81"/>
            <rFont val="Tahoma"/>
            <family val="2"/>
          </rPr>
          <t xml:space="preserve">
http://www.gisbarbados.gov.bb/</t>
        </r>
      </text>
    </comment>
    <comment ref="CT17" authorId="1" shapeId="0">
      <text>
        <r>
          <rPr>
            <b/>
            <sz val="9"/>
            <color indexed="81"/>
            <rFont val="Tahoma"/>
            <family val="2"/>
          </rPr>
          <t>Cem Dener:</t>
        </r>
        <r>
          <rPr>
            <sz val="9"/>
            <color indexed="81"/>
            <rFont val="Tahoma"/>
            <family val="2"/>
          </rPr>
          <t xml:space="preserve">
http://www.gisbarbados.gov.bb/</t>
        </r>
      </text>
    </comment>
    <comment ref="CX17" authorId="1" shapeId="0">
      <text>
        <r>
          <rPr>
            <b/>
            <sz val="9"/>
            <color indexed="81"/>
            <rFont val="Tahoma"/>
            <family val="2"/>
          </rPr>
          <t>Cem Dener:</t>
        </r>
        <r>
          <rPr>
            <sz val="9"/>
            <color indexed="81"/>
            <rFont val="Tahoma"/>
            <family val="2"/>
          </rPr>
          <t xml:space="preserve">
http://www.barbados.gov.bb</t>
        </r>
      </text>
    </comment>
    <comment ref="DZ17" authorId="1" shapeId="0">
      <text>
        <r>
          <rPr>
            <b/>
            <sz val="9"/>
            <color indexed="81"/>
            <rFont val="Tahoma"/>
            <family val="2"/>
          </rPr>
          <t>Cem Dener:</t>
        </r>
        <r>
          <rPr>
            <sz val="9"/>
            <color indexed="81"/>
            <rFont val="Tahoma"/>
            <family val="2"/>
          </rPr>
          <t xml:space="preserve">
http://www.ciat.org/index.php/en/products-and-services/technical-assistance/work-fields.html</t>
        </r>
      </text>
    </comment>
    <comment ref="EG17"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T17" authorId="3" shapeId="0">
      <text>
        <r>
          <rPr>
            <b/>
            <sz val="9"/>
            <color indexed="81"/>
            <rFont val="Tahoma"/>
            <family val="2"/>
          </rPr>
          <t>Sophiko Skhirtladze:</t>
        </r>
        <r>
          <rPr>
            <sz val="9"/>
            <color indexed="81"/>
            <rFont val="Tahoma"/>
            <family val="2"/>
          </rPr>
          <t xml:space="preserve">
Only for personal income tax</t>
        </r>
      </text>
    </comment>
    <comment ref="EV17" authorId="3" shapeId="0">
      <text>
        <r>
          <rPr>
            <b/>
            <sz val="9"/>
            <color indexed="81"/>
            <rFont val="Tahoma"/>
            <family val="2"/>
          </rPr>
          <t>Sophiko Skhirtladze:</t>
        </r>
        <r>
          <rPr>
            <sz val="9"/>
            <color indexed="81"/>
            <rFont val="Tahoma"/>
            <family val="2"/>
          </rPr>
          <t xml:space="preserve">
http://www.tax-news.com/news/Barbados_Launches_Online_Tax_Payment_Facility____56482.html</t>
        </r>
      </text>
    </comment>
    <comment ref="FY17" authorId="1" shapeId="0">
      <text>
        <r>
          <rPr>
            <b/>
            <sz val="9"/>
            <color indexed="81"/>
            <rFont val="Tahoma"/>
            <family val="2"/>
          </rPr>
          <t>Cem Dener:</t>
        </r>
        <r>
          <rPr>
            <sz val="9"/>
            <color indexed="81"/>
            <rFont val="Tahoma"/>
            <family val="2"/>
          </rPr>
          <t xml:space="preserve">
Sep 2013 &gt; Draft</t>
        </r>
      </text>
    </comment>
    <comment ref="GH17" authorId="1" shapeId="0">
      <text>
        <r>
          <rPr>
            <b/>
            <sz val="9"/>
            <color indexed="81"/>
            <rFont val="Tahoma"/>
            <family val="2"/>
          </rPr>
          <t>Cem Dener:</t>
        </r>
        <r>
          <rPr>
            <sz val="9"/>
            <color indexed="81"/>
            <rFont val="Tahoma"/>
            <family val="2"/>
          </rPr>
          <t xml:space="preserve">
CB : Full access</t>
        </r>
      </text>
    </comment>
    <comment ref="Z18" authorId="1" shapeId="0">
      <text>
        <r>
          <rPr>
            <b/>
            <sz val="9"/>
            <color indexed="81"/>
            <rFont val="Tahoma"/>
            <family val="2"/>
          </rPr>
          <t>Cem Dener:</t>
        </r>
        <r>
          <rPr>
            <sz val="9"/>
            <color indexed="81"/>
            <rFont val="Tahoma"/>
            <family val="2"/>
          </rPr>
          <t xml:space="preserve">
http://www.minfin.gov.by/rmenu/gfs/general/</t>
        </r>
      </text>
    </comment>
    <comment ref="DI18" authorId="1" shapeId="0">
      <text>
        <r>
          <rPr>
            <b/>
            <sz val="9"/>
            <color indexed="81"/>
            <rFont val="Tahoma"/>
            <family val="2"/>
          </rPr>
          <t>Cem Dener:</t>
        </r>
        <r>
          <rPr>
            <sz val="9"/>
            <color indexed="81"/>
            <rFont val="Tahoma"/>
            <family val="2"/>
          </rPr>
          <t xml:space="preserve">
http://www.minfin.gov.by/rmenu/gfs/general/</t>
        </r>
      </text>
    </comment>
    <comment ref="DK18" authorId="1" shapeId="0">
      <text>
        <r>
          <rPr>
            <b/>
            <sz val="9"/>
            <color indexed="81"/>
            <rFont val="Tahoma"/>
            <family val="2"/>
          </rPr>
          <t>Cem Dener:</t>
        </r>
        <r>
          <rPr>
            <sz val="9"/>
            <color indexed="81"/>
            <rFont val="Tahoma"/>
            <family val="2"/>
          </rPr>
          <t xml:space="preserve">
Initiallly in 1919.
State Treasury established in 1993</t>
        </r>
      </text>
    </comment>
    <comment ref="DM18" authorId="1" shapeId="0">
      <text>
        <r>
          <rPr>
            <b/>
            <sz val="9"/>
            <color indexed="81"/>
            <rFont val="Tahoma"/>
            <family val="2"/>
          </rPr>
          <t>Cem Dener:</t>
        </r>
        <r>
          <rPr>
            <sz val="9"/>
            <color indexed="81"/>
            <rFont val="Tahoma"/>
            <family val="2"/>
          </rPr>
          <t xml:space="preserve">
Initiated in 1993.
Expanded to all budget levels in 1998-2002 through FMIS.</t>
        </r>
      </text>
    </comment>
    <comment ref="DZ18" authorId="1" shapeId="0">
      <text>
        <r>
          <rPr>
            <b/>
            <sz val="9"/>
            <color indexed="81"/>
            <rFont val="Tahoma"/>
            <family val="2"/>
          </rPr>
          <t>Cem Dener:</t>
        </r>
        <r>
          <rPr>
            <sz val="9"/>
            <color indexed="81"/>
            <rFont val="Tahoma"/>
            <family val="2"/>
          </rPr>
          <t xml:space="preserve">
http://www.portal.nalog.gov.by/web/nalog</t>
        </r>
      </text>
    </comment>
    <comment ref="EV18" authorId="3" shapeId="0">
      <text>
        <r>
          <rPr>
            <b/>
            <sz val="9"/>
            <color indexed="81"/>
            <rFont val="Tahoma"/>
            <family val="2"/>
          </rPr>
          <t>Sophiko Skhirtladze:</t>
        </r>
        <r>
          <rPr>
            <sz val="9"/>
            <color indexed="81"/>
            <rFont val="Tahoma"/>
            <family val="2"/>
          </rPr>
          <t xml:space="preserve">
http://portal.gov.by/Components/dogovor.pdf</t>
        </r>
      </text>
    </comment>
    <comment ref="EY18" authorId="3" shapeId="0">
      <text>
        <r>
          <rPr>
            <b/>
            <sz val="9"/>
            <color indexed="81"/>
            <rFont val="Tahoma"/>
            <family val="2"/>
          </rPr>
          <t>Sophiko Skhirtladze:</t>
        </r>
        <r>
          <rPr>
            <sz val="9"/>
            <color indexed="81"/>
            <rFont val="Tahoma"/>
            <family val="2"/>
          </rPr>
          <t xml:space="preserve">
http://www.pki.by//ServicesServlet?89</t>
        </r>
      </text>
    </comment>
    <comment ref="FJ18" authorId="6" shapeId="0">
      <text>
        <r>
          <rPr>
            <b/>
            <sz val="9"/>
            <color indexed="81"/>
            <rFont val="Tahoma"/>
            <family val="2"/>
          </rPr>
          <t>Huan Zhang:</t>
        </r>
        <r>
          <rPr>
            <sz val="9"/>
            <color indexed="81"/>
            <rFont val="Tahoma"/>
            <family val="2"/>
          </rPr>
          <t xml:space="preserve">
PEFA report: Both the human resource  management and accounting and payment functions are decentralized (but segregated activities) to budget institutions. This includes decisions regarding how personal information is maintained and the systems used for payroll processing. There is not one system in use in Belarus and there is no central record keeping regarding public servants.</t>
        </r>
      </text>
    </comment>
    <comment ref="FR18" authorId="6" shapeId="0">
      <text>
        <r>
          <rPr>
            <b/>
            <sz val="9"/>
            <color indexed="81"/>
            <rFont val="Tahoma"/>
            <family val="2"/>
          </rPr>
          <t>Huan Zhang:</t>
        </r>
        <r>
          <rPr>
            <sz val="9"/>
            <color indexed="81"/>
            <rFont val="Tahoma"/>
            <family val="2"/>
          </rPr>
          <t xml:space="preserve">
PEFA report: Both the human resource  management and accounting and payment functions are decentralized (but segregated activities) to budget institutions. This includes decisions regarding how personal information is maintained and the systems used for payroll processing. There is not one system in use in Belarus and there is no central record keeping regarding public servants.</t>
        </r>
      </text>
    </comment>
    <comment ref="FS18" authorId="1" shapeId="0">
      <text>
        <r>
          <rPr>
            <b/>
            <sz val="9"/>
            <color indexed="81"/>
            <rFont val="Tahoma"/>
            <family val="2"/>
          </rPr>
          <t>Cem Dener:</t>
        </r>
        <r>
          <rPr>
            <sz val="9"/>
            <color indexed="81"/>
            <rFont val="Tahoma"/>
            <family val="2"/>
          </rPr>
          <t xml:space="preserve">
MoF Payroll system updated in 2013</t>
        </r>
      </text>
    </comment>
    <comment ref="FY18" authorId="1" shapeId="0">
      <text>
        <r>
          <rPr>
            <b/>
            <sz val="9"/>
            <color indexed="81"/>
            <rFont val="Tahoma"/>
            <family val="2"/>
          </rPr>
          <t>Cem Dener:</t>
        </r>
        <r>
          <rPr>
            <sz val="9"/>
            <color indexed="81"/>
            <rFont val="Tahoma"/>
            <family val="2"/>
          </rPr>
          <t xml:space="preserve">
Apr 2014 &gt; Draft</t>
        </r>
      </text>
    </comment>
    <comment ref="GF18" authorId="1" shapeId="0">
      <text>
        <r>
          <rPr>
            <b/>
            <sz val="9"/>
            <color indexed="81"/>
            <rFont val="Tahoma"/>
            <family val="2"/>
          </rPr>
          <t>Cem Dener:</t>
        </r>
        <r>
          <rPr>
            <sz val="9"/>
            <color indexed="81"/>
            <rFont val="Tahoma"/>
            <family val="2"/>
          </rPr>
          <t xml:space="preserve">
DMFAS was used initially (since 1994). Currently, in-house developed software. New GFMIS design in progress.</t>
        </r>
      </text>
    </comment>
    <comment ref="GG18" authorId="1" shapeId="0">
      <text>
        <r>
          <rPr>
            <b/>
            <sz val="9"/>
            <color indexed="81"/>
            <rFont val="Tahoma"/>
            <family val="2"/>
          </rPr>
          <t>Cem Dener:</t>
        </r>
        <r>
          <rPr>
            <sz val="9"/>
            <color indexed="81"/>
            <rFont val="Tahoma"/>
            <family val="2"/>
          </rPr>
          <t xml:space="preserve">
Curently, in housed developed SW is used (LDSW (MS SQL). Public debt mgmt module is included as a part of new GFMIS design. Expected to be operational in 2016-17.</t>
        </r>
      </text>
    </comment>
    <comment ref="S19" authorId="9" shapeId="0">
      <text>
        <r>
          <rPr>
            <b/>
            <sz val="9"/>
            <color indexed="81"/>
            <rFont val="Tahoma"/>
            <family val="2"/>
          </rPr>
          <t>Saw Young Min:</t>
        </r>
        <r>
          <rPr>
            <sz val="9"/>
            <color indexed="81"/>
            <rFont val="Tahoma"/>
            <family val="2"/>
          </rPr>
          <t xml:space="preserve">
http://www.begroting.be/portal/page/portal/INTERNET_pagegroup/BEGROTING_ONLINE_2010</t>
        </r>
      </text>
    </comment>
    <comment ref="AG19" authorId="12" shapeId="0">
      <text>
        <r>
          <rPr>
            <b/>
            <sz val="9"/>
            <color indexed="81"/>
            <rFont val="Tahoma"/>
            <family val="2"/>
          </rPr>
          <t>Sandy:</t>
        </r>
        <r>
          <rPr>
            <sz val="9"/>
            <color indexed="81"/>
            <rFont val="Tahoma"/>
            <family val="2"/>
          </rPr>
          <t xml:space="preserve">
http://www.begroting.be/portal/page/portal/INTERNET_pagegroup/INTERNET_stabiliteitsprogramma/INTERNET_STABDOC</t>
        </r>
      </text>
    </comment>
    <comment ref="DJ19" authorId="1" shapeId="0">
      <text>
        <r>
          <rPr>
            <b/>
            <sz val="9"/>
            <color indexed="81"/>
            <rFont val="Tahoma"/>
            <family val="2"/>
          </rPr>
          <t>Cem Dener:</t>
        </r>
        <r>
          <rPr>
            <sz val="9"/>
            <color indexed="81"/>
            <rFont val="Tahoma"/>
            <family val="2"/>
          </rPr>
          <t xml:space="preserve">
https://www.phoenixhecht.com/treasuryresources/PDF/bef.pdf</t>
        </r>
      </text>
    </comment>
    <comment ref="DZ19" authorId="1" shapeId="0">
      <text>
        <r>
          <rPr>
            <b/>
            <sz val="9"/>
            <color indexed="81"/>
            <rFont val="Tahoma"/>
            <family val="2"/>
          </rPr>
          <t>Cem Dener:</t>
        </r>
        <r>
          <rPr>
            <sz val="9"/>
            <color indexed="81"/>
            <rFont val="Tahoma"/>
            <family val="2"/>
          </rPr>
          <t xml:space="preserve">
http://minfin.fgov.be/portail2/nl/e-services/index.htm</t>
        </r>
      </text>
    </comment>
    <comment ref="EG19" authorId="3" shapeId="0">
      <text>
        <r>
          <rPr>
            <b/>
            <sz val="9"/>
            <color indexed="81"/>
            <rFont val="Tahoma"/>
            <family val="2"/>
          </rPr>
          <t>Sophiko Skhirtladze:</t>
        </r>
        <r>
          <rPr>
            <sz val="9"/>
            <color indexed="81"/>
            <rFont val="Tahoma"/>
            <family val="2"/>
          </rPr>
          <t xml:space="preserve">
Reported in Single Window Survey: Mapped to Version 3.0. As of April 2014 ASYCUDA++ will be replaced by the Electronic Customs Data Processing System. 
Member has confirmed the adoption/use of WCO Data Model. However, detailed results/maps or informatoin packages have not been shared with the WCO Secretariat.</t>
        </r>
      </text>
    </comment>
    <comment ref="EH19" authorId="1" shapeId="0">
      <text>
        <r>
          <rPr>
            <b/>
            <sz val="9"/>
            <color indexed="81"/>
            <rFont val="Tahoma"/>
            <family val="2"/>
          </rPr>
          <t>Cem Dener:</t>
        </r>
        <r>
          <rPr>
            <sz val="9"/>
            <color indexed="81"/>
            <rFont val="Tahoma"/>
            <family val="2"/>
          </rPr>
          <t xml:space="preserve">
Replaced old SADBEL  system in 2006</t>
        </r>
      </text>
    </comment>
    <comment ref="EV19" authorId="3" shapeId="0">
      <text>
        <r>
          <rPr>
            <b/>
            <sz val="9"/>
            <color indexed="81"/>
            <rFont val="Tahoma"/>
            <family val="2"/>
          </rPr>
          <t>Sophiko Skhirtladze:</t>
        </r>
        <r>
          <rPr>
            <sz val="9"/>
            <color indexed="81"/>
            <rFont val="Tahoma"/>
            <family val="2"/>
          </rPr>
          <t xml:space="preserve">
http://my.belgium.be/login.html</t>
        </r>
      </text>
    </comment>
    <comment ref="EY19" authorId="3" shapeId="0">
      <text>
        <r>
          <rPr>
            <b/>
            <sz val="9"/>
            <color indexed="81"/>
            <rFont val="Tahoma"/>
            <family val="2"/>
          </rPr>
          <t>Sophiko Skhirtladze:</t>
        </r>
        <r>
          <rPr>
            <sz val="9"/>
            <color indexed="81"/>
            <rFont val="Tahoma"/>
            <family val="2"/>
          </rPr>
          <t xml:space="preserve">
http://epractice.eu/files/eGov%20in%20BE%20-%20April%202014%20-%20v.16.0.pdf</t>
        </r>
      </text>
    </comment>
    <comment ref="FJ19" authorId="6" shapeId="0">
      <text>
        <r>
          <rPr>
            <b/>
            <sz val="9"/>
            <color indexed="81"/>
            <rFont val="Tahoma"/>
            <family val="2"/>
          </rPr>
          <t>Huan Zhang:</t>
        </r>
        <r>
          <rPr>
            <sz val="9"/>
            <color indexed="81"/>
            <rFont val="Tahoma"/>
            <family val="2"/>
          </rPr>
          <t xml:space="preserve">
Work on an integrated Human Resource Management system was initiated in  2007. It has however met a number of stacles and has not yet resulted in a new system. Work is now focused on developing a Human Resource Management Database in an Oracle application (Data Base Oracle for Human Resources Administration, DeBOHRA) as the core element in a Human Resource Management system and for communicating with existing system for data registration. 
For MOH HRMIS:
http://www.fjarmalaraduneyti.is/media/utgafa/Orri_Annex_1_Other_countries.pdf </t>
        </r>
      </text>
    </comment>
    <comment ref="FR19" authorId="6" shapeId="0">
      <text>
        <r>
          <rPr>
            <b/>
            <sz val="9"/>
            <color indexed="81"/>
            <rFont val="Tahoma"/>
            <family val="2"/>
          </rPr>
          <t>Huan Zhang:</t>
        </r>
        <r>
          <rPr>
            <sz val="9"/>
            <color indexed="81"/>
            <rFont val="Tahoma"/>
            <family val="2"/>
          </rPr>
          <t xml:space="preserve">
Work on an integrated Human Resource Management system was initiated in  2007. It has however met a number of stacles and has not yet resulted in a new system. Work is now focused on developing a Human Resource Management Database in an Oracle application (Data Base Oracle for Human Resources Administration, DeBOHRA) as the core element in a Human Resource Management system and for communicating with existing system for data registration. 
For MOH HRMIS:
http://www.fjarmalaraduneyti.is/media/utgafa/Orri_Annex_1_Other_countries.pdf </t>
        </r>
      </text>
    </comment>
    <comment ref="FX19" authorId="7" shapeId="0">
      <text>
        <r>
          <rPr>
            <b/>
            <sz val="9"/>
            <color indexed="81"/>
            <rFont val="Tahoma"/>
            <family val="2"/>
          </rPr>
          <t>Irenezh1016:</t>
        </r>
        <r>
          <rPr>
            <sz val="9"/>
            <color indexed="81"/>
            <rFont val="Tahoma"/>
            <family val="2"/>
          </rPr>
          <t xml:space="preserve">
https://my.publicprocurement.be</t>
        </r>
      </text>
    </comment>
    <comment ref="Z20" authorId="1" shapeId="0">
      <text>
        <r>
          <rPr>
            <b/>
            <sz val="9"/>
            <color indexed="81"/>
            <rFont val="Tahoma"/>
            <family val="2"/>
          </rPr>
          <t>Cem Dener:</t>
        </r>
        <r>
          <rPr>
            <sz val="9"/>
            <color indexed="81"/>
            <rFont val="Tahoma"/>
            <family val="2"/>
          </rPr>
          <t xml:space="preserve">
Inactive:
http://www.mof.gov.bz/dms20uc/dm_browse.asp?pid=84</t>
        </r>
      </text>
    </comment>
    <comment ref="AA20" authorId="1" shapeId="0">
      <text>
        <r>
          <rPr>
            <sz val="9"/>
            <color indexed="81"/>
            <rFont val="Tahoma"/>
            <family val="2"/>
          </rPr>
          <t>Fiscal year starts on April 1.</t>
        </r>
      </text>
    </comment>
    <comment ref="AH20" authorId="11" shapeId="0">
      <text>
        <r>
          <rPr>
            <b/>
            <sz val="9"/>
            <color indexed="81"/>
            <rFont val="Tahoma"/>
            <family val="2"/>
          </rPr>
          <t>birgul:</t>
        </r>
        <r>
          <rPr>
            <sz val="9"/>
            <color indexed="81"/>
            <rFont val="Tahoma"/>
            <family val="2"/>
          </rPr>
          <t xml:space="preserve">
website under construction</t>
        </r>
      </text>
    </comment>
    <comment ref="AK20" authorId="1" shapeId="0">
      <text>
        <r>
          <rPr>
            <sz val="9"/>
            <color indexed="81"/>
            <rFont val="Tahoma"/>
            <family val="2"/>
          </rPr>
          <t>https://www.centralbank.org.bz/rates-statistics/government-finance</t>
        </r>
      </text>
    </comment>
    <comment ref="CX20" authorId="1" shapeId="0">
      <text>
        <r>
          <rPr>
            <b/>
            <sz val="9"/>
            <color indexed="81"/>
            <rFont val="Tahoma"/>
            <family val="2"/>
          </rPr>
          <t>Cem Dener:</t>
        </r>
        <r>
          <rPr>
            <sz val="9"/>
            <color indexed="81"/>
            <rFont val="Tahoma"/>
            <family val="2"/>
          </rPr>
          <t xml:space="preserve">
CITO is working on e-Gov portal and services (project initiated in 2014)</t>
        </r>
      </text>
    </comment>
    <comment ref="DI20" authorId="1" shapeId="0">
      <text>
        <r>
          <rPr>
            <b/>
            <sz val="9"/>
            <color indexed="81"/>
            <rFont val="Tahoma"/>
            <family val="2"/>
          </rPr>
          <t>Cem Dener:</t>
        </r>
        <r>
          <rPr>
            <sz val="9"/>
            <color indexed="81"/>
            <rFont val="Tahoma"/>
            <family val="2"/>
          </rPr>
          <t xml:space="preserve">
Inactive:
http://www.mof.gov.bz/dms20uc/dm_browse.asp?pid=84</t>
        </r>
      </text>
    </comment>
    <comment ref="DJ20" authorId="1" shapeId="0">
      <text>
        <r>
          <rPr>
            <sz val="9"/>
            <color indexed="81"/>
            <rFont val="Tahoma"/>
            <family val="2"/>
          </rPr>
          <t>Fiscal year starts on April 1.</t>
        </r>
      </text>
    </comment>
    <comment ref="DT20" authorId="1" shapeId="0">
      <text>
        <r>
          <rPr>
            <sz val="9"/>
            <color indexed="81"/>
            <rFont val="Tahoma"/>
            <family val="2"/>
          </rPr>
          <t>https://www.centralbank.org.bz/rates-statistics/government-finance</t>
        </r>
      </text>
    </comment>
    <comment ref="EG20" authorId="3" shapeId="0">
      <text>
        <r>
          <rPr>
            <b/>
            <sz val="9"/>
            <color indexed="81"/>
            <rFont val="Tahoma"/>
            <family val="2"/>
          </rPr>
          <t>Sophiko Skhirtladze:</t>
        </r>
        <r>
          <rPr>
            <sz val="9"/>
            <color indexed="81"/>
            <rFont val="Tahoma"/>
            <family val="2"/>
          </rPr>
          <t xml:space="preserve">
UNCTAD ASYCUDA Team worked with the WCO and produced a detailed mapping of its requirements for Goods Declarations for import, exports &amp;transit, Import and export manifests and Bills of Lading</t>
        </r>
      </text>
    </comment>
    <comment ref="EM20" authorId="1" shapeId="0">
      <text>
        <r>
          <rPr>
            <b/>
            <sz val="9"/>
            <color indexed="81"/>
            <rFont val="Tahoma"/>
            <family val="2"/>
          </rPr>
          <t>Cem Dener:</t>
        </r>
        <r>
          <rPr>
            <sz val="9"/>
            <color indexed="81"/>
            <rFont val="Tahoma"/>
            <family val="2"/>
          </rPr>
          <t xml:space="preserve">
ASYCUDA first installed in 1993
ASYCUDA World in 2010
</t>
        </r>
      </text>
    </comment>
    <comment ref="ET20" authorId="3" shapeId="0">
      <text>
        <r>
          <rPr>
            <b/>
            <sz val="9"/>
            <color indexed="81"/>
            <rFont val="Tahoma"/>
            <family val="2"/>
          </rPr>
          <t>Sophiko Skhirtladze:</t>
        </r>
        <r>
          <rPr>
            <sz val="9"/>
            <color indexed="81"/>
            <rFont val="Tahoma"/>
            <family val="2"/>
          </rPr>
          <t xml:space="preserve">
E-filing and E-payment through a private bank</t>
        </r>
      </text>
    </comment>
    <comment ref="FJ20" authorId="1" shapeId="0">
      <text>
        <r>
          <rPr>
            <b/>
            <sz val="9"/>
            <color indexed="81"/>
            <rFont val="Tahoma"/>
            <family val="2"/>
          </rPr>
          <t>Cem Dener:</t>
        </r>
        <r>
          <rPr>
            <sz val="9"/>
            <color indexed="81"/>
            <rFont val="Tahoma"/>
            <family val="2"/>
          </rPr>
          <t xml:space="preserve">
http://www10.iadb.org/intal/intalcdi/PE/2009/03325.pdf</t>
        </r>
      </text>
    </comment>
    <comment ref="GH20" authorId="1" shapeId="0">
      <text>
        <r>
          <rPr>
            <b/>
            <sz val="9"/>
            <color indexed="81"/>
            <rFont val="Tahoma"/>
            <family val="2"/>
          </rPr>
          <t>Cem Dener:</t>
        </r>
        <r>
          <rPr>
            <sz val="9"/>
            <color indexed="81"/>
            <rFont val="Tahoma"/>
            <family val="2"/>
          </rPr>
          <t xml:space="preserve">
CB : Full access</t>
        </r>
      </text>
    </comment>
    <comment ref="AH21" authorId="11" shapeId="0">
      <text>
        <r>
          <rPr>
            <b/>
            <sz val="9"/>
            <color indexed="81"/>
            <rFont val="Tahoma"/>
            <family val="2"/>
          </rPr>
          <t>birgul:</t>
        </r>
        <r>
          <rPr>
            <sz val="9"/>
            <color indexed="81"/>
            <rFont val="Tahoma"/>
            <family val="2"/>
          </rPr>
          <t xml:space="preserve">
website under construction</t>
        </r>
      </text>
    </comment>
    <comment ref="BS21" authorId="1" shapeId="0">
      <text>
        <r>
          <rPr>
            <b/>
            <sz val="9"/>
            <color indexed="81"/>
            <rFont val="Tahoma"/>
            <family val="2"/>
          </rPr>
          <t>Cem Dener:</t>
        </r>
        <r>
          <rPr>
            <sz val="9"/>
            <color indexed="81"/>
            <rFont val="Tahoma"/>
            <family val="2"/>
          </rPr>
          <t xml:space="preserve">
http://www.gouv.bj/spip.php?page=administration</t>
        </r>
      </text>
    </comment>
    <comment ref="EG21"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B21" authorId="1" shapeId="0">
      <text>
        <r>
          <rPr>
            <b/>
            <sz val="9"/>
            <color indexed="81"/>
            <rFont val="Tahoma"/>
            <family val="2"/>
          </rPr>
          <t>Cem Dener:</t>
        </r>
        <r>
          <rPr>
            <sz val="9"/>
            <color indexed="81"/>
            <rFont val="Tahoma"/>
            <family val="2"/>
          </rPr>
          <t xml:space="preserve">
http://www.gouv.bj/spip.php?page=administration</t>
        </r>
      </text>
    </comment>
    <comment ref="FI21" authorId="1" shapeId="0">
      <text>
        <r>
          <rPr>
            <b/>
            <sz val="9"/>
            <color indexed="81"/>
            <rFont val="Tahoma"/>
            <family val="2"/>
          </rPr>
          <t>Cem Dener:</t>
        </r>
        <r>
          <rPr>
            <sz val="9"/>
            <color indexed="81"/>
            <rFont val="Tahoma"/>
            <family val="2"/>
          </rPr>
          <t xml:space="preserve">
Based on Oracle DB</t>
        </r>
      </text>
    </comment>
    <comment ref="FJ21" authorId="1" shapeId="0">
      <text>
        <r>
          <rPr>
            <b/>
            <sz val="9"/>
            <color indexed="81"/>
            <rFont val="Tahoma"/>
            <family val="2"/>
          </rPr>
          <t>Cem Dener:</t>
        </r>
        <r>
          <rPr>
            <sz val="9"/>
            <color indexed="81"/>
            <rFont val="Tahoma"/>
            <family val="2"/>
          </rPr>
          <t xml:space="preserve">
http://www.sndi.ci/index.php/nos-references/75.html
http://www.rumeursdabidjan.net/?parcours=actualite_ci&amp;article=35443#onglet_article</t>
        </r>
      </text>
    </comment>
    <comment ref="FL21" authorId="1" shapeId="0">
      <text>
        <r>
          <rPr>
            <b/>
            <sz val="9"/>
            <color indexed="81"/>
            <rFont val="Tahoma"/>
            <family val="2"/>
          </rPr>
          <t>Cem Dener:</t>
        </r>
        <r>
          <rPr>
            <sz val="9"/>
            <color indexed="81"/>
            <rFont val="Tahoma"/>
            <family val="2"/>
          </rPr>
          <t xml:space="preserve">
SIGFAE is being piloted. No integrated system operation yet.</t>
        </r>
      </text>
    </comment>
    <comment ref="FW21" authorId="1" shapeId="0">
      <text>
        <r>
          <rPr>
            <b/>
            <sz val="9"/>
            <color indexed="81"/>
            <rFont val="Tahoma"/>
            <family val="2"/>
          </rPr>
          <t>Cem Dener:</t>
        </r>
        <r>
          <rPr>
            <sz val="9"/>
            <color indexed="81"/>
            <rFont val="Tahoma"/>
            <family val="2"/>
          </rPr>
          <t xml:space="preserve">
Integrated Public Procurement Management System / 
Système Intégré de Gestion des Marches Publics</t>
        </r>
      </text>
    </comment>
    <comment ref="FX21" authorId="1" shapeId="0">
      <text>
        <r>
          <rPr>
            <b/>
            <sz val="9"/>
            <color indexed="81"/>
            <rFont val="Tahoma"/>
            <family val="2"/>
          </rPr>
          <t>Cem Dener:</t>
        </r>
        <r>
          <rPr>
            <sz val="9"/>
            <color indexed="81"/>
            <rFont val="Tahoma"/>
            <family val="2"/>
          </rPr>
          <t xml:space="preserve">
http://www.finances.bj/spip.php?article419
http://www.armp.bj/
http://www.pefa.org/en/assessment/bj-sep07-pfmpr-public-en
http://www.marchespublics-uemoa.net/
http://socialwatch-benin.org/index.php/le-projet-les-citoyens-dans-les-marches-publics-au-benin-lance-par-social-watch-benin/
http://www.xvision.com.tn/index.php?option=com_content&amp;view=article&amp;id=51&amp;Itemid=220</t>
        </r>
      </text>
    </comment>
    <comment ref="FY21" authorId="1" shapeId="0">
      <text>
        <r>
          <rPr>
            <b/>
            <sz val="9"/>
            <color indexed="81"/>
            <rFont val="Tahoma"/>
            <family val="2"/>
          </rPr>
          <t>Cem Dener:</t>
        </r>
        <r>
          <rPr>
            <sz val="9"/>
            <color indexed="81"/>
            <rFont val="Tahoma"/>
            <family val="2"/>
          </rPr>
          <t xml:space="preserve">
Feb 2012 &gt; Final
2014 &gt; Planned
</t>
        </r>
      </text>
    </comment>
    <comment ref="GH21" authorId="1" shapeId="0">
      <text>
        <r>
          <rPr>
            <b/>
            <sz val="9"/>
            <color indexed="81"/>
            <rFont val="Tahoma"/>
            <family val="2"/>
          </rPr>
          <t>Cem Dener:</t>
        </r>
        <r>
          <rPr>
            <sz val="9"/>
            <color indexed="81"/>
            <rFont val="Tahoma"/>
            <family val="2"/>
          </rPr>
          <t xml:space="preserve">
Caisse Autonome d'Amortissement</t>
        </r>
      </text>
    </comment>
    <comment ref="M22" authorId="1" shapeId="0">
      <text>
        <r>
          <rPr>
            <b/>
            <sz val="9"/>
            <color indexed="81"/>
            <rFont val="Tahoma"/>
            <family val="2"/>
          </rPr>
          <t>Cem Dener:</t>
        </r>
        <r>
          <rPr>
            <sz val="9"/>
            <color indexed="81"/>
            <rFont val="Tahoma"/>
            <family val="2"/>
          </rPr>
          <t xml:space="preserve">
http://www.myrbpems.bt/
http://pid.adb.org/pid/TaView.htm?projNo=41152&amp;seqNo=01&amp;typeCd=2</t>
        </r>
      </text>
    </comment>
    <comment ref="AD22" authorId="10" shapeId="0">
      <text>
        <r>
          <rPr>
            <sz val="9"/>
            <color indexed="81"/>
            <rFont val="Tahoma"/>
            <family val="2"/>
          </rPr>
          <t xml:space="preserve">Sandy: MTEF is embedded in the National Budget doc
</t>
        </r>
      </text>
    </comment>
    <comment ref="BI22" authorId="12" shapeId="0">
      <text>
        <r>
          <rPr>
            <b/>
            <sz val="9"/>
            <color indexed="81"/>
            <rFont val="Tahoma"/>
            <family val="2"/>
          </rPr>
          <t>Sandy: The document can be found here: http://www.mof.gov.bt/index.php?deptid=17&amp;id=27#labelReportsBGT1</t>
        </r>
        <r>
          <rPr>
            <sz val="9"/>
            <color indexed="81"/>
            <rFont val="Tahoma"/>
            <family val="2"/>
          </rPr>
          <t xml:space="preserve">
</t>
        </r>
      </text>
    </comment>
    <comment ref="CV22" authorId="1" shapeId="0">
      <text>
        <r>
          <rPr>
            <b/>
            <sz val="9"/>
            <color indexed="81"/>
            <rFont val="Tahoma"/>
            <family val="2"/>
          </rPr>
          <t>Cem Dener:</t>
        </r>
        <r>
          <rPr>
            <sz val="9"/>
            <color indexed="81"/>
            <rFont val="Tahoma"/>
            <family val="2"/>
          </rPr>
          <t xml:space="preserve">
http://www.myrbpems.bt/
http://pid.adb.org/pid/TaView.htm?projNo=41152&amp;seqNo=01&amp;typeCd=2</t>
        </r>
      </text>
    </comment>
    <comment ref="DH22" authorId="7" shapeId="0">
      <text>
        <r>
          <rPr>
            <b/>
            <sz val="9"/>
            <color indexed="81"/>
            <rFont val="Tahoma"/>
            <family val="2"/>
          </rPr>
          <t>Irenezh1016:</t>
        </r>
        <r>
          <rPr>
            <sz val="9"/>
            <color indexed="81"/>
            <rFont val="Tahoma"/>
            <family val="2"/>
          </rPr>
          <t xml:space="preserve">
http://www.aicit.org/JCIT/ppl/JCIT4222PPL.pdf</t>
        </r>
      </text>
    </comment>
    <comment ref="DM22" authorId="10" shapeId="0">
      <text>
        <r>
          <rPr>
            <sz val="9"/>
            <color indexed="81"/>
            <rFont val="Tahoma"/>
            <family val="2"/>
          </rPr>
          <t xml:space="preserve">Sandy: MTEF is embedded in the National Budget doc
</t>
        </r>
      </text>
    </comment>
    <comment ref="DN22" authorId="1" shapeId="0">
      <text>
        <r>
          <rPr>
            <b/>
            <sz val="9"/>
            <color indexed="81"/>
            <rFont val="Tahoma"/>
            <family val="2"/>
          </rPr>
          <t>Cem Dener:</t>
        </r>
        <r>
          <rPr>
            <sz val="9"/>
            <color indexed="81"/>
            <rFont val="Tahoma"/>
            <family val="2"/>
          </rPr>
          <t xml:space="preserve">
Consolidated Fund</t>
        </r>
      </text>
    </comment>
    <comment ref="DZ22" authorId="1" shapeId="0">
      <text>
        <r>
          <rPr>
            <b/>
            <sz val="9"/>
            <color indexed="81"/>
            <rFont val="Tahoma"/>
            <family val="2"/>
          </rPr>
          <t>Cem Dener:</t>
        </r>
        <r>
          <rPr>
            <sz val="9"/>
            <color indexed="81"/>
            <rFont val="Tahoma"/>
            <family val="2"/>
          </rPr>
          <t xml:space="preserve">
http://www.kuenselonline.com/ramis-to-ease-tax-payment-and-collection/
</t>
        </r>
      </text>
    </comment>
    <comment ref="EL22" authorId="1" shapeId="0">
      <text>
        <r>
          <rPr>
            <b/>
            <sz val="9"/>
            <color indexed="81"/>
            <rFont val="Tahoma"/>
            <family val="2"/>
          </rPr>
          <t>Cem Dener:</t>
        </r>
        <r>
          <rPr>
            <sz val="9"/>
            <color indexed="81"/>
            <rFont val="Tahoma"/>
            <family val="2"/>
          </rPr>
          <t xml:space="preserve">
http://www.kuenselonline.com/ramis-to-ease-tax-payment-and-collection/
</t>
        </r>
      </text>
    </comment>
    <comment ref="ER22" authorId="12" shapeId="0">
      <text>
        <r>
          <rPr>
            <b/>
            <sz val="9"/>
            <color indexed="81"/>
            <rFont val="Tahoma"/>
            <family val="2"/>
          </rPr>
          <t>Sandy: The document can be found here: http://www.mof.gov.bt/index.php?deptid=17&amp;id=27#labelReportsBGT1</t>
        </r>
        <r>
          <rPr>
            <sz val="9"/>
            <color indexed="81"/>
            <rFont val="Tahoma"/>
            <family val="2"/>
          </rPr>
          <t xml:space="preserve">
</t>
        </r>
      </text>
    </comment>
    <comment ref="FJ22" authorId="6" shapeId="0">
      <text>
        <r>
          <rPr>
            <b/>
            <sz val="9"/>
            <color indexed="81"/>
            <rFont val="Tahoma"/>
            <family val="2"/>
          </rPr>
          <t>Huan Zhang:</t>
        </r>
        <r>
          <rPr>
            <sz val="9"/>
            <color indexed="81"/>
            <rFont val="Tahoma"/>
            <family val="2"/>
          </rPr>
          <t xml:space="preserve">
http://www.moic.gov.bt/daden/uploads/2014/04/Bhutan-eGov-Master-Plan.pdf 
http://www1.rcsc.gov.bt/tmpFolder/CSIS.pdf
http://www.rcsc.gov.bt/result-for-csis-enhancement-works-ii/
</t>
        </r>
      </text>
    </comment>
    <comment ref="FR22" authorId="1" shapeId="0">
      <text>
        <r>
          <rPr>
            <b/>
            <sz val="9"/>
            <color indexed="81"/>
            <rFont val="Tahoma"/>
            <family val="2"/>
          </rPr>
          <t>Cem Dener:</t>
        </r>
        <r>
          <rPr>
            <sz val="9"/>
            <color indexed="81"/>
            <rFont val="Tahoma"/>
            <family val="2"/>
          </rPr>
          <t xml:space="preserve">
https://www.pefa.org/en/assessment/bu-jun10-pfmpr-public-en   </t>
        </r>
      </text>
    </comment>
    <comment ref="FX22" authorId="7" shapeId="0">
      <text>
        <r>
          <rPr>
            <b/>
            <sz val="9"/>
            <color indexed="81"/>
            <rFont val="Tahoma"/>
            <family val="2"/>
          </rPr>
          <t>Irenezh1016:</t>
        </r>
        <r>
          <rPr>
            <sz val="9"/>
            <color indexed="81"/>
            <rFont val="Tahoma"/>
            <family val="2"/>
          </rPr>
          <t xml:space="preserve">
This link is on the Bhutan Mof website, but it doesn't work
http://www.scribd.com/fullscreen/75448923?access_key=key-ps670qlj2yniguny0zg
http://www.pefa.org/en/assessment/bu-jun10-pfmpr-public-en
http://www.gppbhutan.bt
</t>
        </r>
      </text>
    </comment>
    <comment ref="C23" authorId="1" shapeId="0">
      <text>
        <r>
          <rPr>
            <b/>
            <sz val="9"/>
            <color indexed="81"/>
            <rFont val="Tahoma"/>
            <family val="2"/>
          </rPr>
          <t>Cem Dener:</t>
        </r>
        <r>
          <rPr>
            <sz val="9"/>
            <color indexed="81"/>
            <rFont val="Tahoma"/>
            <family val="2"/>
          </rPr>
          <t xml:space="preserve">
Plurinational State of Bolivia</t>
        </r>
      </text>
    </comment>
    <comment ref="R23" authorId="9" shapeId="0">
      <text>
        <r>
          <rPr>
            <b/>
            <sz val="9"/>
            <color indexed="81"/>
            <rFont val="Tahoma"/>
            <family val="2"/>
          </rPr>
          <t>Saw Young Min:</t>
        </r>
        <r>
          <rPr>
            <sz val="9"/>
            <color indexed="81"/>
            <rFont val="Tahoma"/>
            <family val="2"/>
          </rPr>
          <t xml:space="preserve">
SIGMA</t>
        </r>
      </text>
    </comment>
    <comment ref="S23" authorId="9" shapeId="0">
      <text>
        <r>
          <rPr>
            <b/>
            <sz val="9"/>
            <color indexed="81"/>
            <rFont val="Tahoma"/>
            <family val="2"/>
          </rPr>
          <t>Saw Young Min:</t>
        </r>
        <r>
          <rPr>
            <sz val="9"/>
            <color indexed="81"/>
            <rFont val="Tahoma"/>
            <family val="2"/>
          </rPr>
          <t xml:space="preserve">
Only the year
</t>
        </r>
      </text>
    </comment>
    <comment ref="X23" authorId="1" shapeId="0">
      <text>
        <r>
          <rPr>
            <b/>
            <sz val="9"/>
            <color indexed="81"/>
            <rFont val="Tahoma"/>
            <family val="2"/>
          </rPr>
          <t>Cem Dener:</t>
        </r>
        <r>
          <rPr>
            <sz val="9"/>
            <color indexed="81"/>
            <rFont val="Tahoma"/>
            <family val="2"/>
          </rPr>
          <t xml:space="preserve">
http://www.sicoes.gob.bo/general/frames.php?direccion=../contrat/estadisticas/index.php
http://www.economiayfinanzas.gob.bo/index.php?opcion=com_mapa_sitio&amp;ver=mapa_sitio#&amp;id_item=421</t>
        </r>
      </text>
    </comment>
    <comment ref="AH23" authorId="8" shapeId="0">
      <text>
        <r>
          <rPr>
            <b/>
            <sz val="9"/>
            <color indexed="81"/>
            <rFont val="Tahoma"/>
            <family val="2"/>
          </rPr>
          <t>Birgul:</t>
        </r>
        <r>
          <rPr>
            <sz val="9"/>
            <color indexed="81"/>
            <rFont val="Tahoma"/>
            <family val="2"/>
          </rPr>
          <t xml:space="preserve">
THERE IS NO EXPLICIT INVESTMENT PLAN
</t>
        </r>
      </text>
    </comment>
    <comment ref="AO23" authorId="0" shapeId="0">
      <text>
        <r>
          <rPr>
            <sz val="9"/>
            <color indexed="81"/>
            <rFont val="Tahoma"/>
            <family val="2"/>
          </rPr>
          <t>Internal audit documentation viewed on regional ('Department') websites</t>
        </r>
      </text>
    </comment>
    <comment ref="BJ23" authorId="0" shapeId="0">
      <text>
        <r>
          <rPr>
            <sz val="9"/>
            <color indexed="81"/>
            <rFont val="Tahoma"/>
            <family val="2"/>
          </rPr>
          <t>Links to regional ('Department') websites, other statistical websites such as National Institute of Statistics, etc. from website of Ministry of Economy and Public Finance of Bolivia</t>
        </r>
      </text>
    </comment>
    <comment ref="BP23" authorId="0" shapeId="0">
      <text>
        <r>
          <rPr>
            <sz val="9"/>
            <color indexed="81"/>
            <rFont val="Tahoma"/>
            <family val="2"/>
          </rPr>
          <t>There is link outlining functions of Transparency Unit in Ministry of Economy and Public Finance of Bolivia</t>
        </r>
      </text>
    </comment>
    <comment ref="BV23" authorId="0" shapeId="0">
      <text>
        <r>
          <rPr>
            <sz val="9"/>
            <color indexed="81"/>
            <rFont val="Tahoma"/>
            <family val="2"/>
          </rPr>
          <t>Visitor information on regional ('Department') government websites</t>
        </r>
      </text>
    </comment>
    <comment ref="DG23" authorId="1" shapeId="0">
      <text>
        <r>
          <rPr>
            <b/>
            <sz val="9"/>
            <color indexed="81"/>
            <rFont val="Tahoma"/>
            <family val="2"/>
          </rPr>
          <t>Cem Dener:</t>
        </r>
        <r>
          <rPr>
            <sz val="9"/>
            <color indexed="81"/>
            <rFont val="Tahoma"/>
            <family val="2"/>
          </rPr>
          <t xml:space="preserve">
http://www.sicoes.gob.bo/general/frames.php?direccion=../contrat/estadisticas/index.php
http://www.economiayfinanzas.gob.bo/index.php?opcion=com_mapa_sitio&amp;ver=mapa_sitio#&amp;id_item=421</t>
        </r>
      </text>
    </comment>
    <comment ref="DT23" authorId="3" shapeId="0">
      <text>
        <r>
          <rPr>
            <b/>
            <sz val="9"/>
            <color indexed="81"/>
            <rFont val="Tahoma"/>
            <family val="2"/>
          </rPr>
          <t>Sophiko Skhirtladze:</t>
        </r>
        <r>
          <rPr>
            <sz val="9"/>
            <color indexed="81"/>
            <rFont val="Tahoma"/>
            <family val="2"/>
          </rPr>
          <t xml:space="preserve">
https://www.google.com/url?sa=t&amp;rct=j&amp;q=&amp;esrc=s&amp;source=web&amp;cd=2&amp;cad=rja&amp;uact=8&amp;ved=0CEMQFjAB&amp;url=http%3A%2F%2Fwebdms.ciat.org%3A8080%2Faction.php%3Fkt_path_info%3Dktcore.actions.document.view%26fDocumentId%3D9787&amp;ei=EKjRU5LPMpPhsATUz4KgCA&amp;usg=AFQjCNHIBiv567-9kJypFoo1CVVmBWRaqg&amp;bvm=bv.71667212,d.cWc</t>
        </r>
      </text>
    </comment>
    <comment ref="DX23" authorId="0" shapeId="0">
      <text>
        <r>
          <rPr>
            <sz val="9"/>
            <color indexed="81"/>
            <rFont val="Tahoma"/>
            <family val="2"/>
          </rPr>
          <t>Internal audit documentation viewed on regional ('Department') websites</t>
        </r>
      </text>
    </comment>
    <comment ref="EG23"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S23" authorId="0" shapeId="0">
      <text>
        <r>
          <rPr>
            <sz val="9"/>
            <color indexed="81"/>
            <rFont val="Tahoma"/>
            <family val="2"/>
          </rPr>
          <t>Links to regional ('Department') websites, other statistical websites such as National Institute of Statistics, etc. from website of Ministry of Economy and Public Finance of Bolivia</t>
        </r>
      </text>
    </comment>
    <comment ref="EY23" authorId="0" shapeId="0">
      <text>
        <r>
          <rPr>
            <sz val="9"/>
            <color indexed="81"/>
            <rFont val="Tahoma"/>
            <family val="2"/>
          </rPr>
          <t>There is link outlining functions of Transparency Unit in Ministry of Economy and Public Finance of Bolivia</t>
        </r>
      </text>
    </comment>
    <comment ref="FE23" authorId="0" shapeId="0">
      <text>
        <r>
          <rPr>
            <sz val="9"/>
            <color indexed="81"/>
            <rFont val="Tahoma"/>
            <family val="2"/>
          </rPr>
          <t>Visitor information on regional ('Department') government websites</t>
        </r>
      </text>
    </comment>
    <comment ref="FI23" authorId="1" shapeId="0">
      <text>
        <r>
          <rPr>
            <b/>
            <sz val="9"/>
            <color indexed="81"/>
            <rFont val="Tahoma"/>
            <family val="2"/>
          </rPr>
          <t>Cem Dener:</t>
        </r>
        <r>
          <rPr>
            <sz val="9"/>
            <color indexed="81"/>
            <rFont val="Tahoma"/>
            <family val="2"/>
          </rPr>
          <t xml:space="preserve">
Based on Oracle DB</t>
        </r>
      </text>
    </comment>
    <comment ref="FJ23" authorId="6" shapeId="0">
      <text>
        <r>
          <rPr>
            <b/>
            <sz val="9"/>
            <color indexed="81"/>
            <rFont val="Tahoma"/>
            <family val="2"/>
          </rPr>
          <t>Huan Zhang:</t>
        </r>
        <r>
          <rPr>
            <sz val="9"/>
            <color indexed="81"/>
            <rFont val="Tahoma"/>
            <family val="2"/>
          </rPr>
          <t xml:space="preserve">
http://www.sigma.gob.bo/php/index.php</t>
        </r>
      </text>
    </comment>
    <comment ref="FL23" authorId="6" shapeId="0">
      <text>
        <r>
          <rPr>
            <b/>
            <sz val="9"/>
            <color indexed="81"/>
            <rFont val="Tahoma"/>
            <family val="2"/>
          </rPr>
          <t>Huan Zhang:</t>
        </r>
        <r>
          <rPr>
            <sz val="9"/>
            <color indexed="81"/>
            <rFont val="Tahoma"/>
            <family val="2"/>
          </rPr>
          <t xml:space="preserve">
Although SIGMA includes a personnel and payroll module, it has not been implemented in all the institutions. Pursuant to information supplied by the Office of Salary Information Management of the General Directorate of Treasury Operations Programming, approximately 70 percent use the SIGMA payroll module, but the coverage at public-official
level is very low. The low coverage occurs mainly for sectors such as education, health, police, or defense, which have salary structures that include diverse concepts not proposed in this module.</t>
        </r>
      </text>
    </comment>
    <comment ref="FQ23" authorId="1" shapeId="0">
      <text>
        <r>
          <rPr>
            <b/>
            <sz val="9"/>
            <color indexed="81"/>
            <rFont val="Tahoma"/>
            <family val="2"/>
          </rPr>
          <t>Cem Dener:</t>
        </r>
        <r>
          <rPr>
            <sz val="9"/>
            <color indexed="81"/>
            <rFont val="Tahoma"/>
            <family val="2"/>
          </rPr>
          <t xml:space="preserve">
Based on Oracle DB</t>
        </r>
      </text>
    </comment>
    <comment ref="FW23" authorId="6" shapeId="0">
      <text>
        <r>
          <rPr>
            <b/>
            <sz val="9"/>
            <color indexed="81"/>
            <rFont val="Tahoma"/>
            <family val="2"/>
          </rPr>
          <t>Huan Zhang:</t>
        </r>
        <r>
          <rPr>
            <sz val="9"/>
            <color indexed="81"/>
            <rFont val="Tahoma"/>
            <family val="2"/>
          </rPr>
          <t xml:space="preserve">
Government Procurement Information System</t>
        </r>
      </text>
    </comment>
    <comment ref="GH23" authorId="1" shapeId="0">
      <text>
        <r>
          <rPr>
            <b/>
            <sz val="9"/>
            <color indexed="81"/>
            <rFont val="Tahoma"/>
            <family val="2"/>
          </rPr>
          <t>Cem Dener:</t>
        </r>
        <r>
          <rPr>
            <sz val="9"/>
            <color indexed="81"/>
            <rFont val="Tahoma"/>
            <family val="2"/>
          </rPr>
          <t xml:space="preserve">
CB : Full access 5.3
</t>
        </r>
      </text>
    </comment>
    <comment ref="GI23" authorId="1" shapeId="0">
      <text>
        <r>
          <rPr>
            <b/>
            <sz val="9"/>
            <color indexed="81"/>
            <rFont val="Tahoma"/>
            <family val="2"/>
          </rPr>
          <t>Cem Dener:</t>
        </r>
        <r>
          <rPr>
            <sz val="9"/>
            <color indexed="81"/>
            <rFont val="Tahoma"/>
            <family val="2"/>
          </rPr>
          <t xml:space="preserve">
4T : 2013</t>
        </r>
      </text>
    </comment>
    <comment ref="CX24" authorId="1" shapeId="0">
      <text>
        <r>
          <rPr>
            <b/>
            <sz val="9"/>
            <color indexed="81"/>
            <rFont val="Tahoma"/>
            <family val="2"/>
          </rPr>
          <t>Cem Dener:</t>
        </r>
        <r>
          <rPr>
            <sz val="9"/>
            <color indexed="81"/>
            <rFont val="Tahoma"/>
            <family val="2"/>
          </rPr>
          <t xml:space="preserve">
http://www.vladars.net/</t>
        </r>
      </text>
    </comment>
    <comment ref="DH24" authorId="7" shapeId="0">
      <text>
        <r>
          <rPr>
            <b/>
            <sz val="9"/>
            <color indexed="81"/>
            <rFont val="Tahoma"/>
            <family val="2"/>
          </rPr>
          <t>Irenezh1016:</t>
        </r>
        <r>
          <rPr>
            <sz val="9"/>
            <color indexed="81"/>
            <rFont val="Tahoma"/>
            <family val="2"/>
          </rPr>
          <t xml:space="preserve">
http://www.ads.gov.ba/v2/attachments/710_04_e-Government_Bosnian_landscape_Sarajevo_2010.pdf</t>
        </r>
      </text>
    </comment>
    <comment ref="EG24"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R24" authorId="3" shapeId="0">
      <text>
        <r>
          <rPr>
            <b/>
            <sz val="9"/>
            <color indexed="81"/>
            <rFont val="Tahoma"/>
            <family val="2"/>
          </rPr>
          <t>Sophiko Skhirtladze:</t>
        </r>
        <r>
          <rPr>
            <sz val="9"/>
            <color indexed="81"/>
            <rFont val="Tahoma"/>
            <family val="2"/>
          </rPr>
          <t xml:space="preserve">
Only in one of the federal states</t>
        </r>
      </text>
    </comment>
    <comment ref="EV24" authorId="3" shapeId="0">
      <text>
        <r>
          <rPr>
            <b/>
            <sz val="9"/>
            <color indexed="81"/>
            <rFont val="Tahoma"/>
            <family val="2"/>
          </rPr>
          <t>Sophiko Skhirtladze:</t>
        </r>
        <r>
          <rPr>
            <sz val="9"/>
            <color indexed="81"/>
            <rFont val="Tahoma"/>
            <family val="2"/>
          </rPr>
          <t xml:space="preserve">
http://www.fbihvlada.gov.ba/bosanski/index.php; http://www.vladars.net/sr-SP-Cyrl/Pages/Default.aspx</t>
        </r>
      </text>
    </comment>
    <comment ref="FJ24" authorId="1" shapeId="0">
      <text>
        <r>
          <rPr>
            <b/>
            <sz val="9"/>
            <color indexed="81"/>
            <rFont val="Tahoma"/>
            <family val="2"/>
          </rPr>
          <t>Cem Dener:</t>
        </r>
        <r>
          <rPr>
            <sz val="9"/>
            <color indexed="81"/>
            <rFont val="Tahoma"/>
            <family val="2"/>
          </rPr>
          <t xml:space="preserve">
https://www.linkedin.com/company/civil-service-agency-of-bosnia-and-herzegovina </t>
        </r>
      </text>
    </comment>
    <comment ref="FL24" authorId="6" shapeId="0">
      <text>
        <r>
          <rPr>
            <b/>
            <sz val="9"/>
            <color indexed="81"/>
            <rFont val="Tahoma"/>
            <family val="2"/>
          </rPr>
          <t>Huan Zhang:</t>
        </r>
        <r>
          <rPr>
            <sz val="9"/>
            <color indexed="81"/>
            <rFont val="Tahoma"/>
            <family val="2"/>
          </rPr>
          <t xml:space="preserve">
HRM Information System project (HRMIS) was not completed yet due to several challenges: first, the entity-level civil service agencies refused to start with its implementation; second, at the state level, only a handful of stitutions actually began to populate the new database with fresh data; third, the Agency for the Protection of Personal Data (state level) issued a decision forbidding the Civil Service Agency to collect civil servants’ personal data and requesting the erasure of the data that had already been collected. 
http://www.sigmaweb.org/publications/48971635.pdf</t>
        </r>
      </text>
    </comment>
    <comment ref="FR24" authorId="1" shapeId="0">
      <text>
        <r>
          <rPr>
            <b/>
            <sz val="9"/>
            <color indexed="81"/>
            <rFont val="Tahoma"/>
            <family val="2"/>
          </rPr>
          <t>Cem Dener:</t>
        </r>
        <r>
          <rPr>
            <sz val="9"/>
            <color indexed="81"/>
            <rFont val="Tahoma"/>
            <family val="2"/>
          </rPr>
          <t xml:space="preserve">
The MFT Treasury operates the payroll for all employees of the BiH Institutions except the armed forces. 
The Civil Service Agency (CSA) controls all appointments to and promotions in civil service positions, and has a complete database of all civil servants</t>
        </r>
      </text>
    </comment>
    <comment ref="P25" authorId="9" shapeId="0">
      <text>
        <r>
          <rPr>
            <b/>
            <sz val="9"/>
            <color indexed="81"/>
            <rFont val="Tahoma"/>
            <family val="2"/>
          </rPr>
          <t>Saw Young Min:</t>
        </r>
        <r>
          <rPr>
            <sz val="9"/>
            <color indexed="81"/>
            <rFont val="Tahoma"/>
            <family val="2"/>
          </rPr>
          <t xml:space="preserve">
Only for budget tables 2012/2013</t>
        </r>
      </text>
    </comment>
    <comment ref="Q25" authorId="1" shapeId="0">
      <text>
        <r>
          <rPr>
            <b/>
            <sz val="9"/>
            <color indexed="81"/>
            <rFont val="Tahoma"/>
            <family val="2"/>
          </rPr>
          <t>Cem Dener:</t>
        </r>
        <r>
          <rPr>
            <sz val="9"/>
            <color indexed="81"/>
            <rFont val="Tahoma"/>
            <family val="2"/>
          </rPr>
          <t xml:space="preserve">
Limited number of tables
http://www.finance.gov.bw/index.php?option=com_content1&amp;parent_id=334&amp;pparent=336&amp;id=383</t>
        </r>
      </text>
    </comment>
    <comment ref="X25" authorId="1" shapeId="0">
      <text>
        <r>
          <rPr>
            <b/>
            <sz val="9"/>
            <color indexed="81"/>
            <rFont val="Tahoma"/>
            <family val="2"/>
          </rPr>
          <t>Cem Dener:</t>
        </r>
        <r>
          <rPr>
            <sz val="9"/>
            <color indexed="81"/>
            <rFont val="Tahoma"/>
            <family val="2"/>
          </rPr>
          <t xml:space="preserve">
http://www.finance.gov.bw/index.php?option=com_content1&amp;parent_id=334&amp;pparent=336&amp;id=380</t>
        </r>
      </text>
    </comment>
    <comment ref="Z25" authorId="1" shapeId="0">
      <text>
        <r>
          <rPr>
            <b/>
            <sz val="9"/>
            <color indexed="81"/>
            <rFont val="Tahoma"/>
            <family val="2"/>
          </rPr>
          <t>Cem Dener:</t>
        </r>
        <r>
          <rPr>
            <sz val="9"/>
            <color indexed="81"/>
            <rFont val="Tahoma"/>
            <family val="2"/>
          </rPr>
          <t xml:space="preserve">
http://www.finance.gov.bw/index.php?option=com_content1&amp;parent_id=334&amp;pparent=336&amp;id=383</t>
        </r>
      </text>
    </comment>
    <comment ref="AD25" authorId="1" shapeId="0">
      <text>
        <r>
          <rPr>
            <sz val="9"/>
            <color indexed="81"/>
            <rFont val="Tahoma"/>
            <family val="2"/>
          </rPr>
          <t>Expected to start in 2014-2015</t>
        </r>
      </text>
    </comment>
    <comment ref="AO25" authorId="10" shapeId="0">
      <text>
        <r>
          <rPr>
            <b/>
            <sz val="9"/>
            <color indexed="81"/>
            <rFont val="Tahoma"/>
            <family val="2"/>
          </rPr>
          <t>Sandy: Auditor General website :http://www.oag.org.bw/news-events/auditor-generals-reports/</t>
        </r>
        <r>
          <rPr>
            <sz val="9"/>
            <color indexed="81"/>
            <rFont val="Tahoma"/>
            <family val="2"/>
          </rPr>
          <t xml:space="preserve">
</t>
        </r>
      </text>
    </comment>
    <comment ref="DG25" authorId="1" shapeId="0">
      <text>
        <r>
          <rPr>
            <b/>
            <sz val="9"/>
            <color indexed="81"/>
            <rFont val="Tahoma"/>
            <family val="2"/>
          </rPr>
          <t>Cem Dener:</t>
        </r>
        <r>
          <rPr>
            <sz val="9"/>
            <color indexed="81"/>
            <rFont val="Tahoma"/>
            <family val="2"/>
          </rPr>
          <t xml:space="preserve">
http://www.finance.gov.bw/index.php?option=com_content1&amp;parent_id=334&amp;pparent=336&amp;id=380</t>
        </r>
      </text>
    </comment>
    <comment ref="DI25" authorId="1" shapeId="0">
      <text>
        <r>
          <rPr>
            <b/>
            <sz val="9"/>
            <color indexed="81"/>
            <rFont val="Tahoma"/>
            <family val="2"/>
          </rPr>
          <t>Cem Dener:</t>
        </r>
        <r>
          <rPr>
            <sz val="9"/>
            <color indexed="81"/>
            <rFont val="Tahoma"/>
            <family val="2"/>
          </rPr>
          <t xml:space="preserve">
http://www.finance.gov.bw/index.php?option=com_content1&amp;parent_id=334&amp;pparent=336&amp;id=383</t>
        </r>
      </text>
    </comment>
    <comment ref="DL25" authorId="1" shapeId="0">
      <text>
        <r>
          <rPr>
            <b/>
            <sz val="9"/>
            <color indexed="81"/>
            <rFont val="Tahoma"/>
            <family val="2"/>
          </rPr>
          <t>Cem Dener:</t>
        </r>
        <r>
          <rPr>
            <sz val="9"/>
            <color indexed="81"/>
            <rFont val="Tahoma"/>
            <family val="2"/>
          </rPr>
          <t xml:space="preserve">
http://www.finance.gov.bw/index.php?option=com_content1&amp;parent_id=184&amp;pparent=187&amp;cat_id=304&amp;id=318</t>
        </r>
      </text>
    </comment>
    <comment ref="DM25" authorId="1" shapeId="0">
      <text>
        <r>
          <rPr>
            <sz val="9"/>
            <color indexed="81"/>
            <rFont val="Tahoma"/>
            <family val="2"/>
          </rPr>
          <t>Expected to start in 2014-2015</t>
        </r>
      </text>
    </comment>
    <comment ref="DX25" authorId="10" shapeId="0">
      <text>
        <r>
          <rPr>
            <b/>
            <sz val="9"/>
            <color indexed="81"/>
            <rFont val="Tahoma"/>
            <family val="2"/>
          </rPr>
          <t>Sandy: Auditor General website :http://www.oag.org.bw/news-events/auditor-generals-reports/</t>
        </r>
        <r>
          <rPr>
            <sz val="9"/>
            <color indexed="81"/>
            <rFont val="Tahoma"/>
            <family val="2"/>
          </rPr>
          <t xml:space="preserve">
</t>
        </r>
      </text>
    </comment>
    <comment ref="DZ25" authorId="1" shapeId="0">
      <text>
        <r>
          <rPr>
            <b/>
            <sz val="9"/>
            <color indexed="81"/>
            <rFont val="Tahoma"/>
            <family val="2"/>
          </rPr>
          <t>Cem Dener:</t>
        </r>
        <r>
          <rPr>
            <sz val="9"/>
            <color indexed="81"/>
            <rFont val="Tahoma"/>
            <family val="2"/>
          </rPr>
          <t xml:space="preserve">
https://www.google.com/url?sa=t&amp;rct=j&amp;q=&amp;esrc=s&amp;source=web&amp;cd=4&amp;cad=rja&amp;uact=8&amp;ved=0CDoQFjAD&amp;url=http%3A%2F%2Fburs.org.bw%2Findex.php%3Foption%3Dcom_phocadownload%26view%3Dcategory%26download%3D334%3A2012-report%26id%3D71%3Aannual-reports%26Itemid%3D152&amp;ei=V4v7U_yDI9bkoATh0YCACQ&amp;usg=AFQjCNELfw35OYUsCz0nyaOX7cGO8-Vhmg&amp;sig2=8zAFIirEGUvEGVc83ouwIQ&amp;bvm=bv.73612305,d.cWc</t>
        </r>
      </text>
    </comment>
    <comment ref="EG25"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R25" authorId="3" shapeId="0">
      <text>
        <r>
          <rPr>
            <b/>
            <sz val="9"/>
            <color indexed="81"/>
            <rFont val="Tahoma"/>
            <family val="2"/>
          </rPr>
          <t>Sophiko Skhirtladze:</t>
        </r>
        <r>
          <rPr>
            <sz val="9"/>
            <color indexed="81"/>
            <rFont val="Tahoma"/>
            <family val="2"/>
          </rPr>
          <t xml:space="preserve">
http://www.ey.com/GL/en/Services/Tax/International-Tax/Alert--Botswana-Tax-Authority-introduces-E-service; http://www.techtalk.co.bw/news.php?name=2014122412</t>
        </r>
      </text>
    </comment>
    <comment ref="FG25" authorId="1" shapeId="0">
      <text>
        <r>
          <rPr>
            <b/>
            <sz val="9"/>
            <color indexed="81"/>
            <rFont val="Tahoma"/>
            <family val="2"/>
          </rPr>
          <t>Cem Dener:</t>
        </r>
        <r>
          <rPr>
            <sz val="9"/>
            <color indexed="81"/>
            <rFont val="Tahoma"/>
            <family val="2"/>
          </rPr>
          <t xml:space="preserve">
Computerized Personnel Management System &gt; previousl system</t>
        </r>
      </text>
    </comment>
    <comment ref="FI25" authorId="1" shapeId="0">
      <text>
        <r>
          <rPr>
            <b/>
            <sz val="9"/>
            <color indexed="81"/>
            <rFont val="Tahoma"/>
            <family val="2"/>
          </rPr>
          <t>Cem Dener:</t>
        </r>
        <r>
          <rPr>
            <sz val="9"/>
            <color indexed="81"/>
            <rFont val="Tahoma"/>
            <family val="2"/>
          </rPr>
          <t xml:space="preserve">
Transition from "Infinium" to "Oracle".
</t>
        </r>
      </text>
    </comment>
    <comment ref="FJ25" authorId="6" shapeId="0">
      <text>
        <r>
          <rPr>
            <b/>
            <sz val="9"/>
            <color indexed="81"/>
            <rFont val="Tahoma"/>
            <family val="2"/>
          </rPr>
          <t>Huan Zhang:</t>
        </r>
        <r>
          <rPr>
            <sz val="9"/>
            <color indexed="81"/>
            <rFont val="Tahoma"/>
            <family val="2"/>
          </rPr>
          <t xml:space="preserve">
http://www.pepfar.gov/documents/organization/145712.pdf 
http://www.gov.bw/en/Ministries--Authorities/Ministries/State-President/The-Directorate-of-Public-Service-Management-DPSM1/Recruitment--Placement-Division/Information-and-Communication-Technology/
</t>
        </r>
      </text>
    </comment>
    <comment ref="FR25" authorId="1" shapeId="0">
      <text>
        <r>
          <rPr>
            <b/>
            <sz val="9"/>
            <color indexed="81"/>
            <rFont val="Tahoma"/>
            <family val="2"/>
          </rPr>
          <t>Cem Dener:</t>
        </r>
        <r>
          <rPr>
            <sz val="9"/>
            <color indexed="81"/>
            <rFont val="Tahoma"/>
            <family val="2"/>
          </rPr>
          <t xml:space="preserve">
https://ec.europa.eu/europeaid/sites/devco/files/report-pefa-assessment-botswana-200902_en.pdf 
http://www.olddailynews.gov.bw/cgi-bin/news.cgi?d=20050225
</t>
        </r>
      </text>
    </comment>
    <comment ref="FX25" authorId="1" shapeId="0">
      <text>
        <r>
          <rPr>
            <b/>
            <sz val="9"/>
            <color indexed="81"/>
            <rFont val="Tahoma"/>
            <family val="2"/>
          </rPr>
          <t>Cem Dener:</t>
        </r>
        <r>
          <rPr>
            <sz val="9"/>
            <color indexed="81"/>
            <rFont val="Tahoma"/>
            <family val="2"/>
          </rPr>
          <t xml:space="preserve">
http://www.biztechafrica.com/article/botswana-procurement-body-introduces-new-system/5652/#.U_3s_fldWxU </t>
        </r>
      </text>
    </comment>
    <comment ref="GH25" authorId="1" shapeId="0">
      <text>
        <r>
          <rPr>
            <b/>
            <sz val="9"/>
            <color indexed="81"/>
            <rFont val="Tahoma"/>
            <family val="2"/>
          </rPr>
          <t>Cem Dener:</t>
        </r>
        <r>
          <rPr>
            <sz val="9"/>
            <color indexed="81"/>
            <rFont val="Tahoma"/>
            <family val="2"/>
          </rPr>
          <t xml:space="preserve">
Also, CB</t>
        </r>
      </text>
    </comment>
    <comment ref="O26" authorId="1" shapeId="0">
      <text>
        <r>
          <rPr>
            <b/>
            <sz val="9"/>
            <color indexed="81"/>
            <rFont val="Tahoma"/>
            <family val="2"/>
          </rPr>
          <t>Cem Dener:</t>
        </r>
        <r>
          <rPr>
            <sz val="9"/>
            <color indexed="81"/>
            <rFont val="Tahoma"/>
            <family val="2"/>
          </rPr>
          <t xml:space="preserve">
Also
https://www.portalsof.planejamento.gov.br/</t>
        </r>
      </text>
    </comment>
    <comment ref="X26" authorId="1" shapeId="0">
      <text>
        <r>
          <rPr>
            <b/>
            <sz val="9"/>
            <color indexed="81"/>
            <rFont val="Tahoma"/>
            <family val="2"/>
          </rPr>
          <t>Cem Dener:</t>
        </r>
        <r>
          <rPr>
            <sz val="9"/>
            <color indexed="81"/>
            <rFont val="Tahoma"/>
            <family val="2"/>
          </rPr>
          <t xml:space="preserve">
http://www.fazenda.gov.br/transparencia/</t>
        </r>
      </text>
    </comment>
    <comment ref="AQ26" authorId="1" shapeId="0">
      <text>
        <r>
          <rPr>
            <b/>
            <sz val="9"/>
            <color indexed="81"/>
            <rFont val="Tahoma"/>
            <family val="2"/>
          </rPr>
          <t>Cem Dener:</t>
        </r>
        <r>
          <rPr>
            <sz val="9"/>
            <color indexed="81"/>
            <rFont val="Tahoma"/>
            <family val="2"/>
          </rPr>
          <t xml:space="preserve">
https://www.portalsof.planejamento.gov.br/sof/relatorios_aval_fiscal/index_html#2004</t>
        </r>
      </text>
    </comment>
    <comment ref="BI26" authorId="8" shapeId="0">
      <text>
        <r>
          <rPr>
            <b/>
            <sz val="9"/>
            <color indexed="81"/>
            <rFont val="Tahoma"/>
            <family val="2"/>
          </rPr>
          <t>Birgul:</t>
        </r>
        <r>
          <rPr>
            <sz val="9"/>
            <color indexed="81"/>
            <rFont val="Tahoma"/>
            <family val="2"/>
          </rPr>
          <t xml:space="preserve">
after searching `contabilidade integrada` meaning `integrated accounting`, there are some documents</t>
        </r>
      </text>
    </comment>
    <comment ref="CM26" authorId="1" shapeId="0">
      <text>
        <r>
          <rPr>
            <b/>
            <sz val="9"/>
            <color indexed="81"/>
            <rFont val="Tahoma"/>
            <family val="2"/>
          </rPr>
          <t>Cem Dener:</t>
        </r>
        <r>
          <rPr>
            <sz val="9"/>
            <color indexed="81"/>
            <rFont val="Tahoma"/>
            <family val="2"/>
          </rPr>
          <t xml:space="preserve">
SIAFI designed and implemented by SERPRO (SOE) as a locally developed software</t>
        </r>
      </text>
    </comment>
    <comment ref="CX26" authorId="1" shapeId="0">
      <text>
        <r>
          <rPr>
            <b/>
            <sz val="9"/>
            <color indexed="81"/>
            <rFont val="Tahoma"/>
            <family val="2"/>
          </rPr>
          <t>Cem Dener:</t>
        </r>
        <r>
          <rPr>
            <sz val="9"/>
            <color indexed="81"/>
            <rFont val="Tahoma"/>
            <family val="2"/>
          </rPr>
          <t xml:space="preserve">
Also
https://www.portalsof.planejamento.gov.br/</t>
        </r>
      </text>
    </comment>
    <comment ref="DG26" authorId="1" shapeId="0">
      <text>
        <r>
          <rPr>
            <b/>
            <sz val="9"/>
            <color indexed="81"/>
            <rFont val="Tahoma"/>
            <family val="2"/>
          </rPr>
          <t>Cem Dener:</t>
        </r>
        <r>
          <rPr>
            <sz val="9"/>
            <color indexed="81"/>
            <rFont val="Tahoma"/>
            <family val="2"/>
          </rPr>
          <t xml:space="preserve">
http://www.fazenda.gov.br/transparencia/</t>
        </r>
      </text>
    </comment>
    <comment ref="DZ26" authorId="1" shapeId="0">
      <text>
        <r>
          <rPr>
            <b/>
            <sz val="9"/>
            <color indexed="81"/>
            <rFont val="Tahoma"/>
            <family val="2"/>
          </rPr>
          <t>Cem Dener:</t>
        </r>
        <r>
          <rPr>
            <sz val="9"/>
            <color indexed="81"/>
            <rFont val="Tahoma"/>
            <family val="2"/>
          </rPr>
          <t xml:space="preserve">
https://www.portalsof.planejamento.gov.br/sof/relatorios_aval_fiscal/index_html#2004</t>
        </r>
      </text>
    </comment>
    <comment ref="EG26" authorId="3" shapeId="0">
      <text>
        <r>
          <rPr>
            <b/>
            <sz val="9"/>
            <color indexed="81"/>
            <rFont val="Tahoma"/>
            <family val="2"/>
          </rPr>
          <t>Sophiko Skhirtladze:</t>
        </r>
        <r>
          <rPr>
            <sz val="9"/>
            <color indexed="81"/>
            <rFont val="Tahoma"/>
            <family val="2"/>
          </rPr>
          <t xml:space="preserve">
Mapping with the WCO Data Model was attempted as part of the MERCOSUR DUAM Project.</t>
        </r>
      </text>
    </comment>
    <comment ref="ER26" authorId="8" shapeId="0">
      <text>
        <r>
          <rPr>
            <b/>
            <sz val="9"/>
            <color indexed="81"/>
            <rFont val="Tahoma"/>
            <family val="2"/>
          </rPr>
          <t>Birgul:</t>
        </r>
        <r>
          <rPr>
            <sz val="9"/>
            <color indexed="81"/>
            <rFont val="Tahoma"/>
            <family val="2"/>
          </rPr>
          <t xml:space="preserve">
after searching `contabilidade integrada` meaning `integrated accounting`, there are some documents</t>
        </r>
      </text>
    </comment>
    <comment ref="FG26" authorId="6" shapeId="0">
      <text>
        <r>
          <rPr>
            <b/>
            <sz val="9"/>
            <color indexed="81"/>
            <rFont val="Tahoma"/>
            <family val="2"/>
          </rPr>
          <t>Huan Zhang:</t>
        </r>
        <r>
          <rPr>
            <sz val="9"/>
            <color indexed="81"/>
            <rFont val="Tahoma"/>
            <family val="2"/>
          </rPr>
          <t xml:space="preserve">
PEFA report: The Secretariat for Human Resources in the Ministry of Planning is responsible for managing the consolidated personnel records of Federal Government employees. For this purpose, it uses the Integrated Human Resources Management System (Sistema Integrado de Administração de Recursos Humanos–SIAPE). The system holds records for about 1,300,000 civil servants, retirees and pension holders of the Executive Branch.</t>
        </r>
      </text>
    </comment>
    <comment ref="FL26" authorId="6" shapeId="0">
      <text>
        <r>
          <rPr>
            <b/>
            <sz val="9"/>
            <color indexed="81"/>
            <rFont val="Tahoma"/>
            <family val="2"/>
          </rPr>
          <t>Huan Zhang:</t>
        </r>
        <r>
          <rPr>
            <sz val="9"/>
            <color indexed="81"/>
            <rFont val="Tahoma"/>
            <family val="2"/>
          </rPr>
          <t xml:space="preserve">
PEFA report: Updating the personnel records is decentralized to the various units of the Federal Government.</t>
        </r>
      </text>
    </comment>
    <comment ref="FV26" authorId="1" shapeId="0">
      <text>
        <r>
          <rPr>
            <b/>
            <sz val="9"/>
            <color indexed="81"/>
            <rFont val="Tahoma"/>
            <family val="2"/>
          </rPr>
          <t>Cem Dener:</t>
        </r>
        <r>
          <rPr>
            <sz val="9"/>
            <color indexed="81"/>
            <rFont val="Tahoma"/>
            <family val="2"/>
          </rPr>
          <t xml:space="preserve">
SIAFI designed and implemented by SERPRO (SOE) as a locally developed software</t>
        </r>
      </text>
    </comment>
    <comment ref="FX26" authorId="1" shapeId="0">
      <text>
        <r>
          <rPr>
            <b/>
            <sz val="9"/>
            <color indexed="81"/>
            <rFont val="Tahoma"/>
            <family val="2"/>
          </rPr>
          <t>Cem Dener:</t>
        </r>
        <r>
          <rPr>
            <sz val="9"/>
            <color indexed="81"/>
            <rFont val="Tahoma"/>
            <family val="2"/>
          </rPr>
          <t xml:space="preserve">
Banco do Brasil:        www.licitacoes-e.com.br
Rio Grande do Sul:   www.compras.rs.gov.br
Rio de Janeiro:         www.compras.rj.gov.br
Paraná:                     www.comprasparana.pr.gov.br
Pernambuco:            www.compras.pe.gov.br
Bahia:                       www.comprasnet.se.gov.br
Minas Gerais:            www.compras.mg.gov.br
Sao Paulo:                www.bec.sp.gov.br
Tocantins:                Pregão.to.gov.br
http://www.egov4dev.org/success/case/brazeproc.shtml
</t>
        </r>
      </text>
    </comment>
    <comment ref="GH26" authorId="1" shapeId="0">
      <text>
        <r>
          <rPr>
            <b/>
            <sz val="9"/>
            <color indexed="81"/>
            <rFont val="Tahoma"/>
            <family val="2"/>
          </rPr>
          <t>Cem Dener:</t>
        </r>
        <r>
          <rPr>
            <sz val="9"/>
            <color indexed="81"/>
            <rFont val="Tahoma"/>
            <family val="2"/>
          </rPr>
          <t xml:space="preserve">
Also, CB</t>
        </r>
      </text>
    </comment>
    <comment ref="F27" authorId="4" shapeId="0">
      <text>
        <r>
          <rPr>
            <b/>
            <sz val="9"/>
            <color indexed="81"/>
            <rFont val="Tahoma"/>
            <family val="2"/>
          </rPr>
          <t>CD:</t>
        </r>
        <r>
          <rPr>
            <sz val="9"/>
            <color indexed="81"/>
            <rFont val="Tahoma"/>
            <family val="2"/>
          </rPr>
          <t xml:space="preserve">
2014</t>
        </r>
      </text>
    </comment>
    <comment ref="M27" authorId="1" shapeId="0">
      <text>
        <r>
          <rPr>
            <b/>
            <sz val="9"/>
            <color indexed="81"/>
            <rFont val="Tahoma"/>
            <family val="2"/>
          </rPr>
          <t>Cem Dener:</t>
        </r>
        <r>
          <rPr>
            <sz val="9"/>
            <color indexed="81"/>
            <rFont val="Tahoma"/>
            <family val="2"/>
          </rPr>
          <t xml:space="preserve">
http://www.bruneiresources.com/pdf/accsm12_brunei_technicalpaper.pdf</t>
        </r>
      </text>
    </comment>
    <comment ref="CV27" authorId="1" shapeId="0">
      <text>
        <r>
          <rPr>
            <b/>
            <sz val="9"/>
            <color indexed="81"/>
            <rFont val="Tahoma"/>
            <family val="2"/>
          </rPr>
          <t>Cem Dener:</t>
        </r>
        <r>
          <rPr>
            <sz val="9"/>
            <color indexed="81"/>
            <rFont val="Tahoma"/>
            <family val="2"/>
          </rPr>
          <t xml:space="preserve">
http://www.bruneiresources.com/pdf/accsm12_brunei_technicalpaper.pdf</t>
        </r>
      </text>
    </comment>
    <comment ref="EG27" authorId="3" shapeId="0">
      <text>
        <r>
          <rPr>
            <b/>
            <sz val="9"/>
            <color indexed="81"/>
            <rFont val="Tahoma"/>
            <family val="2"/>
          </rPr>
          <t>Sophiko Skhirtladze:</t>
        </r>
        <r>
          <rPr>
            <sz val="9"/>
            <color indexed="81"/>
            <rFont val="Tahoma"/>
            <family val="2"/>
          </rPr>
          <t xml:space="preserve">
Reported in Single Window Survey: Mapped to Version 2.0.</t>
        </r>
      </text>
    </comment>
    <comment ref="EY27" authorId="3" shapeId="0">
      <text>
        <r>
          <rPr>
            <b/>
            <sz val="9"/>
            <color indexed="81"/>
            <rFont val="Tahoma"/>
            <family val="2"/>
          </rPr>
          <t>Sophiko Skhirtladze:</t>
        </r>
        <r>
          <rPr>
            <sz val="9"/>
            <color indexed="81"/>
            <rFont val="Tahoma"/>
            <family val="2"/>
          </rPr>
          <t xml:space="preserve">
http://m.bt.com.bn/news-national/2009/12/03/expert-reveals-major-barriers-e-govt-roll-out</t>
        </r>
      </text>
    </comment>
    <comment ref="FJ27" authorId="6" shapeId="0">
      <text>
        <r>
          <rPr>
            <b/>
            <sz val="9"/>
            <color indexed="81"/>
            <rFont val="Tahoma"/>
            <family val="2"/>
          </rPr>
          <t>Huan Zhang:</t>
        </r>
        <r>
          <rPr>
            <sz val="9"/>
            <color indexed="81"/>
            <rFont val="Tahoma"/>
            <family val="2"/>
          </rPr>
          <t xml:space="preserve">
http://www2.mindef.gov.bn/MOD2/index.php/160-defpais-commissioning-ceremony 
HRMIS system has been launched in the Ministry of Defense </t>
        </r>
      </text>
    </comment>
    <comment ref="FQ27" authorId="1" shapeId="0">
      <text>
        <r>
          <rPr>
            <b/>
            <sz val="9"/>
            <color indexed="81"/>
            <rFont val="Tahoma"/>
            <family val="2"/>
          </rPr>
          <t>Cem Dener:</t>
        </r>
        <r>
          <rPr>
            <sz val="9"/>
            <color indexed="81"/>
            <rFont val="Tahoma"/>
            <family val="2"/>
          </rPr>
          <t xml:space="preserve">
Based on Oracle DB</t>
        </r>
      </text>
    </comment>
    <comment ref="FZ27" authorId="1" shapeId="0">
      <text>
        <r>
          <rPr>
            <b/>
            <sz val="9"/>
            <color indexed="81"/>
            <rFont val="Tahoma"/>
            <family val="2"/>
          </rPr>
          <t>Cem Dener:</t>
        </r>
        <r>
          <rPr>
            <sz val="9"/>
            <color indexed="81"/>
            <rFont val="Tahoma"/>
            <family val="2"/>
          </rPr>
          <t xml:space="preserve">
Decentralized.
</t>
        </r>
      </text>
    </comment>
    <comment ref="BS28" authorId="1" shapeId="0">
      <text>
        <r>
          <rPr>
            <b/>
            <sz val="9"/>
            <color indexed="81"/>
            <rFont val="Tahoma"/>
            <family val="2"/>
          </rPr>
          <t>Cem Dener:</t>
        </r>
        <r>
          <rPr>
            <sz val="9"/>
            <color indexed="81"/>
            <rFont val="Tahoma"/>
            <family val="2"/>
          </rPr>
          <t xml:space="preserve">
http://www.minfin.bg/bg/page/10</t>
        </r>
      </text>
    </comment>
    <comment ref="CM28" authorId="1" shapeId="0">
      <text>
        <r>
          <rPr>
            <b/>
            <sz val="9"/>
            <color indexed="81"/>
            <rFont val="Tahoma"/>
            <family val="2"/>
          </rPr>
          <t>Cem Dener:</t>
        </r>
        <r>
          <rPr>
            <sz val="9"/>
            <color indexed="81"/>
            <rFont val="Tahoma"/>
            <family val="2"/>
          </rPr>
          <t xml:space="preserve">
SAP was considered during twinning...</t>
        </r>
      </text>
    </comment>
    <comment ref="EG28" authorId="3" shapeId="0">
      <text>
        <r>
          <rPr>
            <b/>
            <sz val="9"/>
            <color indexed="81"/>
            <rFont val="Tahoma"/>
            <family val="2"/>
          </rPr>
          <t>Sophiko Skhirtladze:</t>
        </r>
        <r>
          <rPr>
            <sz val="9"/>
            <color indexed="81"/>
            <rFont val="Tahoma"/>
            <family val="2"/>
          </rPr>
          <t xml:space="preserve">
Reported in Single Window Survey: Mapped to Version 3.0.</t>
        </r>
      </text>
    </comment>
    <comment ref="EL28" authorId="1" shapeId="0">
      <text>
        <r>
          <rPr>
            <b/>
            <sz val="9"/>
            <color indexed="81"/>
            <rFont val="Tahoma"/>
            <family val="2"/>
          </rPr>
          <t>Cem Dener:</t>
        </r>
        <r>
          <rPr>
            <sz val="9"/>
            <color indexed="81"/>
            <rFont val="Tahoma"/>
            <family val="2"/>
          </rPr>
          <t xml:space="preserve">
http://www.customs.bg/bg/page/86</t>
        </r>
      </text>
    </comment>
    <comment ref="EV28" authorId="3" shapeId="0">
      <text>
        <r>
          <rPr>
            <b/>
            <sz val="9"/>
            <color indexed="81"/>
            <rFont val="Tahoma"/>
            <family val="2"/>
          </rPr>
          <t>Sophiko Skhirtladze:</t>
        </r>
        <r>
          <rPr>
            <sz val="9"/>
            <color indexed="81"/>
            <rFont val="Tahoma"/>
            <family val="2"/>
          </rPr>
          <t xml:space="preserve">
most likely private
http://www.epractice.eu/files/eGov%20in%20BG%20-%20May%202014%20-%20v.11.0.pdf</t>
        </r>
      </text>
    </comment>
    <comment ref="FB28" authorId="1" shapeId="0">
      <text>
        <r>
          <rPr>
            <b/>
            <sz val="9"/>
            <color indexed="81"/>
            <rFont val="Tahoma"/>
            <family val="2"/>
          </rPr>
          <t>Cem Dener:</t>
        </r>
        <r>
          <rPr>
            <sz val="9"/>
            <color indexed="81"/>
            <rFont val="Tahoma"/>
            <family val="2"/>
          </rPr>
          <t xml:space="preserve">
http://www.minfin.bg/bg/page/10</t>
        </r>
      </text>
    </comment>
    <comment ref="FI28" authorId="1" shapeId="0">
      <text>
        <r>
          <rPr>
            <b/>
            <sz val="9"/>
            <color indexed="81"/>
            <rFont val="Tahoma"/>
            <family val="2"/>
          </rPr>
          <t>Cem Dener:</t>
        </r>
        <r>
          <rPr>
            <sz val="9"/>
            <color indexed="81"/>
            <rFont val="Tahoma"/>
            <family val="2"/>
          </rPr>
          <t xml:space="preserve">
Based on Oracle DB</t>
        </r>
      </text>
    </comment>
    <comment ref="FJ28" authorId="1" shapeId="0">
      <text>
        <r>
          <rPr>
            <b/>
            <sz val="9"/>
            <color indexed="81"/>
            <rFont val="Tahoma"/>
            <family val="2"/>
          </rPr>
          <t>Cem Dener:</t>
        </r>
        <r>
          <rPr>
            <sz val="9"/>
            <color indexed="81"/>
            <rFont val="Tahoma"/>
            <family val="2"/>
          </rPr>
          <t xml:space="preserve">
http://computerworld.bg/inenglish/archive/2007/05/2</t>
        </r>
      </text>
    </comment>
    <comment ref="FQ28" authorId="1" shapeId="0">
      <text>
        <r>
          <rPr>
            <b/>
            <sz val="9"/>
            <color indexed="81"/>
            <rFont val="Tahoma"/>
            <family val="2"/>
          </rPr>
          <t>Cem Dener:</t>
        </r>
        <r>
          <rPr>
            <sz val="9"/>
            <color indexed="81"/>
            <rFont val="Tahoma"/>
            <family val="2"/>
          </rPr>
          <t xml:space="preserve">
Based on Oracle DB</t>
        </r>
      </text>
    </comment>
    <comment ref="FR28" authorId="1" shapeId="0">
      <text>
        <r>
          <rPr>
            <b/>
            <sz val="9"/>
            <color indexed="81"/>
            <rFont val="Tahoma"/>
            <family val="2"/>
          </rPr>
          <t>Cem Dener:</t>
        </r>
        <r>
          <rPr>
            <sz val="9"/>
            <color indexed="81"/>
            <rFont val="Tahoma"/>
            <family val="2"/>
          </rPr>
          <t xml:space="preserve">
http://www.technologica.com/en/products/deployment/human-resource-management</t>
        </r>
      </text>
    </comment>
    <comment ref="FV28" authorId="1" shapeId="0">
      <text>
        <r>
          <rPr>
            <b/>
            <sz val="9"/>
            <color indexed="81"/>
            <rFont val="Tahoma"/>
            <family val="2"/>
          </rPr>
          <t>Cem Dener:</t>
        </r>
        <r>
          <rPr>
            <sz val="9"/>
            <color indexed="81"/>
            <rFont val="Tahoma"/>
            <family val="2"/>
          </rPr>
          <t xml:space="preserve">
SAP was considered during twinning...</t>
        </r>
      </text>
    </comment>
    <comment ref="FX28" authorId="1" shapeId="0">
      <text>
        <r>
          <rPr>
            <b/>
            <sz val="9"/>
            <color indexed="81"/>
            <rFont val="Tahoma"/>
            <family val="2"/>
          </rPr>
          <t>Cem Dener:</t>
        </r>
        <r>
          <rPr>
            <sz val="9"/>
            <color indexed="81"/>
            <rFont val="Tahoma"/>
            <family val="2"/>
          </rPr>
          <t xml:space="preserve">
http://interoperability.egov.bg</t>
        </r>
      </text>
    </comment>
    <comment ref="FY28" authorId="7" shapeId="0">
      <text>
        <r>
          <rPr>
            <b/>
            <sz val="9"/>
            <color indexed="81"/>
            <rFont val="Tahoma"/>
            <family val="2"/>
          </rPr>
          <t>Irenezh1016:</t>
        </r>
        <r>
          <rPr>
            <sz val="9"/>
            <color indexed="81"/>
            <rFont val="Tahoma"/>
            <family val="2"/>
          </rPr>
          <t xml:space="preserve">
Transactional system is introduced in 2014
http://www.novinite.com/articles/157528/EBRD+to+Help+Bulgaria+Launch+Electronic+Public+Procurement</t>
        </r>
      </text>
    </comment>
    <comment ref="M29" authorId="1" shapeId="0">
      <text>
        <r>
          <rPr>
            <b/>
            <sz val="9"/>
            <color indexed="81"/>
            <rFont val="Tahoma"/>
            <family val="2"/>
          </rPr>
          <t>Cem Dener:</t>
        </r>
        <r>
          <rPr>
            <sz val="9"/>
            <color indexed="81"/>
            <rFont val="Tahoma"/>
            <family val="2"/>
          </rPr>
          <t xml:space="preserve">
http://www.sandrose.org/sigifip.htm</t>
        </r>
      </text>
    </comment>
    <comment ref="AC29" authorId="0" shapeId="0">
      <text>
        <r>
          <rPr>
            <sz val="9"/>
            <color indexed="81"/>
            <rFont val="Tahoma"/>
            <family val="2"/>
          </rPr>
          <t>Note: No reports after 2010 report on public finances</t>
        </r>
      </text>
    </comment>
    <comment ref="AN29" authorId="0" shapeId="0">
      <text>
        <r>
          <rPr>
            <sz val="9"/>
            <color indexed="81"/>
            <rFont val="Tahoma"/>
            <family val="2"/>
          </rPr>
          <t>Note: no 2011 report on public finances</t>
        </r>
      </text>
    </comment>
    <comment ref="AS29" authorId="0" shapeId="0">
      <text>
        <r>
          <rPr>
            <sz val="9"/>
            <color indexed="81"/>
            <rFont val="Tahoma"/>
            <family val="2"/>
          </rPr>
          <t>Note: sector analysis is not very detailed</t>
        </r>
      </text>
    </comment>
    <comment ref="BA29" authorId="0" shapeId="0">
      <text>
        <r>
          <rPr>
            <sz val="9"/>
            <color indexed="81"/>
            <rFont val="Tahoma"/>
            <family val="2"/>
          </rPr>
          <t>Note as example (2012): http://www.dcmp.bf/SiteDcmp/plan-passation/plan2012/MINISTERE_DE_L_ECONOMIE_ET_DES_FINANCES.pdf, and http://www.dcmp.bf/SiteDcmp/dcmp/historique.html</t>
        </r>
      </text>
    </comment>
    <comment ref="BV29" authorId="2" shapeId="0">
      <text>
        <r>
          <rPr>
            <sz val="9"/>
            <color indexed="81"/>
            <rFont val="Tahoma"/>
            <family val="2"/>
          </rPr>
          <t>Note: there is 'Last update' date indicator</t>
        </r>
      </text>
    </comment>
    <comment ref="BZ29" authorId="0" shapeId="0">
      <text>
        <r>
          <rPr>
            <sz val="9"/>
            <color indexed="81"/>
            <rFont val="Tahoma"/>
            <family val="2"/>
          </rPr>
          <t>Note: there is a link to 'Private area' which allows user to choose language for use on the website of Ministry of Finance</t>
        </r>
      </text>
    </comment>
    <comment ref="DL29" authorId="0" shapeId="0">
      <text>
        <r>
          <rPr>
            <sz val="9"/>
            <color indexed="81"/>
            <rFont val="Tahoma"/>
            <family val="2"/>
          </rPr>
          <t>Note: No reports after 2010 report on public finances</t>
        </r>
      </text>
    </comment>
    <comment ref="DT29" authorId="3" shapeId="0">
      <text>
        <r>
          <rPr>
            <b/>
            <sz val="9"/>
            <color indexed="81"/>
            <rFont val="Tahoma"/>
            <family val="2"/>
          </rPr>
          <t>Sophiko Skhirtladze:</t>
        </r>
        <r>
          <rPr>
            <sz val="9"/>
            <color indexed="81"/>
            <rFont val="Tahoma"/>
            <family val="2"/>
          </rPr>
          <t xml:space="preserve">
Link does not work</t>
        </r>
      </text>
    </comment>
    <comment ref="DW29" authorId="0" shapeId="0">
      <text>
        <r>
          <rPr>
            <sz val="9"/>
            <color indexed="81"/>
            <rFont val="Tahoma"/>
            <family val="2"/>
          </rPr>
          <t>Note: no 2011 report on public finances</t>
        </r>
      </text>
    </comment>
    <comment ref="EB29" authorId="0" shapeId="0">
      <text>
        <r>
          <rPr>
            <sz val="9"/>
            <color indexed="81"/>
            <rFont val="Tahoma"/>
            <family val="2"/>
          </rPr>
          <t>Note: sector analysis is not very detailed</t>
        </r>
      </text>
    </comment>
    <comment ref="EG29"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J29" authorId="0" shapeId="0">
      <text>
        <r>
          <rPr>
            <sz val="9"/>
            <color indexed="81"/>
            <rFont val="Tahoma"/>
            <family val="2"/>
          </rPr>
          <t>Note as example (2012): http://www.dcmp.bf/SiteDcmp/plan-passation/plan2012/MINISTERE_DE_L_ECONOMIE_ET_DES_FINANCES.pdf, and http://www.dcmp.bf/SiteDcmp/dcmp/historique.html</t>
        </r>
      </text>
    </comment>
    <comment ref="EM29" authorId="1" shapeId="0">
      <text>
        <r>
          <rPr>
            <b/>
            <sz val="9"/>
            <color indexed="81"/>
            <rFont val="Tahoma"/>
            <family val="2"/>
          </rPr>
          <t>Cem Dener:</t>
        </r>
        <r>
          <rPr>
            <sz val="9"/>
            <color indexed="81"/>
            <rFont val="Tahoma"/>
            <family val="2"/>
          </rPr>
          <t xml:space="preserve">
Transition to ASYCUDA++ in 2003</t>
        </r>
      </text>
    </comment>
    <comment ref="EV29" authorId="3" shapeId="0">
      <text>
        <r>
          <rPr>
            <b/>
            <sz val="9"/>
            <color indexed="81"/>
            <rFont val="Tahoma"/>
            <family val="2"/>
          </rPr>
          <t>Sophiko Skhirtladze:</t>
        </r>
        <r>
          <rPr>
            <sz val="9"/>
            <color indexed="81"/>
            <rFont val="Tahoma"/>
            <family val="2"/>
          </rPr>
          <t xml:space="preserve">
http://africa.airtel.com/wps/wcm/connect/africarevamp/burkina-faso/accueil/individuel/airtel-money/airtel-money-m-ligdi#</t>
        </r>
      </text>
    </comment>
    <comment ref="FA29" authorId="3" shapeId="0">
      <text>
        <r>
          <rPr>
            <b/>
            <sz val="9"/>
            <color indexed="81"/>
            <rFont val="Tahoma"/>
            <family val="2"/>
          </rPr>
          <t>Sophiko Skhirtladze:</t>
        </r>
        <r>
          <rPr>
            <sz val="9"/>
            <color indexed="81"/>
            <rFont val="Tahoma"/>
            <family val="2"/>
          </rPr>
          <t xml:space="preserve">
Not used in e-services, not clear if it is used in e-commerce</t>
        </r>
      </text>
    </comment>
    <comment ref="FE29" authorId="2" shapeId="0">
      <text>
        <r>
          <rPr>
            <sz val="9"/>
            <color indexed="81"/>
            <rFont val="Tahoma"/>
            <family val="2"/>
          </rPr>
          <t>Note: there is 'Last update' date indicator</t>
        </r>
      </text>
    </comment>
    <comment ref="FI29" authorId="0" shapeId="0">
      <text>
        <r>
          <rPr>
            <sz val="9"/>
            <color indexed="81"/>
            <rFont val="Tahoma"/>
            <family val="2"/>
          </rPr>
          <t>Note: there is a link to 'Private area' which allows user to choose language for use on the website of Ministry of Finance</t>
        </r>
      </text>
    </comment>
    <comment ref="FJ29" authorId="1" shapeId="0">
      <text>
        <r>
          <rPr>
            <b/>
            <sz val="9"/>
            <color indexed="81"/>
            <rFont val="Tahoma"/>
            <family val="2"/>
          </rPr>
          <t>Cem Dener:</t>
        </r>
        <r>
          <rPr>
            <sz val="9"/>
            <color indexed="81"/>
            <rFont val="Tahoma"/>
            <family val="2"/>
          </rPr>
          <t xml:space="preserve">
http://www.pefa.org/en/assessment/bi-mar12-pfmpr-public-en</t>
        </r>
      </text>
    </comment>
    <comment ref="FQ29" authorId="1" shapeId="0">
      <text>
        <r>
          <rPr>
            <b/>
            <sz val="9"/>
            <color indexed="81"/>
            <rFont val="Tahoma"/>
            <family val="2"/>
          </rPr>
          <t>Cem Dener:</t>
        </r>
        <r>
          <rPr>
            <sz val="9"/>
            <color indexed="81"/>
            <rFont val="Tahoma"/>
            <family val="2"/>
          </rPr>
          <t xml:space="preserve">
Based on Oracle DB</t>
        </r>
      </text>
    </comment>
    <comment ref="FY29" authorId="1" shapeId="0">
      <text>
        <r>
          <rPr>
            <b/>
            <sz val="9"/>
            <color indexed="81"/>
            <rFont val="Tahoma"/>
            <family val="2"/>
          </rPr>
          <t>Cem Dener:</t>
        </r>
        <r>
          <rPr>
            <sz val="9"/>
            <color indexed="81"/>
            <rFont val="Tahoma"/>
            <family val="2"/>
          </rPr>
          <t xml:space="preserve">
Jan 2014 &gt; Draft</t>
        </r>
      </text>
    </comment>
    <comment ref="GI29" authorId="1" shapeId="0">
      <text>
        <r>
          <rPr>
            <b/>
            <sz val="9"/>
            <color indexed="81"/>
            <rFont val="Tahoma"/>
            <family val="2"/>
          </rPr>
          <t>Cem Dener:</t>
        </r>
        <r>
          <rPr>
            <sz val="9"/>
            <color indexed="81"/>
            <rFont val="Tahoma"/>
            <family val="2"/>
          </rPr>
          <t xml:space="preserve">
4F : since 2010</t>
        </r>
      </text>
    </comment>
    <comment ref="CX30" authorId="1" shapeId="0">
      <text>
        <r>
          <rPr>
            <b/>
            <sz val="9"/>
            <color indexed="81"/>
            <rFont val="Tahoma"/>
            <family val="2"/>
          </rPr>
          <t>Cem Dener:</t>
        </r>
        <r>
          <rPr>
            <sz val="9"/>
            <color indexed="81"/>
            <rFont val="Tahoma"/>
            <family val="2"/>
          </rPr>
          <t xml:space="preserve">
Regional eGov Prj proposed in 2007:
http://egov.comesa.int/index.php/en/regional-e-government-framework</t>
        </r>
      </text>
    </comment>
    <comment ref="EG30"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I30" authorId="1" shapeId="0">
      <text>
        <r>
          <rPr>
            <b/>
            <sz val="9"/>
            <color indexed="81"/>
            <rFont val="Tahoma"/>
            <family val="2"/>
          </rPr>
          <t>Cem Dener:</t>
        </r>
        <r>
          <rPr>
            <sz val="9"/>
            <color indexed="81"/>
            <rFont val="Tahoma"/>
            <family val="2"/>
          </rPr>
          <t xml:space="preserve">
http://www.simac.com.tn/produit_show.php?id_prod=4&amp;lang=fr</t>
        </r>
      </text>
    </comment>
    <comment ref="FJ30" authorId="1" shapeId="0">
      <text>
        <r>
          <rPr>
            <b/>
            <sz val="9"/>
            <color indexed="81"/>
            <rFont val="Tahoma"/>
            <family val="2"/>
          </rPr>
          <t>Cem Dener:</t>
        </r>
        <r>
          <rPr>
            <sz val="9"/>
            <color indexed="81"/>
            <rFont val="Tahoma"/>
            <family val="2"/>
          </rPr>
          <t xml:space="preserve">
http://burundi-agnews.org/sports-and-games/?p=6172</t>
        </r>
      </text>
    </comment>
    <comment ref="FQ30" authorId="1" shapeId="0">
      <text>
        <r>
          <rPr>
            <b/>
            <sz val="9"/>
            <color indexed="81"/>
            <rFont val="Tahoma"/>
            <family val="2"/>
          </rPr>
          <t>Cem Dener:</t>
        </r>
        <r>
          <rPr>
            <sz val="9"/>
            <color indexed="81"/>
            <rFont val="Tahoma"/>
            <family val="2"/>
          </rPr>
          <t xml:space="preserve">
http://www.simac.com.tn/produit_show.php?id_prod=4&amp;lang=fr</t>
        </r>
      </text>
    </comment>
    <comment ref="FW30" authorId="1" shapeId="0">
      <text>
        <r>
          <rPr>
            <b/>
            <sz val="9"/>
            <color indexed="81"/>
            <rFont val="Tahoma"/>
            <family val="2"/>
          </rPr>
          <t>Cem Dener:</t>
        </r>
        <r>
          <rPr>
            <sz val="9"/>
            <color indexed="81"/>
            <rFont val="Tahoma"/>
            <family val="2"/>
          </rPr>
          <t xml:space="preserve">
Procurement Management Information System</t>
        </r>
      </text>
    </comment>
    <comment ref="FX30" authorId="1" shapeId="0">
      <text>
        <r>
          <rPr>
            <b/>
            <sz val="9"/>
            <color indexed="81"/>
            <rFont val="Tahoma"/>
            <family val="2"/>
          </rPr>
          <t>Cem Dener:</t>
        </r>
        <r>
          <rPr>
            <sz val="9"/>
            <color indexed="81"/>
            <rFont val="Tahoma"/>
            <family val="2"/>
          </rPr>
          <t xml:space="preserve">
http://www.pefa.org/en/assessment/bi-mar12-pfmpr-public-en
http://www.armp.bi/R5.pdf
</t>
        </r>
      </text>
    </comment>
    <comment ref="AA31" authorId="0" shapeId="0">
      <text>
        <r>
          <rPr>
            <sz val="9"/>
            <color indexed="81"/>
            <rFont val="Tahoma"/>
            <family val="2"/>
          </rPr>
          <t>Note: there are documents for 'Budget' under heading of 'Laws and Regulation'. Text is in Cambodian (Khmer)</t>
        </r>
      </text>
    </comment>
    <comment ref="AC31" authorId="2" shapeId="0">
      <text>
        <r>
          <rPr>
            <sz val="9"/>
            <color indexed="81"/>
            <rFont val="Tahoma"/>
            <family val="2"/>
          </rPr>
          <t>Note: there is only one budget and it is written in Khmer: 2010 budget</t>
        </r>
      </text>
    </comment>
    <comment ref="AD31" authorId="0" shapeId="0">
      <text>
        <r>
          <rPr>
            <sz val="9"/>
            <color indexed="81"/>
            <rFont val="Tahoma"/>
            <family val="2"/>
          </rPr>
          <t>Note: There is mention of 'MEF' in budget statistics from January 2008 in Statistic bulletins.
There is a link to 'Public Financial Management Reform Program' (PFMRP) (endorsed by Prime Minister in 2004) which states how budget is formulated within "multi-year plan"</t>
        </r>
      </text>
    </comment>
    <comment ref="AE31" authorId="8" shapeId="0">
      <text>
        <r>
          <rPr>
            <b/>
            <sz val="9"/>
            <color indexed="81"/>
            <rFont val="Tahoma"/>
            <family val="2"/>
          </rPr>
          <t>Birgul:</t>
        </r>
        <r>
          <rPr>
            <sz val="9"/>
            <color indexed="81"/>
            <rFont val="Tahoma"/>
            <family val="2"/>
          </rPr>
          <t xml:space="preserve">
there is no link about MTEF
Sandy: 
But it mentions MTEF 2010-2013  in the annual 2009 budget report </t>
        </r>
      </text>
    </comment>
    <comment ref="AG31" authorId="2" shapeId="0">
      <text>
        <r>
          <rPr>
            <sz val="9"/>
            <color indexed="81"/>
            <rFont val="Tahoma"/>
            <family val="2"/>
          </rPr>
          <t>Note: 2004 is when the Public Financial Management Reform Program was endorsed by Prime Minister</t>
        </r>
      </text>
    </comment>
    <comment ref="AH31" authorId="2" shapeId="0">
      <text>
        <r>
          <rPr>
            <sz val="9"/>
            <color indexed="81"/>
            <rFont val="Tahoma"/>
            <family val="2"/>
          </rPr>
          <t>Translation requirements</t>
        </r>
      </text>
    </comment>
    <comment ref="AK31" authorId="8" shapeId="0">
      <text>
        <r>
          <rPr>
            <b/>
            <sz val="9"/>
            <color indexed="81"/>
            <rFont val="Tahoma"/>
            <family val="2"/>
          </rPr>
          <t>Birgul:</t>
        </r>
        <r>
          <rPr>
            <sz val="9"/>
            <color indexed="81"/>
            <rFont val="Tahoma"/>
            <family val="2"/>
          </rPr>
          <t xml:space="preserve">
there is no link for budget execution</t>
        </r>
      </text>
    </comment>
    <comment ref="AM31" authorId="0" shapeId="0">
      <text>
        <r>
          <rPr>
            <sz val="9"/>
            <color indexed="81"/>
            <rFont val="Tahoma"/>
            <family val="2"/>
          </rPr>
          <t>Note: there are some gaps eg April 2008-August 2008 and August 2008-January 2009</t>
        </r>
      </text>
    </comment>
    <comment ref="AR31" authorId="2" shapeId="0">
      <text>
        <r>
          <rPr>
            <sz val="9"/>
            <color indexed="81"/>
            <rFont val="Tahoma"/>
            <family val="2"/>
          </rPr>
          <t>Translation requirements</t>
        </r>
      </text>
    </comment>
    <comment ref="BF31" authorId="10" shapeId="0">
      <text>
        <r>
          <rPr>
            <b/>
            <sz val="9"/>
            <color indexed="81"/>
            <rFont val="Tahoma"/>
            <family val="2"/>
          </rPr>
          <t>Sandy: It is in the planning stage</t>
        </r>
      </text>
    </comment>
    <comment ref="BO31" authorId="1" shapeId="0">
      <text>
        <r>
          <rPr>
            <b/>
            <sz val="9"/>
            <color indexed="81"/>
            <rFont val="Tahoma"/>
            <family val="2"/>
          </rPr>
          <t>Cem Dener:</t>
        </r>
        <r>
          <rPr>
            <sz val="9"/>
            <color indexed="81"/>
            <rFont val="Tahoma"/>
            <family val="2"/>
          </rPr>
          <t xml:space="preserve">
Blocked due to malware (Jan 2013)</t>
        </r>
      </text>
    </comment>
    <comment ref="BT31" authorId="0" shapeId="0">
      <text>
        <r>
          <rPr>
            <sz val="9"/>
            <color indexed="81"/>
            <rFont val="Tahoma"/>
            <family val="2"/>
          </rPr>
          <t>Note: Data tables have appearance of IMF GFS structure
Public Financial Management Reform Program (PFMRP) stage 2 aims to create a public financial system that is aligned with international standards by 2015</t>
        </r>
      </text>
    </comment>
    <comment ref="BW31" authorId="0" shapeId="0">
      <text>
        <r>
          <rPr>
            <sz val="9"/>
            <color indexed="81"/>
            <rFont val="Tahoma"/>
            <family val="2"/>
          </rPr>
          <t>Note: there is a webmail icon but was not functioning at time of review</t>
        </r>
      </text>
    </comment>
    <comment ref="BY31" authorId="2" shapeId="0">
      <text>
        <r>
          <rPr>
            <sz val="9"/>
            <color indexed="81"/>
            <rFont val="Tahoma"/>
            <family val="2"/>
          </rPr>
          <t>Note: it is assumed that Khmer on the website of the Ministry of Finance qualifies as 'Central Khmer' by ISO Language standards</t>
        </r>
      </text>
    </comment>
    <comment ref="BZ31" authorId="0" shapeId="0">
      <text>
        <r>
          <rPr>
            <sz val="9"/>
            <color indexed="81"/>
            <rFont val="Tahoma"/>
            <family val="2"/>
          </rPr>
          <t>Ministry of Economy and Finance website is predominantly in Cambodian with merged English text</t>
        </r>
      </text>
    </comment>
    <comment ref="CI31" authorId="1" shapeId="0">
      <text>
        <r>
          <rPr>
            <b/>
            <sz val="9"/>
            <color indexed="81"/>
            <rFont val="Tahoma"/>
            <family val="2"/>
          </rPr>
          <t>Cem Dener:</t>
        </r>
        <r>
          <rPr>
            <sz val="9"/>
            <color indexed="81"/>
            <rFont val="Tahoma"/>
            <family val="2"/>
          </rPr>
          <t xml:space="preserve">
New system is expected to be operational in 2016</t>
        </r>
      </text>
    </comment>
    <comment ref="CM31" authorId="1" shapeId="0">
      <text>
        <r>
          <rPr>
            <b/>
            <sz val="9"/>
            <color indexed="81"/>
            <rFont val="Tahoma"/>
            <family val="2"/>
          </rPr>
          <t>Cem Dener:</t>
        </r>
        <r>
          <rPr>
            <sz val="9"/>
            <color indexed="81"/>
            <rFont val="Tahoma"/>
            <family val="2"/>
          </rPr>
          <t xml:space="preserve">
FMIS contract was signed in Jan 2014 with FPT, Vietnam (USD 10m) to develop FMIS in 26 months.</t>
        </r>
      </text>
    </comment>
    <comment ref="DJ31" authorId="0" shapeId="0">
      <text>
        <r>
          <rPr>
            <sz val="9"/>
            <color indexed="81"/>
            <rFont val="Tahoma"/>
            <family val="2"/>
          </rPr>
          <t>Note: there are documents for 'Budget' under heading of 'Laws and Regulation'. Text is in Cambodian (Khmer)</t>
        </r>
      </text>
    </comment>
    <comment ref="DL31" authorId="2" shapeId="0">
      <text>
        <r>
          <rPr>
            <sz val="9"/>
            <color indexed="81"/>
            <rFont val="Tahoma"/>
            <family val="2"/>
          </rPr>
          <t>Note: there is only one budget and it is written in Khmer: 2010 budget</t>
        </r>
      </text>
    </comment>
    <comment ref="DM31" authorId="0" shapeId="0">
      <text>
        <r>
          <rPr>
            <sz val="9"/>
            <color indexed="81"/>
            <rFont val="Tahoma"/>
            <family val="2"/>
          </rPr>
          <t>Note: There is mention of 'MEF' in budget statistics from January 2008 in Statistic bulletins.
There is a link to 'Public Financial Management Reform Program' (PFMRP) (endorsed by Prime Minister in 2004) which states how budget is formulated within "multi-year plan"</t>
        </r>
      </text>
    </comment>
    <comment ref="DN31" authorId="8" shapeId="0">
      <text>
        <r>
          <rPr>
            <b/>
            <sz val="9"/>
            <color indexed="81"/>
            <rFont val="Tahoma"/>
            <family val="2"/>
          </rPr>
          <t>Birgul:</t>
        </r>
        <r>
          <rPr>
            <sz val="9"/>
            <color indexed="81"/>
            <rFont val="Tahoma"/>
            <family val="2"/>
          </rPr>
          <t xml:space="preserve">
there is no link about MTEF
Sandy: 
But it mentions MTEF 2010-2013  in the annual 2009 budget report </t>
        </r>
      </text>
    </comment>
    <comment ref="DT31" authorId="8" shapeId="0">
      <text>
        <r>
          <rPr>
            <b/>
            <sz val="9"/>
            <color indexed="81"/>
            <rFont val="Tahoma"/>
            <family val="2"/>
          </rPr>
          <t>Birgul:</t>
        </r>
        <r>
          <rPr>
            <sz val="9"/>
            <color indexed="81"/>
            <rFont val="Tahoma"/>
            <family val="2"/>
          </rPr>
          <t xml:space="preserve">
there is no link for budget execution</t>
        </r>
      </text>
    </comment>
    <comment ref="DV31" authorId="0" shapeId="0">
      <text>
        <r>
          <rPr>
            <sz val="9"/>
            <color indexed="81"/>
            <rFont val="Tahoma"/>
            <family val="2"/>
          </rPr>
          <t>Note: there are some gaps eg April 2008-August 2008 and August 2008-January 2009</t>
        </r>
      </text>
    </comment>
    <comment ref="DZ31" authorId="1" shapeId="0">
      <text>
        <r>
          <rPr>
            <b/>
            <sz val="9"/>
            <color indexed="81"/>
            <rFont val="Tahoma"/>
            <family val="2"/>
          </rPr>
          <t>Cem Dener:</t>
        </r>
        <r>
          <rPr>
            <sz val="9"/>
            <color indexed="81"/>
            <rFont val="Tahoma"/>
            <family val="2"/>
          </rPr>
          <t xml:space="preserve">
https://www.imf.org/external/np/seminars/eng/2012/asiatax/pdf/seiha.pdf</t>
        </r>
      </text>
    </comment>
    <comment ref="EA31" authorId="2" shapeId="0">
      <text>
        <r>
          <rPr>
            <sz val="9"/>
            <color indexed="81"/>
            <rFont val="Tahoma"/>
            <family val="2"/>
          </rPr>
          <t>Translation requirements</t>
        </r>
      </text>
    </comment>
    <comment ref="EG31"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O31" authorId="10" shapeId="0">
      <text>
        <r>
          <rPr>
            <b/>
            <sz val="9"/>
            <color indexed="81"/>
            <rFont val="Tahoma"/>
            <family val="2"/>
          </rPr>
          <t>Sandy: It is in the planning stage</t>
        </r>
      </text>
    </comment>
    <comment ref="EX31" authorId="1" shapeId="0">
      <text>
        <r>
          <rPr>
            <b/>
            <sz val="9"/>
            <color indexed="81"/>
            <rFont val="Tahoma"/>
            <family val="2"/>
          </rPr>
          <t>Cem Dener:</t>
        </r>
        <r>
          <rPr>
            <sz val="9"/>
            <color indexed="81"/>
            <rFont val="Tahoma"/>
            <family val="2"/>
          </rPr>
          <t xml:space="preserve">
Blocked due to malware (Jan 2013)</t>
        </r>
      </text>
    </comment>
    <comment ref="FC31" authorId="0" shapeId="0">
      <text>
        <r>
          <rPr>
            <sz val="9"/>
            <color indexed="81"/>
            <rFont val="Tahoma"/>
            <family val="2"/>
          </rPr>
          <t>Note: Data tables have appearance of IMF GFS structure
Public Financial Management Reform Program (PFMRP) stage 2 aims to create a public financial system that is aligned with international standards by 2015</t>
        </r>
      </text>
    </comment>
    <comment ref="FF31" authorId="0" shapeId="0">
      <text>
        <r>
          <rPr>
            <sz val="9"/>
            <color indexed="81"/>
            <rFont val="Tahoma"/>
            <family val="2"/>
          </rPr>
          <t>Note: there is a webmail icon but was not functioning at time of review</t>
        </r>
      </text>
    </comment>
    <comment ref="FH31" authorId="2" shapeId="0">
      <text>
        <r>
          <rPr>
            <sz val="9"/>
            <color indexed="81"/>
            <rFont val="Tahoma"/>
            <family val="2"/>
          </rPr>
          <t>Note: it is assumed that Khmer on the website of the Ministry of Finance qualifies as 'Central Khmer' by ISO Language standards</t>
        </r>
      </text>
    </comment>
    <comment ref="FI31" authorId="0" shapeId="0">
      <text>
        <r>
          <rPr>
            <sz val="9"/>
            <color indexed="81"/>
            <rFont val="Tahoma"/>
            <family val="2"/>
          </rPr>
          <t>Ministry of Economy and Finance website is predominantly in Cambodian with merged English text</t>
        </r>
      </text>
    </comment>
    <comment ref="FJ31" authorId="1" shapeId="0">
      <text>
        <r>
          <rPr>
            <b/>
            <sz val="9"/>
            <color indexed="81"/>
            <rFont val="Tahoma"/>
            <family val="2"/>
          </rPr>
          <t>Cem Dener:</t>
        </r>
        <r>
          <rPr>
            <sz val="9"/>
            <color indexed="81"/>
            <rFont val="Tahoma"/>
            <family val="2"/>
          </rPr>
          <t xml:space="preserve">
http://www.undp.org/content/dam/undp/documents/projects/KHM/00047403/Final%20Project%20Report%202010.pdf </t>
        </r>
      </text>
    </comment>
    <comment ref="FK31" authorId="1" shapeId="0">
      <text>
        <r>
          <rPr>
            <b/>
            <sz val="9"/>
            <color indexed="81"/>
            <rFont val="Tahoma"/>
            <family val="2"/>
          </rPr>
          <t>Cem Dener:</t>
        </r>
        <r>
          <rPr>
            <sz val="9"/>
            <color indexed="81"/>
            <rFont val="Tahoma"/>
            <family val="2"/>
          </rPr>
          <t xml:space="preserve">
Expected to go live in 2016</t>
        </r>
      </text>
    </comment>
    <comment ref="FR31" authorId="1" shapeId="0">
      <text>
        <r>
          <rPr>
            <b/>
            <sz val="9"/>
            <color indexed="81"/>
            <rFont val="Tahoma"/>
            <family val="2"/>
          </rPr>
          <t>Cem Dener:</t>
        </r>
        <r>
          <rPr>
            <sz val="9"/>
            <color indexed="81"/>
            <rFont val="Tahoma"/>
            <family val="2"/>
          </rPr>
          <t xml:space="preserve">
New system is expected to be operational in 2016</t>
        </r>
      </text>
    </comment>
    <comment ref="FS31" authorId="1" shapeId="0">
      <text>
        <r>
          <rPr>
            <b/>
            <sz val="9"/>
            <color indexed="81"/>
            <rFont val="Tahoma"/>
            <family val="2"/>
          </rPr>
          <t>Cem Dener:</t>
        </r>
        <r>
          <rPr>
            <sz val="9"/>
            <color indexed="81"/>
            <rFont val="Tahoma"/>
            <family val="2"/>
          </rPr>
          <t xml:space="preserve">
Expected to go live in 2016</t>
        </r>
      </text>
    </comment>
    <comment ref="FV31" authorId="1" shapeId="0">
      <text>
        <r>
          <rPr>
            <b/>
            <sz val="9"/>
            <color indexed="81"/>
            <rFont val="Tahoma"/>
            <family val="2"/>
          </rPr>
          <t>Cem Dener:</t>
        </r>
        <r>
          <rPr>
            <sz val="9"/>
            <color indexed="81"/>
            <rFont val="Tahoma"/>
            <family val="2"/>
          </rPr>
          <t xml:space="preserve">
FMIS contract was signed in Jan 2014 with FPT, Vietnam (USD 10m) to develop FMIS in 26 months.</t>
        </r>
      </text>
    </comment>
    <comment ref="FX31" authorId="1" shapeId="0">
      <text>
        <r>
          <rPr>
            <b/>
            <sz val="9"/>
            <color indexed="81"/>
            <rFont val="Tahoma"/>
            <family val="2"/>
          </rPr>
          <t>Cem Dener:</t>
        </r>
        <r>
          <rPr>
            <sz val="9"/>
            <color indexed="81"/>
            <rFont val="Tahoma"/>
            <family val="2"/>
          </rPr>
          <t xml:space="preserve">
http://adbprocurementforum.net/?page_id=1523
http://www.pefa.org/en/assessment/kh-nov11-ifaper-public-en-0
</t>
        </r>
      </text>
    </comment>
    <comment ref="GI31" authorId="1" shapeId="0">
      <text>
        <r>
          <rPr>
            <b/>
            <sz val="9"/>
            <color indexed="81"/>
            <rFont val="Tahoma"/>
            <family val="2"/>
          </rPr>
          <t>Cem Dener:</t>
        </r>
        <r>
          <rPr>
            <sz val="9"/>
            <color indexed="81"/>
            <rFont val="Tahoma"/>
            <family val="2"/>
          </rPr>
          <t xml:space="preserve">
4T : 2011</t>
        </r>
      </text>
    </comment>
    <comment ref="H32" authorId="1" shapeId="0">
      <text>
        <r>
          <rPr>
            <b/>
            <sz val="9"/>
            <color indexed="81"/>
            <rFont val="Tahoma"/>
            <family val="2"/>
          </rPr>
          <t>Cem Dener:</t>
        </r>
        <r>
          <rPr>
            <sz val="9"/>
            <color indexed="81"/>
            <rFont val="Tahoma"/>
            <family val="2"/>
          </rPr>
          <t xml:space="preserve">
http://www.prc.cm
</t>
        </r>
      </text>
    </comment>
    <comment ref="CQ32" authorId="1" shapeId="0">
      <text>
        <r>
          <rPr>
            <b/>
            <sz val="9"/>
            <color indexed="81"/>
            <rFont val="Tahoma"/>
            <family val="2"/>
          </rPr>
          <t>Cem Dener:</t>
        </r>
        <r>
          <rPr>
            <sz val="9"/>
            <color indexed="81"/>
            <rFont val="Tahoma"/>
            <family val="2"/>
          </rPr>
          <t xml:space="preserve">
http://www.prc.cm
</t>
        </r>
      </text>
    </comment>
    <comment ref="EG32"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V32" authorId="3" shapeId="0">
      <text>
        <r>
          <rPr>
            <b/>
            <sz val="9"/>
            <color indexed="81"/>
            <rFont val="Tahoma"/>
            <family val="2"/>
          </rPr>
          <t>Sophiko Skhirtladze:</t>
        </r>
        <r>
          <rPr>
            <sz val="9"/>
            <color indexed="81"/>
            <rFont val="Tahoma"/>
            <family val="2"/>
          </rPr>
          <t xml:space="preserve">
http://www.itwebafrica.com/ict-and-governance/364-cameroon/231424-tax-payments-at-cameroon-port-go-electronic</t>
        </r>
      </text>
    </comment>
    <comment ref="FI32" authorId="1" shapeId="0">
      <text>
        <r>
          <rPr>
            <b/>
            <sz val="9"/>
            <color indexed="81"/>
            <rFont val="Tahoma"/>
            <family val="2"/>
          </rPr>
          <t>Cem Dener:</t>
        </r>
        <r>
          <rPr>
            <sz val="9"/>
            <color indexed="81"/>
            <rFont val="Tahoma"/>
            <family val="2"/>
          </rPr>
          <t xml:space="preserve">
Based on Oracle DB</t>
        </r>
      </text>
    </comment>
    <comment ref="FJ32" authorId="1" shapeId="0">
      <text>
        <r>
          <rPr>
            <b/>
            <sz val="9"/>
            <color indexed="81"/>
            <rFont val="Tahoma"/>
            <family val="2"/>
          </rPr>
          <t>Cem Dener:</t>
        </r>
        <r>
          <rPr>
            <sz val="9"/>
            <color indexed="81"/>
            <rFont val="Tahoma"/>
            <family val="2"/>
          </rPr>
          <t xml:space="preserve">
http://unpan1.un.org/intradoc/groups/public/documents/CAFRAD/UNPAN012936.pdf
http://www.cac-international.com/index.php?option=com_content&amp;view=article&amp;id=236%3Acameroun--sigipes-ii-un-projet-denvergure-confie-par-letat-a-cac&amp;catid=34%3Aa-la-une&amp;Itemid=203&amp;lang=fr</t>
        </r>
      </text>
    </comment>
    <comment ref="FK32" authorId="1" shapeId="0">
      <text>
        <r>
          <rPr>
            <b/>
            <sz val="9"/>
            <color indexed="81"/>
            <rFont val="Tahoma"/>
            <family val="2"/>
          </rPr>
          <t>Cem Dener:</t>
        </r>
        <r>
          <rPr>
            <sz val="9"/>
            <color indexed="81"/>
            <rFont val="Tahoma"/>
            <family val="2"/>
          </rPr>
          <t xml:space="preserve">
SIGIPGS initiated in 1994
Being replaced with SAP (2014-2016)</t>
        </r>
      </text>
    </comment>
    <comment ref="FQ32" authorId="1" shapeId="0">
      <text>
        <r>
          <rPr>
            <b/>
            <sz val="9"/>
            <color indexed="81"/>
            <rFont val="Tahoma"/>
            <family val="2"/>
          </rPr>
          <t>Cem Dener:</t>
        </r>
        <r>
          <rPr>
            <sz val="9"/>
            <color indexed="81"/>
            <rFont val="Tahoma"/>
            <family val="2"/>
          </rPr>
          <t xml:space="preserve">
Based on Oracle DB</t>
        </r>
      </text>
    </comment>
    <comment ref="FS32" authorId="1" shapeId="0">
      <text>
        <r>
          <rPr>
            <b/>
            <sz val="9"/>
            <color indexed="81"/>
            <rFont val="Tahoma"/>
            <family val="2"/>
          </rPr>
          <t>Cem Dener:</t>
        </r>
        <r>
          <rPr>
            <sz val="9"/>
            <color indexed="81"/>
            <rFont val="Tahoma"/>
            <family val="2"/>
          </rPr>
          <t xml:space="preserve">
ANTILOPE initiated in 1986.
Being replaced by SAP (2014-2016)</t>
        </r>
      </text>
    </comment>
    <comment ref="FX32" authorId="1" shapeId="0">
      <text>
        <r>
          <rPr>
            <b/>
            <sz val="9"/>
            <color indexed="81"/>
            <rFont val="Tahoma"/>
            <family val="2"/>
          </rPr>
          <t>Cem Dener:</t>
        </r>
        <r>
          <rPr>
            <sz val="9"/>
            <color indexed="81"/>
            <rFont val="Tahoma"/>
            <family val="2"/>
          </rPr>
          <t xml:space="preserve">
https://www.cameroon-tribune.cm/index.php?option=com_content&amp;view=article&amp;id=79846:marches-publics-la-passation-bientot-sur-internet&amp;catid=2:economie&amp;Itemid=3</t>
        </r>
      </text>
    </comment>
    <comment ref="FY32" authorId="7" shapeId="0">
      <text>
        <r>
          <rPr>
            <b/>
            <sz val="9"/>
            <color indexed="81"/>
            <rFont val="Tahoma"/>
            <family val="2"/>
          </rPr>
          <t>Irenezh1016:</t>
        </r>
        <r>
          <rPr>
            <sz val="9"/>
            <color indexed="81"/>
            <rFont val="Tahoma"/>
            <family val="2"/>
          </rPr>
          <t xml:space="preserve">
Just launched the e-procurement program and it is expected to be operational in 2015</t>
        </r>
      </text>
    </comment>
    <comment ref="FZ32" authorId="7" shapeId="0">
      <text>
        <r>
          <rPr>
            <b/>
            <sz val="9"/>
            <color indexed="81"/>
            <rFont val="Tahoma"/>
            <family val="2"/>
          </rPr>
          <t>Irenezh1016:</t>
        </r>
        <r>
          <rPr>
            <sz val="9"/>
            <color indexed="81"/>
            <rFont val="Tahoma"/>
            <family val="2"/>
          </rPr>
          <t xml:space="preserve">
But currently, there is nothing under the "Signed Contracts" column.  </t>
        </r>
      </text>
    </comment>
    <comment ref="GH32" authorId="1" shapeId="0">
      <text>
        <r>
          <rPr>
            <b/>
            <sz val="9"/>
            <color indexed="81"/>
            <rFont val="Tahoma"/>
            <family val="2"/>
          </rPr>
          <t>Cem Dener:</t>
        </r>
        <r>
          <rPr>
            <sz val="9"/>
            <color indexed="81"/>
            <rFont val="Tahoma"/>
            <family val="2"/>
          </rPr>
          <t xml:space="preserve">
Caisse Autonome d'Amortissement</t>
        </r>
      </text>
    </comment>
    <comment ref="CX33" authorId="1" shapeId="0">
      <text>
        <r>
          <rPr>
            <b/>
            <sz val="9"/>
            <color indexed="81"/>
            <rFont val="Tahoma"/>
            <family val="2"/>
          </rPr>
          <t>Cem Dener:</t>
        </r>
        <r>
          <rPr>
            <sz val="9"/>
            <color indexed="81"/>
            <rFont val="Tahoma"/>
            <family val="2"/>
          </rPr>
          <t xml:space="preserve">
http://www.cra-arc.gc.ca/esrvc-srvce/menu-eng.html</t>
        </r>
      </text>
    </comment>
    <comment ref="DJ33" authorId="1" shapeId="0">
      <text>
        <r>
          <rPr>
            <b/>
            <sz val="9"/>
            <color indexed="81"/>
            <rFont val="Tahoma"/>
            <family val="2"/>
          </rPr>
          <t>Cem Dener:</t>
        </r>
        <r>
          <rPr>
            <sz val="9"/>
            <color indexed="81"/>
            <rFont val="Tahoma"/>
            <family val="2"/>
          </rPr>
          <t xml:space="preserve">
http://www.dec-ced.gc.ca/eng/publications/agency/audit/248/index.html</t>
        </r>
      </text>
    </comment>
    <comment ref="DZ33" authorId="1" shapeId="0">
      <text>
        <r>
          <rPr>
            <b/>
            <sz val="9"/>
            <color indexed="81"/>
            <rFont val="Tahoma"/>
            <family val="2"/>
          </rPr>
          <t>Cem Dener:</t>
        </r>
        <r>
          <rPr>
            <sz val="9"/>
            <color indexed="81"/>
            <rFont val="Tahoma"/>
            <family val="2"/>
          </rPr>
          <t xml:space="preserve">
http://www.canada.ca
all services accessible through Government of Canada Portal</t>
        </r>
      </text>
    </comment>
    <comment ref="EG33" authorId="3" shapeId="0">
      <text>
        <r>
          <rPr>
            <b/>
            <sz val="9"/>
            <color indexed="81"/>
            <rFont val="Tahoma"/>
            <family val="2"/>
          </rPr>
          <t>Sophiko Skhirtladze:</t>
        </r>
        <r>
          <rPr>
            <sz val="9"/>
            <color indexed="81"/>
            <rFont val="Tahoma"/>
            <family val="2"/>
          </rPr>
          <t xml:space="preserve">
Used Version 1.0 and Version 2.0 in earlier implementations  of Canada’s Advance Commercial Information (Air and Marine mode initiatives) and Version 3.2 for eManifest advanced Highway/Rail/multi-modal and Housebill information.  Advance importer requirements under development using Version 3.2.  Canada’s Single Window initiative,  to implement an integrated import declaration by December 2014 for Importers to send the detailed product/commodity  information electronically for Participating Government Agency release processing is under development using Version 3.3</t>
        </r>
      </text>
    </comment>
    <comment ref="EH33" authorId="1" shapeId="0">
      <text>
        <r>
          <rPr>
            <b/>
            <sz val="9"/>
            <color indexed="81"/>
            <rFont val="Tahoma"/>
            <family val="2"/>
          </rPr>
          <t>Cem Dener:</t>
        </r>
        <r>
          <rPr>
            <sz val="9"/>
            <color indexed="81"/>
            <rFont val="Tahoma"/>
            <family val="2"/>
          </rPr>
          <t xml:space="preserve">
There are a number of information systems developed for various functions.</t>
        </r>
      </text>
    </comment>
    <comment ref="EL33" authorId="1" shapeId="0">
      <text>
        <r>
          <rPr>
            <b/>
            <sz val="9"/>
            <color indexed="81"/>
            <rFont val="Tahoma"/>
            <family val="2"/>
          </rPr>
          <t>Cem Dener:</t>
        </r>
        <r>
          <rPr>
            <sz val="9"/>
            <color indexed="81"/>
            <rFont val="Tahoma"/>
            <family val="2"/>
          </rPr>
          <t xml:space="preserve">
http://www.cbsa-asfc.gc.ca/agency-agence/reports-rapports/pia-efvp/atip-aiprp/infosource-eng.html
http://www.cbsa-asfc.gc.ca/eservices/overview-sommaire-eng.html</t>
        </r>
      </text>
    </comment>
    <comment ref="EX33" authorId="3" shapeId="0">
      <text>
        <r>
          <rPr>
            <b/>
            <sz val="9"/>
            <color indexed="81"/>
            <rFont val="Tahoma"/>
            <family val="2"/>
          </rPr>
          <t>Sophiko Skhirtladze:</t>
        </r>
        <r>
          <rPr>
            <sz val="9"/>
            <color indexed="81"/>
            <rFont val="Tahoma"/>
            <family val="2"/>
          </rPr>
          <t xml:space="preserve">
Applies to the central government</t>
        </r>
      </text>
    </comment>
    <comment ref="EY33" authorId="3" shapeId="0">
      <text>
        <r>
          <rPr>
            <b/>
            <sz val="9"/>
            <color indexed="81"/>
            <rFont val="Tahoma"/>
            <family val="2"/>
          </rPr>
          <t>Sophiko Skhirtladze:</t>
        </r>
        <r>
          <rPr>
            <sz val="9"/>
            <color indexed="81"/>
            <rFont val="Tahoma"/>
            <family val="2"/>
          </rPr>
          <t xml:space="preserve">
http://www.tbs-sct.gc.ca/pol/doc-eng.aspx?id=12616&amp;section=text#pma</t>
        </r>
      </text>
    </comment>
    <comment ref="FI33" authorId="1" shapeId="0">
      <text>
        <r>
          <rPr>
            <b/>
            <sz val="9"/>
            <color indexed="81"/>
            <rFont val="Tahoma"/>
            <family val="2"/>
          </rPr>
          <t>Cem Dener:</t>
        </r>
        <r>
          <rPr>
            <sz val="9"/>
            <color indexed="81"/>
            <rFont val="Tahoma"/>
            <family val="2"/>
          </rPr>
          <t xml:space="preserve">
Oracle &gt; PeopleSoft </t>
        </r>
      </text>
    </comment>
    <comment ref="FR33" authorId="6" shapeId="0">
      <text>
        <r>
          <rPr>
            <b/>
            <sz val="9"/>
            <color indexed="81"/>
            <rFont val="Tahoma"/>
            <family val="2"/>
          </rPr>
          <t>Huan Zhang:</t>
        </r>
        <r>
          <rPr>
            <sz val="9"/>
            <color indexed="81"/>
            <rFont val="Tahoma"/>
            <family val="2"/>
          </rPr>
          <t xml:space="preserve">
The Pay Modernization Project is replacing the government's outdated pay system with "Phoenix," a modern, commercial off-the-shelf solution, which includes streamlined and modernized business processes. Phoenix will provide increased automation and self-service, as well as seamless integration with the Government of Canada's Human Resources Management System (GC HRMS, PeopleSoft).</t>
        </r>
      </text>
    </comment>
    <comment ref="FS33" authorId="6" shapeId="0">
      <text>
        <r>
          <rPr>
            <b/>
            <sz val="9"/>
            <color indexed="81"/>
            <rFont val="Tahoma"/>
            <family val="2"/>
          </rPr>
          <t>Huan Zhang:</t>
        </r>
        <r>
          <rPr>
            <sz val="9"/>
            <color indexed="81"/>
            <rFont val="Tahoma"/>
            <family val="2"/>
          </rPr>
          <t xml:space="preserve">
The Government of Canada (GC) approved the Transformation of Pay Administration (TPA) Initiative in 2009 to transform the GC's pay administration system, renew business processes and consolidate pay services.The TPA Initiative is scheduled for completion in 2015-16.</t>
        </r>
      </text>
    </comment>
    <comment ref="X34" authorId="0" shapeId="0">
      <text>
        <r>
          <rPr>
            <sz val="9"/>
            <color indexed="81"/>
            <rFont val="Tahoma"/>
            <family val="2"/>
          </rPr>
          <t>This is website of the 'Citizen's Guide' but was not functioning
http://www.reformadoestado.gov.cv/index.php?option=com_docman&amp;Itemid=216</t>
        </r>
      </text>
    </comment>
    <comment ref="AC34" authorId="0" shapeId="0">
      <text>
        <r>
          <rPr>
            <sz val="9"/>
            <color indexed="81"/>
            <rFont val="Tahoma"/>
            <family val="2"/>
          </rPr>
          <t xml:space="preserve">Missing state budget for 2009, 2011 and 2012 </t>
        </r>
      </text>
    </comment>
    <comment ref="BW34" authorId="0" shapeId="0">
      <text>
        <r>
          <rPr>
            <sz val="9"/>
            <color indexed="81"/>
            <rFont val="Tahoma"/>
            <family val="2"/>
          </rPr>
          <t>Note: there are forms requesting feedback on state budget for 2011</t>
        </r>
      </text>
    </comment>
    <comment ref="CV34" authorId="1" shapeId="0">
      <text>
        <r>
          <rPr>
            <b/>
            <sz val="9"/>
            <color indexed="81"/>
            <rFont val="Tahoma"/>
            <family val="2"/>
          </rPr>
          <t>Cem Dener:</t>
        </r>
        <r>
          <rPr>
            <sz val="9"/>
            <color indexed="81"/>
            <rFont val="Tahoma"/>
            <family val="2"/>
          </rPr>
          <t xml:space="preserve">
https://portoncv.gov.cv</t>
        </r>
      </text>
    </comment>
    <comment ref="DG34" authorId="0" shapeId="0">
      <text>
        <r>
          <rPr>
            <sz val="9"/>
            <color indexed="81"/>
            <rFont val="Tahoma"/>
            <family val="2"/>
          </rPr>
          <t>This is website of the 'Citizen's Guide' but was not functioning
http://www.reformadoestado.gov.cv/index.php?option=com_docman&amp;Itemid=216</t>
        </r>
      </text>
    </comment>
    <comment ref="DL34" authorId="0" shapeId="0">
      <text>
        <r>
          <rPr>
            <sz val="9"/>
            <color indexed="81"/>
            <rFont val="Tahoma"/>
            <family val="2"/>
          </rPr>
          <t xml:space="preserve">Missing state budget for 2009, 2011 and 2012 </t>
        </r>
      </text>
    </comment>
    <comment ref="DZ34" authorId="1" shapeId="0">
      <text>
        <r>
          <rPr>
            <b/>
            <sz val="9"/>
            <color indexed="81"/>
            <rFont val="Tahoma"/>
            <family val="2"/>
          </rPr>
          <t>Cem Dener:</t>
        </r>
        <r>
          <rPr>
            <sz val="9"/>
            <color indexed="81"/>
            <rFont val="Tahoma"/>
            <family val="2"/>
          </rPr>
          <t xml:space="preserve">
http://www.afdb.org/fileadmin/uploads/afdb/Documents/Project-and-Operations/Cape%20Verde%20-%20A%20Success%20Story.pdf</t>
        </r>
      </text>
    </comment>
    <comment ref="EG34"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X34" authorId="3" shapeId="0">
      <text>
        <r>
          <rPr>
            <b/>
            <sz val="9"/>
            <color indexed="81"/>
            <rFont val="Tahoma"/>
            <family val="2"/>
          </rPr>
          <t>Sophiko Skhirtladze:</t>
        </r>
        <r>
          <rPr>
            <sz val="9"/>
            <color indexed="81"/>
            <rFont val="Tahoma"/>
            <family val="2"/>
          </rPr>
          <t xml:space="preserve">
It is not clear whether payment is done directly through the portal</t>
        </r>
      </text>
    </comment>
    <comment ref="EY34" authorId="3" shapeId="0">
      <text>
        <r>
          <rPr>
            <b/>
            <sz val="9"/>
            <color indexed="81"/>
            <rFont val="Tahoma"/>
            <family val="2"/>
          </rPr>
          <t>Sophiko Skhirtladze:</t>
        </r>
        <r>
          <rPr>
            <sz val="9"/>
            <color indexed="81"/>
            <rFont val="Tahoma"/>
            <family val="2"/>
          </rPr>
          <t xml:space="preserve">
http://www.africa21digital.com/comportamentos/ver/20037046-cabo-verde-cria-cartao-nacional-de-identificacao
http://www.asemana.publ.cv/spip.php?article84195
</t>
        </r>
      </text>
    </comment>
    <comment ref="FA34" authorId="3" shapeId="0">
      <text>
        <r>
          <rPr>
            <b/>
            <sz val="9"/>
            <color indexed="81"/>
            <rFont val="Tahoma"/>
            <family val="2"/>
          </rPr>
          <t>Sophiko Skhirtladze:</t>
        </r>
        <r>
          <rPr>
            <sz val="9"/>
            <color indexed="81"/>
            <rFont val="Tahoma"/>
            <family val="2"/>
          </rPr>
          <t xml:space="preserve">
Could be 3, but could not verify</t>
        </r>
      </text>
    </comment>
    <comment ref="FF34" authorId="0" shapeId="0">
      <text>
        <r>
          <rPr>
            <sz val="9"/>
            <color indexed="81"/>
            <rFont val="Tahoma"/>
            <family val="2"/>
          </rPr>
          <t>Note: there are forms requesting feedback on state budget for 2011</t>
        </r>
      </text>
    </comment>
    <comment ref="FJ34" authorId="6" shapeId="0">
      <text>
        <r>
          <rPr>
            <b/>
            <sz val="9"/>
            <color indexed="81"/>
            <rFont val="Tahoma"/>
            <family val="2"/>
          </rPr>
          <t>Huan Zhang:</t>
        </r>
        <r>
          <rPr>
            <sz val="9"/>
            <color indexed="81"/>
            <rFont val="Tahoma"/>
            <family val="2"/>
          </rPr>
          <t xml:space="preserve">
There is one single database of Human Resources, which is computerized and integrated within SIGOF, which records all the administrative information on public servants, their career information as well as all the payroll data, - namely, salary level, bank account, and information about dependents.</t>
        </r>
      </text>
    </comment>
    <comment ref="FR34" authorId="6" shapeId="0">
      <text>
        <r>
          <rPr>
            <b/>
            <sz val="9"/>
            <color indexed="81"/>
            <rFont val="Tahoma"/>
            <family val="2"/>
          </rPr>
          <t>Huan Zhang:</t>
        </r>
        <r>
          <rPr>
            <sz val="9"/>
            <color indexed="81"/>
            <rFont val="Tahoma"/>
            <family val="2"/>
          </rPr>
          <t xml:space="preserve">
There is one single database of Human Resources, which is computerized and integrated within SIGOF, which records all the administrative information on public servants, their career information as well as all the payroll data, - namely, salary level, bank account, and information about dependents.</t>
        </r>
      </text>
    </comment>
    <comment ref="FX34" authorId="1" shapeId="0">
      <text>
        <r>
          <rPr>
            <b/>
            <sz val="9"/>
            <color indexed="81"/>
            <rFont val="Tahoma"/>
            <family val="2"/>
          </rPr>
          <t>Cem Dener:</t>
        </r>
        <r>
          <rPr>
            <sz val="9"/>
            <color indexed="81"/>
            <rFont val="Tahoma"/>
            <family val="2"/>
          </rPr>
          <t xml:space="preserve">
Under development
http://www.minfin.gov.cv/WebManual/apresentacao.html
</t>
        </r>
      </text>
    </comment>
    <comment ref="H35" authorId="1" shapeId="0">
      <text>
        <r>
          <rPr>
            <b/>
            <sz val="9"/>
            <color indexed="81"/>
            <rFont val="Tahoma"/>
            <family val="2"/>
          </rPr>
          <t>Cem Dener:</t>
        </r>
        <r>
          <rPr>
            <sz val="9"/>
            <color indexed="81"/>
            <rFont val="Tahoma"/>
            <family val="2"/>
          </rPr>
          <t xml:space="preserve">
http://www.centrafricaine.info/en.html</t>
        </r>
      </text>
    </comment>
    <comment ref="CM35" authorId="1" shapeId="0">
      <text>
        <r>
          <rPr>
            <b/>
            <sz val="9"/>
            <color indexed="81"/>
            <rFont val="Tahoma"/>
            <family val="2"/>
          </rPr>
          <t>Cem Dener:</t>
        </r>
        <r>
          <rPr>
            <sz val="9"/>
            <color indexed="81"/>
            <rFont val="Tahoma"/>
            <family val="2"/>
          </rPr>
          <t xml:space="preserve">
Aug 2015: The integrated system (GesCo) has been destroyed during the civil war. It has been recently been set up but working only at the treasury level.</t>
        </r>
      </text>
    </comment>
    <comment ref="CQ35" authorId="1" shapeId="0">
      <text>
        <r>
          <rPr>
            <b/>
            <sz val="9"/>
            <color indexed="81"/>
            <rFont val="Tahoma"/>
            <family val="2"/>
          </rPr>
          <t>Cem Dener:</t>
        </r>
        <r>
          <rPr>
            <sz val="9"/>
            <color indexed="81"/>
            <rFont val="Tahoma"/>
            <family val="2"/>
          </rPr>
          <t xml:space="preserve">
http://www.centrafricaine.info/en.html</t>
        </r>
      </text>
    </comment>
    <comment ref="DJ35" authorId="1" shapeId="0">
      <text>
        <r>
          <rPr>
            <b/>
            <sz val="9"/>
            <color indexed="81"/>
            <rFont val="Tahoma"/>
            <family val="2"/>
          </rPr>
          <t>Cem Dener:</t>
        </r>
        <r>
          <rPr>
            <sz val="9"/>
            <color indexed="81"/>
            <rFont val="Tahoma"/>
            <family val="2"/>
          </rPr>
          <t xml:space="preserve">
http://www.centrafricaine.info/en.html</t>
        </r>
      </text>
    </comment>
    <comment ref="DL35" authorId="1" shapeId="0">
      <text>
        <r>
          <rPr>
            <b/>
            <sz val="9"/>
            <color indexed="81"/>
            <rFont val="Tahoma"/>
            <family val="2"/>
          </rPr>
          <t>Cem Dener:</t>
        </r>
        <r>
          <rPr>
            <sz val="9"/>
            <color indexed="81"/>
            <rFont val="Tahoma"/>
            <family val="2"/>
          </rPr>
          <t xml:space="preserve">
http://www.imf.org/external/np/loi/2012/caf/061112.pdf</t>
        </r>
      </text>
    </comment>
    <comment ref="DT35" authorId="1" shapeId="0">
      <text>
        <r>
          <rPr>
            <b/>
            <sz val="9"/>
            <color indexed="81"/>
            <rFont val="Tahoma"/>
            <family val="2"/>
          </rPr>
          <t>Cem Dener:</t>
        </r>
        <r>
          <rPr>
            <sz val="9"/>
            <color indexed="81"/>
            <rFont val="Tahoma"/>
            <family val="2"/>
          </rPr>
          <t xml:space="preserve">
http://www.centrafricaine.info/en.html</t>
        </r>
      </text>
    </comment>
    <comment ref="FJ35" authorId="1" shapeId="0">
      <text>
        <r>
          <rPr>
            <b/>
            <sz val="9"/>
            <color indexed="81"/>
            <rFont val="Tahoma"/>
            <family val="2"/>
          </rPr>
          <t>Cem Dener:</t>
        </r>
        <r>
          <rPr>
            <sz val="9"/>
            <color indexed="81"/>
            <rFont val="Tahoma"/>
            <family val="2"/>
          </rPr>
          <t xml:space="preserve">
Fragmented databases. Improvements in HRMIS initiated in 2009.
http://www.imf.org/External/NP/LOI/2014/CAF/050114.pdf</t>
        </r>
      </text>
    </comment>
    <comment ref="FR35" authorId="1" shapeId="0">
      <text>
        <r>
          <rPr>
            <b/>
            <sz val="9"/>
            <color indexed="81"/>
            <rFont val="Tahoma"/>
            <family val="2"/>
          </rPr>
          <t>Cem Dener:</t>
        </r>
        <r>
          <rPr>
            <sz val="9"/>
            <color indexed="81"/>
            <rFont val="Tahoma"/>
            <family val="2"/>
          </rPr>
          <t xml:space="preserve">
Fragmented databases. Improvements in HRMIS initiated in 2009.
http://www.imf.org/External/NP/LOI/2014/CAF/050114.pdf</t>
        </r>
      </text>
    </comment>
    <comment ref="FV35" authorId="1" shapeId="0">
      <text>
        <r>
          <rPr>
            <b/>
            <sz val="9"/>
            <color indexed="81"/>
            <rFont val="Tahoma"/>
            <family val="2"/>
          </rPr>
          <t>Cem Dener:</t>
        </r>
        <r>
          <rPr>
            <sz val="9"/>
            <color indexed="81"/>
            <rFont val="Tahoma"/>
            <family val="2"/>
          </rPr>
          <t xml:space="preserve">
Aug 2015: The integrated system (GesCo) has been destroyed during the civil war. It has been recently been set up but working only at the treasury level.</t>
        </r>
      </text>
    </comment>
    <comment ref="FX35" authorId="1" shapeId="0">
      <text>
        <r>
          <rPr>
            <b/>
            <sz val="9"/>
            <color indexed="81"/>
            <rFont val="Tahoma"/>
            <family val="2"/>
          </rPr>
          <t>Cem Dener:</t>
        </r>
        <r>
          <rPr>
            <sz val="9"/>
            <color indexed="81"/>
            <rFont val="Tahoma"/>
            <family val="2"/>
          </rPr>
          <t xml:space="preserve">
Not published for some time&gt;
https://www.dgmp-rca.org
</t>
        </r>
      </text>
    </comment>
    <comment ref="GF35" authorId="1" shapeId="0">
      <text>
        <r>
          <rPr>
            <b/>
            <sz val="9"/>
            <color indexed="81"/>
            <rFont val="Tahoma"/>
            <family val="2"/>
          </rPr>
          <t>Cem Dener:</t>
        </r>
        <r>
          <rPr>
            <sz val="9"/>
            <color indexed="81"/>
            <rFont val="Tahoma"/>
            <family val="2"/>
          </rPr>
          <t xml:space="preserve">
DMFAS new version became operational in 2008</t>
        </r>
      </text>
    </comment>
    <comment ref="M36" authorId="1" shapeId="0">
      <text>
        <r>
          <rPr>
            <b/>
            <sz val="9"/>
            <color indexed="81"/>
            <rFont val="Tahoma"/>
            <family val="2"/>
          </rPr>
          <t>Cem Dener:</t>
        </r>
        <r>
          <rPr>
            <sz val="9"/>
            <color indexed="81"/>
            <rFont val="Tahoma"/>
            <family val="2"/>
          </rPr>
          <t xml:space="preserve">
http://www.sandrose.org/sigifip.htm
http://www-wds.worldbank.org/external/default/WDSContentServer/WDSP/IB/2007/09/19/000020439_20070919084700/Rendered/PDF/32710.pdf    </t>
        </r>
      </text>
    </comment>
    <comment ref="CM36" authorId="1" shapeId="0">
      <text>
        <r>
          <rPr>
            <b/>
            <sz val="9"/>
            <color indexed="81"/>
            <rFont val="Tahoma"/>
            <family val="2"/>
          </rPr>
          <t>Cem Dener:</t>
        </r>
        <r>
          <rPr>
            <sz val="9"/>
            <color indexed="81"/>
            <rFont val="Tahoma"/>
            <family val="2"/>
          </rPr>
          <t xml:space="preserve">
Adopted from Burkina Faso. MoU signed in Nov 2015.</t>
        </r>
      </text>
    </comment>
    <comment ref="FI36" authorId="1" shapeId="0">
      <text>
        <r>
          <rPr>
            <b/>
            <sz val="9"/>
            <color indexed="81"/>
            <rFont val="Tahoma"/>
            <family val="2"/>
          </rPr>
          <t>Cem Dener:</t>
        </r>
        <r>
          <rPr>
            <sz val="9"/>
            <color indexed="81"/>
            <rFont val="Tahoma"/>
            <family val="2"/>
          </rPr>
          <t xml:space="preserve">
Based on Oracle DB</t>
        </r>
      </text>
    </comment>
    <comment ref="FK36" authorId="1" shapeId="0">
      <text>
        <r>
          <rPr>
            <b/>
            <sz val="9"/>
            <color indexed="81"/>
            <rFont val="Tahoma"/>
            <family val="2"/>
          </rPr>
          <t>Cem Dener:</t>
        </r>
        <r>
          <rPr>
            <sz val="9"/>
            <color indexed="81"/>
            <rFont val="Tahoma"/>
            <family val="2"/>
          </rPr>
          <t xml:space="preserve">
Expected to be operational in 2015</t>
        </r>
      </text>
    </comment>
    <comment ref="FQ36" authorId="1" shapeId="0">
      <text>
        <r>
          <rPr>
            <b/>
            <sz val="9"/>
            <color indexed="81"/>
            <rFont val="Tahoma"/>
            <family val="2"/>
          </rPr>
          <t>Cem Dener:</t>
        </r>
        <r>
          <rPr>
            <sz val="9"/>
            <color indexed="81"/>
            <rFont val="Tahoma"/>
            <family val="2"/>
          </rPr>
          <t xml:space="preserve">
Based on Oracle DB</t>
        </r>
      </text>
    </comment>
    <comment ref="FS36" authorId="1" shapeId="0">
      <text>
        <r>
          <rPr>
            <b/>
            <sz val="9"/>
            <color indexed="81"/>
            <rFont val="Tahoma"/>
            <family val="2"/>
          </rPr>
          <t>Cem Dener:</t>
        </r>
        <r>
          <rPr>
            <sz val="9"/>
            <color indexed="81"/>
            <rFont val="Tahoma"/>
            <family val="2"/>
          </rPr>
          <t xml:space="preserve">
Expected to be operational in 2015</t>
        </r>
      </text>
    </comment>
    <comment ref="FW36" authorId="1" shapeId="0">
      <text>
        <r>
          <rPr>
            <b/>
            <sz val="9"/>
            <color indexed="81"/>
            <rFont val="Tahoma"/>
            <family val="2"/>
          </rPr>
          <t>Cem Dener:</t>
        </r>
        <r>
          <rPr>
            <sz val="9"/>
            <color indexed="81"/>
            <rFont val="Tahoma"/>
            <family val="2"/>
          </rPr>
          <t xml:space="preserve">
Integrated Public Procurement Management System / 
Système Intégré de Gestion des Marches Publics</t>
        </r>
      </text>
    </comment>
    <comment ref="FX36" authorId="1" shapeId="0">
      <text>
        <r>
          <rPr>
            <b/>
            <sz val="9"/>
            <color indexed="81"/>
            <rFont val="Tahoma"/>
            <family val="2"/>
          </rPr>
          <t>Cem Dener:</t>
        </r>
        <r>
          <rPr>
            <sz val="9"/>
            <color indexed="81"/>
            <rFont val="Tahoma"/>
            <family val="2"/>
          </rPr>
          <t xml:space="preserve">
http://www.afdb.org/fileadmin/uploads/afdb/Documents/Evaluation-Reports-_Shared-With-OPEV_/Chad._Governance_Reform_Support_Programme__PARG___EN_.pdf
http://finances-tchad.org/pamfip/site_pamfip/images/stories/marches_publics/Situation-activite-OCMP-Tchad-Octobre-2013.pdf
http://www.xvision.com.tn/index.php?option=com_content&amp;view=article&amp;id=51&amp;Itemid=220
http://www.xvision.com.tn/index.php?option=com_content&amp;view=category&amp;id=65%3Asigmp&amp;layout=blog&amp;Itemid=264</t>
        </r>
      </text>
    </comment>
    <comment ref="FY36" authorId="1" shapeId="0">
      <text>
        <r>
          <rPr>
            <b/>
            <sz val="9"/>
            <color indexed="81"/>
            <rFont val="Tahoma"/>
            <family val="2"/>
          </rPr>
          <t>Cem Dener:</t>
        </r>
        <r>
          <rPr>
            <sz val="9"/>
            <color indexed="81"/>
            <rFont val="Tahoma"/>
            <family val="2"/>
          </rPr>
          <t xml:space="preserve">
AfDB project supported SIGMP implementation in 2009. Became operational in 2014.</t>
        </r>
      </text>
    </comment>
    <comment ref="O37" authorId="1" shapeId="0">
      <text>
        <r>
          <rPr>
            <b/>
            <sz val="9"/>
            <color indexed="81"/>
            <rFont val="Tahoma"/>
            <family val="2"/>
          </rPr>
          <t>Cem Dener:</t>
        </r>
        <r>
          <rPr>
            <sz val="9"/>
            <color indexed="81"/>
            <rFont val="Tahoma"/>
            <family val="2"/>
          </rPr>
          <t xml:space="preserve">
http://sigfe.sigfe.cl/niveles/niveles.html?id_seccionArea=390&amp;titsec=Niveles%20de%20Servicio</t>
        </r>
      </text>
    </comment>
    <comment ref="X37" authorId="1" shapeId="0">
      <text>
        <r>
          <rPr>
            <b/>
            <sz val="9"/>
            <color indexed="81"/>
            <rFont val="Tahoma"/>
            <family val="2"/>
          </rPr>
          <t>Cem Dener:</t>
        </r>
        <r>
          <rPr>
            <sz val="9"/>
            <color indexed="81"/>
            <rFont val="Tahoma"/>
            <family val="2"/>
          </rPr>
          <t xml:space="preserve">
http://www.consejotransparencia.cl/</t>
        </r>
      </text>
    </comment>
    <comment ref="AO37" authorId="5" shapeId="0">
      <text>
        <r>
          <rPr>
            <b/>
            <sz val="9"/>
            <color indexed="81"/>
            <rFont val="Tahoma"/>
            <family val="2"/>
          </rPr>
          <t>Sandy:</t>
        </r>
        <r>
          <rPr>
            <sz val="9"/>
            <color indexed="81"/>
            <rFont val="Tahoma"/>
            <family val="2"/>
          </rPr>
          <t xml:space="preserve">
http://www.contraloria.cl/NewPortal2/portal2/appmanager/portalCGR/v3ENG?_nfpb=true&amp;_pageLabel=P18604040991288028015987</t>
        </r>
      </text>
    </comment>
    <comment ref="BT37" authorId="5" shapeId="0">
      <text>
        <r>
          <rPr>
            <b/>
            <sz val="9"/>
            <color indexed="81"/>
            <rFont val="Tahoma"/>
            <family val="2"/>
          </rPr>
          <t>Sandy:</t>
        </r>
        <r>
          <rPr>
            <sz val="9"/>
            <color indexed="81"/>
            <rFont val="Tahoma"/>
            <family val="2"/>
          </rPr>
          <t xml:space="preserve">
http://www.dipres.gob.cl/572/articles-76620_doc_pdf.pdf</t>
        </r>
      </text>
    </comment>
    <comment ref="CM37" authorId="1" shapeId="0">
      <text>
        <r>
          <rPr>
            <b/>
            <sz val="9"/>
            <color indexed="81"/>
            <rFont val="Tahoma"/>
            <family val="2"/>
          </rPr>
          <t>Cem Dener:</t>
        </r>
        <r>
          <rPr>
            <sz val="9"/>
            <color indexed="81"/>
            <rFont val="Tahoma"/>
            <family val="2"/>
          </rPr>
          <t xml:space="preserve">
SIGFE (B) implemented in 159/190 central gov agencies with Oracle Hyperion
SIGFE (T) &lt; transaction MS; BI w/ Oracle
Public VPN &gt; LDSW</t>
        </r>
      </text>
    </comment>
    <comment ref="CX37" authorId="1" shapeId="0">
      <text>
        <r>
          <rPr>
            <b/>
            <sz val="9"/>
            <color indexed="81"/>
            <rFont val="Tahoma"/>
            <family val="2"/>
          </rPr>
          <t>Cem Dener:</t>
        </r>
        <r>
          <rPr>
            <sz val="9"/>
            <color indexed="81"/>
            <rFont val="Tahoma"/>
            <family val="2"/>
          </rPr>
          <t xml:space="preserve">
http://sigfe.sigfe.cl/niveles/niveles.html?id_seccionArea=390&amp;titsec=Niveles%20de%20Servicio</t>
        </r>
      </text>
    </comment>
    <comment ref="DG37" authorId="1" shapeId="0">
      <text>
        <r>
          <rPr>
            <b/>
            <sz val="9"/>
            <color indexed="81"/>
            <rFont val="Tahoma"/>
            <family val="2"/>
          </rPr>
          <t>Cem Dener:</t>
        </r>
        <r>
          <rPr>
            <sz val="9"/>
            <color indexed="81"/>
            <rFont val="Tahoma"/>
            <family val="2"/>
          </rPr>
          <t xml:space="preserve">
http://www.consejotransparencia.cl/</t>
        </r>
      </text>
    </comment>
    <comment ref="DT37" authorId="1" shapeId="0">
      <text>
        <r>
          <rPr>
            <b/>
            <sz val="9"/>
            <color indexed="81"/>
            <rFont val="Tahoma"/>
            <family val="2"/>
          </rPr>
          <t>Cem Dener:</t>
        </r>
        <r>
          <rPr>
            <sz val="9"/>
            <color indexed="81"/>
            <rFont val="Tahoma"/>
            <family val="2"/>
          </rPr>
          <t xml:space="preserve">
http://reformatributaria.gob.cl/</t>
        </r>
      </text>
    </comment>
    <comment ref="DX37" authorId="5" shapeId="0">
      <text>
        <r>
          <rPr>
            <b/>
            <sz val="9"/>
            <color indexed="81"/>
            <rFont val="Tahoma"/>
            <family val="2"/>
          </rPr>
          <t>Sandy:</t>
        </r>
        <r>
          <rPr>
            <sz val="9"/>
            <color indexed="81"/>
            <rFont val="Tahoma"/>
            <family val="2"/>
          </rPr>
          <t xml:space="preserve">
http://www.contraloria.cl/NewPortal2/portal2/appmanager/portalCGR/v3ENG?_nfpb=true&amp;_pageLabel=P18604040991288028015987</t>
        </r>
      </text>
    </comment>
    <comment ref="DZ37" authorId="1" shapeId="0">
      <text>
        <r>
          <rPr>
            <b/>
            <sz val="9"/>
            <color indexed="81"/>
            <rFont val="Tahoma"/>
            <family val="2"/>
          </rPr>
          <t>Cem Dener:</t>
        </r>
        <r>
          <rPr>
            <sz val="9"/>
            <color indexed="81"/>
            <rFont val="Tahoma"/>
            <family val="2"/>
          </rPr>
          <t xml:space="preserve">
http://www.sii.cl/sobre_el_sii/evolucion_sitio_web_sii.pdf</t>
        </r>
      </text>
    </comment>
    <comment ref="EG37" authorId="3" shapeId="0">
      <text>
        <r>
          <rPr>
            <b/>
            <sz val="9"/>
            <color indexed="81"/>
            <rFont val="Tahoma"/>
            <family val="2"/>
          </rPr>
          <t>Sophiko Skhirtladze:</t>
        </r>
        <r>
          <rPr>
            <sz val="9"/>
            <color indexed="81"/>
            <rFont val="Tahoma"/>
            <family val="2"/>
          </rPr>
          <t xml:space="preserve">
The SW project assumed not change the clearance system at first (for example to adopt WCO Data Model), but it developed mappings between SW data and current clearance system. The SW project uses harmonized data set based on WCO Data Model Version 3.1 or the Single Window project SICEX.</t>
        </r>
      </text>
    </comment>
    <comment ref="EL37" authorId="1" shapeId="0">
      <text>
        <r>
          <rPr>
            <b/>
            <sz val="9"/>
            <color indexed="81"/>
            <rFont val="Tahoma"/>
            <family val="2"/>
          </rPr>
          <t>Cem Dener:</t>
        </r>
        <r>
          <rPr>
            <sz val="9"/>
            <color indexed="81"/>
            <rFont val="Tahoma"/>
            <family val="2"/>
          </rPr>
          <t xml:space="preserve">
http://www.aduana.cl/ventanilla-unica-aduanas-conaf/aduana/2007-12-10/131656.html</t>
        </r>
      </text>
    </comment>
    <comment ref="EX37" authorId="3" shapeId="0">
      <text>
        <r>
          <rPr>
            <b/>
            <sz val="9"/>
            <color indexed="81"/>
            <rFont val="Tahoma"/>
            <family val="2"/>
          </rPr>
          <t>Sophiko Skhirtladze:</t>
        </r>
        <r>
          <rPr>
            <sz val="9"/>
            <color indexed="81"/>
            <rFont val="Tahoma"/>
            <family val="2"/>
          </rPr>
          <t xml:space="preserve">
Not clear whether the payment is done directly from the website</t>
        </r>
      </text>
    </comment>
    <comment ref="FC37" authorId="5" shapeId="0">
      <text>
        <r>
          <rPr>
            <b/>
            <sz val="9"/>
            <color indexed="81"/>
            <rFont val="Tahoma"/>
            <family val="2"/>
          </rPr>
          <t>Sandy:</t>
        </r>
        <r>
          <rPr>
            <sz val="9"/>
            <color indexed="81"/>
            <rFont val="Tahoma"/>
            <family val="2"/>
          </rPr>
          <t xml:space="preserve">
http://www.dipres.gob.cl/572/articles-76620_doc_pdf.pdf</t>
        </r>
      </text>
    </comment>
    <comment ref="FJ37" authorId="1" shapeId="0">
      <text>
        <r>
          <rPr>
            <b/>
            <sz val="9"/>
            <color indexed="81"/>
            <rFont val="Tahoma"/>
            <family val="2"/>
          </rPr>
          <t>Cem Dener:</t>
        </r>
        <r>
          <rPr>
            <sz val="9"/>
            <color indexed="81"/>
            <rFont val="Tahoma"/>
            <family val="2"/>
          </rPr>
          <t xml:space="preserve">
http://documents.worldbank.org/curated/en/2007/12/9784263/chile-first-public-expenditure-management-project#
SIAPER was initiated but not completed in 2007.
http://www.contraloria.cl/NewPortal2/portal2/appmanager/portalCGR/v3ENG?_nfpb=true&amp;_pageLabel=P18604440991288028142267&amp;node=/BEA%20Repository/English/News/2014/NOT_ENG_0126</t>
        </r>
      </text>
    </comment>
    <comment ref="FR37" authorId="1" shapeId="0">
      <text>
        <r>
          <rPr>
            <b/>
            <sz val="9"/>
            <color indexed="81"/>
            <rFont val="Tahoma"/>
            <family val="2"/>
          </rPr>
          <t>Cem Dener:</t>
        </r>
        <r>
          <rPr>
            <sz val="9"/>
            <color indexed="81"/>
            <rFont val="Tahoma"/>
            <family val="2"/>
          </rPr>
          <t xml:space="preserve">
http://documents.worldbank.org/curated/en/2007/12/9784263/chile-first-public-expenditure-management-project#
SIAPER was initiated but not completed in 2007.
http://www.contraloria.cl/NewPortal2/portal2/appmanager/portalCGR/v3ENG?_nfpb=true&amp;_pageLabel=P18604440991288028142267&amp;node=/BEA%20Repository/English/News/2014/NOT_ENG_0126</t>
        </r>
      </text>
    </comment>
    <comment ref="FV37" authorId="1" shapeId="0">
      <text>
        <r>
          <rPr>
            <b/>
            <sz val="9"/>
            <color indexed="81"/>
            <rFont val="Tahoma"/>
            <family val="2"/>
          </rPr>
          <t>Cem Dener:</t>
        </r>
        <r>
          <rPr>
            <sz val="9"/>
            <color indexed="81"/>
            <rFont val="Tahoma"/>
            <family val="2"/>
          </rPr>
          <t xml:space="preserve">
SIGFE (B) implemented in 159/190 central gov agencies with Oracle Hyperion
SIGFE (T) &lt; transaction MS; BI w/ Oracle
Public VPN &gt; LDSW</t>
        </r>
      </text>
    </comment>
    <comment ref="BI38" authorId="8" shapeId="0">
      <text>
        <r>
          <rPr>
            <b/>
            <sz val="9"/>
            <color indexed="81"/>
            <rFont val="Tahoma"/>
            <family val="2"/>
          </rPr>
          <t>Birgul:</t>
        </r>
        <r>
          <rPr>
            <sz val="9"/>
            <color indexed="81"/>
            <rFont val="Tahoma"/>
            <family val="2"/>
          </rPr>
          <t xml:space="preserve"> there is a website for accounting board but there is no detail about integrated accounting system
</t>
        </r>
        <r>
          <rPr>
            <b/>
            <sz val="9"/>
            <color indexed="81"/>
            <rFont val="Tahoma"/>
            <family val="2"/>
          </rPr>
          <t>Sandy:</t>
        </r>
        <r>
          <rPr>
            <sz val="9"/>
            <color indexed="81"/>
            <rFont val="Tahoma"/>
            <family val="2"/>
          </rPr>
          <t xml:space="preserve"> There is a statement that says it will implement a unified accounting system</t>
        </r>
      </text>
    </comment>
    <comment ref="CM38" authorId="1" shapeId="0">
      <text>
        <r>
          <rPr>
            <b/>
            <sz val="9"/>
            <color indexed="81"/>
            <rFont val="Tahoma"/>
            <family val="2"/>
          </rPr>
          <t>Cem Dener:</t>
        </r>
        <r>
          <rPr>
            <sz val="9"/>
            <color indexed="81"/>
            <rFont val="Tahoma"/>
            <family val="2"/>
          </rPr>
          <t xml:space="preserve">
The Golden Fiscal System Project, along with the Golden Tax Project, was approved by the Gov
under its e-government initiative.
+
TSA established, covering 40
central government agencies and
extrabudgetary funds for 15 central
government agencies.</t>
        </r>
      </text>
    </comment>
    <comment ref="DL38" authorId="1" shapeId="0">
      <text>
        <r>
          <rPr>
            <b/>
            <sz val="9"/>
            <color indexed="81"/>
            <rFont val="Tahoma"/>
            <family val="2"/>
          </rPr>
          <t>Cem Dener:</t>
        </r>
        <r>
          <rPr>
            <sz val="9"/>
            <color indexed="81"/>
            <rFont val="Tahoma"/>
            <family val="2"/>
          </rPr>
          <t xml:space="preserve">
http://gks.mof.gov.cn/zhengfuxinxi/lingdaojianghua/201309/t20130929_994893.html</t>
        </r>
      </text>
    </comment>
    <comment ref="DM38" authorId="1" shapeId="0">
      <text>
        <r>
          <rPr>
            <b/>
            <sz val="9"/>
            <color indexed="81"/>
            <rFont val="Tahoma"/>
            <family val="2"/>
          </rPr>
          <t>Cem Dener:</t>
        </r>
        <r>
          <rPr>
            <sz val="9"/>
            <color indexed="81"/>
            <rFont val="Tahoma"/>
            <family val="2"/>
          </rPr>
          <t xml:space="preserve">
Initiated in 2001.
Substantial progress towards centralized TSA until 2010.</t>
        </r>
      </text>
    </comment>
    <comment ref="DZ38" authorId="1" shapeId="0">
      <text>
        <r>
          <rPr>
            <b/>
            <sz val="9"/>
            <color indexed="81"/>
            <rFont val="Tahoma"/>
            <family val="2"/>
          </rPr>
          <t>Cem Dener:</t>
        </r>
        <r>
          <rPr>
            <sz val="9"/>
            <color indexed="81"/>
            <rFont val="Tahoma"/>
            <family val="2"/>
          </rPr>
          <t xml:space="preserve">
http://unpan1.un.org/intradoc/groups/public/documents/apcity/unpan049413.pdf</t>
        </r>
      </text>
    </comment>
    <comment ref="EG38" authorId="3" shapeId="0">
      <text>
        <r>
          <rPr>
            <b/>
            <sz val="9"/>
            <color indexed="81"/>
            <rFont val="Tahoma"/>
            <family val="2"/>
          </rPr>
          <t>Sophiko Skhirtladze:</t>
        </r>
        <r>
          <rPr>
            <sz val="9"/>
            <color indexed="81"/>
            <rFont val="Tahoma"/>
            <family val="2"/>
          </rPr>
          <t xml:space="preserve">
-Air and sea manifest system is based on WCO DM 2.0 and Road manifest is based on WCO DM3.0 version.
-UNCTAD ASYCUDA Team worked with the WCO and produced a detailed mapping of its requirements for Goods Declarations for import, exports &amp;transit, Import and export manifests and Bills of Lading</t>
        </r>
      </text>
    </comment>
    <comment ref="EL38" authorId="1" shapeId="0">
      <text>
        <r>
          <rPr>
            <b/>
            <sz val="9"/>
            <color indexed="81"/>
            <rFont val="Tahoma"/>
            <family val="2"/>
          </rPr>
          <t>Cem Dener:</t>
        </r>
        <r>
          <rPr>
            <sz val="9"/>
            <color indexed="81"/>
            <rFont val="Tahoma"/>
            <family val="2"/>
          </rPr>
          <t xml:space="preserve">
http://www.chinaport.gov.cn
http://www.carecprogram.org/uploads/events/2011/CAREC-Customs-Training/Presentation-China-Customs-Information-Processing-System-and-E-Port.pdf
</t>
        </r>
      </text>
    </comment>
    <comment ref="ER38" authorId="8" shapeId="0">
      <text>
        <r>
          <rPr>
            <b/>
            <sz val="9"/>
            <color indexed="81"/>
            <rFont val="Tahoma"/>
            <family val="2"/>
          </rPr>
          <t>Birgul:</t>
        </r>
        <r>
          <rPr>
            <sz val="9"/>
            <color indexed="81"/>
            <rFont val="Tahoma"/>
            <family val="2"/>
          </rPr>
          <t xml:space="preserve"> there is a website for accounting board but there is no detail about integrated accounting system
</t>
        </r>
        <r>
          <rPr>
            <b/>
            <sz val="9"/>
            <color indexed="81"/>
            <rFont val="Tahoma"/>
            <family val="2"/>
          </rPr>
          <t>Sandy:</t>
        </r>
        <r>
          <rPr>
            <sz val="9"/>
            <color indexed="81"/>
            <rFont val="Tahoma"/>
            <family val="2"/>
          </rPr>
          <t xml:space="preserve"> There is a statement that says it will implement a unified accounting system</t>
        </r>
      </text>
    </comment>
    <comment ref="FA38" authorId="3" shapeId="0">
      <text>
        <r>
          <rPr>
            <b/>
            <sz val="9"/>
            <color indexed="81"/>
            <rFont val="Tahoma"/>
            <family val="2"/>
          </rPr>
          <t>Sophiko Skhirtladze:</t>
        </r>
        <r>
          <rPr>
            <sz val="9"/>
            <color indexed="81"/>
            <rFont val="Tahoma"/>
            <family val="2"/>
          </rPr>
          <t xml:space="preserve">
Counld not find evidence that it is used in e-services</t>
        </r>
      </text>
    </comment>
    <comment ref="FJ38" authorId="6" shapeId="0">
      <text>
        <r>
          <rPr>
            <b/>
            <sz val="9"/>
            <color indexed="81"/>
            <rFont val="Tahoma"/>
            <family val="2"/>
          </rPr>
          <t>Huan Zhang:</t>
        </r>
        <r>
          <rPr>
            <sz val="9"/>
            <color indexed="81"/>
            <rFont val="Tahoma"/>
            <family val="2"/>
          </rPr>
          <t xml:space="preserve">
Multiple systems</t>
        </r>
      </text>
    </comment>
    <comment ref="FV38" authorId="1" shapeId="0">
      <text>
        <r>
          <rPr>
            <b/>
            <sz val="9"/>
            <color indexed="81"/>
            <rFont val="Tahoma"/>
            <family val="2"/>
          </rPr>
          <t>Cem Dener:</t>
        </r>
        <r>
          <rPr>
            <sz val="9"/>
            <color indexed="81"/>
            <rFont val="Tahoma"/>
            <family val="2"/>
          </rPr>
          <t xml:space="preserve">
The Golden Fiscal System Project, along with the Golden Tax Project, was approved by the Gov
under its e-government initiative.
+
TSA established, covering 40
central government agencies and
extrabudgetary funds for 15 central
government agencies.</t>
        </r>
      </text>
    </comment>
    <comment ref="FX38" authorId="7" shapeId="0">
      <text>
        <r>
          <rPr>
            <b/>
            <sz val="9"/>
            <color indexed="81"/>
            <rFont val="Tahoma"/>
            <family val="2"/>
          </rPr>
          <t>Irenezh1016:</t>
        </r>
        <r>
          <rPr>
            <sz val="9"/>
            <color indexed="81"/>
            <rFont val="Tahoma"/>
            <family val="2"/>
          </rPr>
          <t xml:space="preserve">
http://www.chinabidding.com
http://www.chinabidding.com.cn
http://www.chinabidding.org 
https://www.scribd.com/fullscreen/75447942?access_key=key-oy6dbg4jy0ftlqp2l9i</t>
        </r>
      </text>
    </comment>
    <comment ref="AC39" authorId="1" shapeId="0">
      <text>
        <r>
          <rPr>
            <b/>
            <sz val="9"/>
            <color indexed="81"/>
            <rFont val="Tahoma"/>
            <family val="2"/>
          </rPr>
          <t>Cem Dener:</t>
        </r>
        <r>
          <rPr>
            <sz val="9"/>
            <color indexed="81"/>
            <rFont val="Tahoma"/>
            <family val="2"/>
          </rPr>
          <t xml:space="preserve">
Prev 2004</t>
        </r>
      </text>
    </comment>
    <comment ref="AG39" authorId="1" shapeId="0">
      <text>
        <r>
          <rPr>
            <b/>
            <sz val="9"/>
            <color indexed="81"/>
            <rFont val="Tahoma"/>
            <family val="2"/>
          </rPr>
          <t>Cem Dener:</t>
        </r>
        <r>
          <rPr>
            <sz val="9"/>
            <color indexed="81"/>
            <rFont val="Tahoma"/>
            <family val="2"/>
          </rPr>
          <t xml:space="preserve">
Prev 2012</t>
        </r>
      </text>
    </comment>
    <comment ref="AJ39" authorId="1" shapeId="0">
      <text>
        <r>
          <rPr>
            <b/>
            <sz val="9"/>
            <color indexed="81"/>
            <rFont val="Tahoma"/>
            <family val="2"/>
          </rPr>
          <t>Cem Dener:</t>
        </r>
        <r>
          <rPr>
            <sz val="9"/>
            <color indexed="81"/>
            <rFont val="Tahoma"/>
            <family val="2"/>
          </rPr>
          <t xml:space="preserve">
Prev 2004</t>
        </r>
      </text>
    </comment>
    <comment ref="AN39" authorId="1" shapeId="0">
      <text>
        <r>
          <rPr>
            <b/>
            <sz val="9"/>
            <color indexed="81"/>
            <rFont val="Tahoma"/>
            <family val="2"/>
          </rPr>
          <t>Cem Dener:</t>
        </r>
        <r>
          <rPr>
            <sz val="9"/>
            <color indexed="81"/>
            <rFont val="Tahoma"/>
            <family val="2"/>
          </rPr>
          <t xml:space="preserve">
Prev 2004</t>
        </r>
      </text>
    </comment>
    <comment ref="BQ39" authorId="1" shapeId="0">
      <text>
        <r>
          <rPr>
            <sz val="9"/>
            <color indexed="81"/>
            <rFont val="Tahoma"/>
            <family val="2"/>
          </rPr>
          <t xml:space="preserve">
http://www.minhacienda.gov.co/HomeMinhacienda/atencionalciudadano</t>
        </r>
      </text>
    </comment>
    <comment ref="CI39" authorId="1" shapeId="0">
      <text>
        <r>
          <rPr>
            <b/>
            <sz val="9"/>
            <color indexed="81"/>
            <rFont val="Tahoma"/>
            <family val="2"/>
          </rPr>
          <t>Cem Dener:</t>
        </r>
        <r>
          <rPr>
            <sz val="9"/>
            <color indexed="81"/>
            <rFont val="Tahoma"/>
            <family val="2"/>
          </rPr>
          <t xml:space="preserve">
SIIF pilot was operational at central level since 2000.</t>
        </r>
      </text>
    </comment>
    <comment ref="CM39" authorId="1" shapeId="0">
      <text>
        <r>
          <rPr>
            <b/>
            <sz val="9"/>
            <color indexed="81"/>
            <rFont val="Tahoma"/>
            <family val="2"/>
          </rPr>
          <t>Cem Dener:</t>
        </r>
        <r>
          <rPr>
            <sz val="9"/>
            <color indexed="81"/>
            <rFont val="Tahoma"/>
            <family val="2"/>
          </rPr>
          <t xml:space="preserve">
New SIIF Nacion is expected to be operational in 2013</t>
        </r>
      </text>
    </comment>
    <comment ref="DL39" authorId="1" shapeId="0">
      <text>
        <r>
          <rPr>
            <b/>
            <sz val="9"/>
            <color indexed="81"/>
            <rFont val="Tahoma"/>
            <family val="2"/>
          </rPr>
          <t>Cem Dener:</t>
        </r>
        <r>
          <rPr>
            <sz val="9"/>
            <color indexed="81"/>
            <rFont val="Tahoma"/>
            <family val="2"/>
          </rPr>
          <t xml:space="preserve">
Prev 2004</t>
        </r>
      </text>
    </comment>
    <comment ref="DW39" authorId="1" shapeId="0">
      <text>
        <r>
          <rPr>
            <b/>
            <sz val="9"/>
            <color indexed="81"/>
            <rFont val="Tahoma"/>
            <family val="2"/>
          </rPr>
          <t>Cem Dener:</t>
        </r>
        <r>
          <rPr>
            <sz val="9"/>
            <color indexed="81"/>
            <rFont val="Tahoma"/>
            <family val="2"/>
          </rPr>
          <t xml:space="preserve">
Prev 2004</t>
        </r>
      </text>
    </comment>
    <comment ref="DZ39" authorId="1" shapeId="0">
      <text>
        <r>
          <rPr>
            <b/>
            <sz val="9"/>
            <color indexed="81"/>
            <rFont val="Tahoma"/>
            <family val="2"/>
          </rPr>
          <t>Cem Dener:</t>
        </r>
        <r>
          <rPr>
            <sz val="9"/>
            <color indexed="81"/>
            <rFont val="Tahoma"/>
            <family val="2"/>
          </rPr>
          <t xml:space="preserve">
http://www.dian.gov.co/descargas/capacitacion/Aduanas/desaduanamiento/Presentacion_desaduanamiento_usuarios.pdf
http://websiex.dian.gov.co/</t>
        </r>
      </text>
    </comment>
    <comment ref="EL39" authorId="1" shapeId="0">
      <text>
        <r>
          <rPr>
            <b/>
            <sz val="9"/>
            <color indexed="81"/>
            <rFont val="Tahoma"/>
            <family val="2"/>
          </rPr>
          <t>Cem Dener:</t>
        </r>
        <r>
          <rPr>
            <sz val="9"/>
            <color indexed="81"/>
            <rFont val="Tahoma"/>
            <family val="2"/>
          </rPr>
          <t xml:space="preserve">
http://www.dian.gov.co/descargas/capacitacion/Aduanas/desaduanamiento/Presentacion_desaduanamiento_usuarios.pdf</t>
        </r>
      </text>
    </comment>
    <comment ref="EY39" authorId="13" shapeId="0">
      <text>
        <r>
          <rPr>
            <b/>
            <sz val="9"/>
            <color indexed="81"/>
            <rFont val="Tahoma"/>
            <family val="2"/>
          </rPr>
          <t>Sophiko Skhirtladze:</t>
        </r>
        <r>
          <rPr>
            <sz val="9"/>
            <color indexed="81"/>
            <rFont val="Tahoma"/>
            <family val="2"/>
          </rPr>
          <t xml:space="preserve">
spanish: http://www.dian.gov.co/Dian/13normatividad.nsf/b567ccf43e6839ce0525729100707915/d38aa0ad7ec5105b052579b3005c2788?OpenDocument</t>
        </r>
      </text>
    </comment>
    <comment ref="EZ39" authorId="1" shapeId="0">
      <text>
        <r>
          <rPr>
            <sz val="9"/>
            <color indexed="81"/>
            <rFont val="Tahoma"/>
            <family val="2"/>
          </rPr>
          <t xml:space="preserve">
http://www.minhacienda.gov.co/HomeMinhacienda/atencionalciudadano</t>
        </r>
      </text>
    </comment>
    <comment ref="FJ39" authorId="1" shapeId="0">
      <text>
        <r>
          <rPr>
            <b/>
            <sz val="9"/>
            <color indexed="81"/>
            <rFont val="Tahoma"/>
            <family val="2"/>
          </rPr>
          <t>Cem Dener:</t>
        </r>
        <r>
          <rPr>
            <sz val="9"/>
            <color indexed="81"/>
            <rFont val="Tahoma"/>
            <family val="2"/>
          </rPr>
          <t xml:space="preserve">
http://www.sigep.gov.co/documents/10179/14527/Modulo+Estructura+Organizacional+%E2%80%93%20Administraci%C3%B3n+de+Estructura+Informal.pdf/c4c0d152-1283-4101-8874-8a242fd41098</t>
        </r>
      </text>
    </comment>
    <comment ref="FR39" authorId="1" shapeId="0">
      <text>
        <r>
          <rPr>
            <b/>
            <sz val="9"/>
            <color indexed="81"/>
            <rFont val="Tahoma"/>
            <family val="2"/>
          </rPr>
          <t>Cem Dener:</t>
        </r>
        <r>
          <rPr>
            <sz val="9"/>
            <color indexed="81"/>
            <rFont val="Tahoma"/>
            <family val="2"/>
          </rPr>
          <t xml:space="preserve">
SIIF pilot was operational at central level since 2000.</t>
        </r>
      </text>
    </comment>
    <comment ref="FV39" authorId="1" shapeId="0">
      <text>
        <r>
          <rPr>
            <b/>
            <sz val="9"/>
            <color indexed="81"/>
            <rFont val="Tahoma"/>
            <family val="2"/>
          </rPr>
          <t>Cem Dener:</t>
        </r>
        <r>
          <rPr>
            <sz val="9"/>
            <color indexed="81"/>
            <rFont val="Tahoma"/>
            <family val="2"/>
          </rPr>
          <t xml:space="preserve">
New SIIF Nacion is expected to be operational in 2013</t>
        </r>
      </text>
    </comment>
    <comment ref="GE39" authorId="1" shapeId="0">
      <text>
        <r>
          <rPr>
            <b/>
            <sz val="9"/>
            <color indexed="81"/>
            <rFont val="Tahoma"/>
            <family val="2"/>
          </rPr>
          <t>Cem Dener:</t>
        </r>
        <r>
          <rPr>
            <sz val="9"/>
            <color indexed="81"/>
            <rFont val="Tahoma"/>
            <family val="2"/>
          </rPr>
          <t xml:space="preserve">
SIIF Nacion</t>
        </r>
      </text>
    </comment>
    <comment ref="GG39" authorId="1" shapeId="0">
      <text>
        <r>
          <rPr>
            <b/>
            <sz val="9"/>
            <color indexed="81"/>
            <rFont val="Tahoma"/>
            <family val="2"/>
          </rPr>
          <t>Cem Dener:</t>
        </r>
        <r>
          <rPr>
            <sz val="9"/>
            <color indexed="81"/>
            <rFont val="Tahoma"/>
            <family val="2"/>
          </rPr>
          <t xml:space="preserve">
DMFAS was used from 2001-2009.
SIIF Nacion includes interface to debt mgmt software</t>
        </r>
      </text>
    </comment>
    <comment ref="F40" authorId="4" shapeId="0">
      <text>
        <r>
          <rPr>
            <b/>
            <sz val="9"/>
            <color indexed="81"/>
            <rFont val="Tahoma"/>
            <family val="2"/>
          </rPr>
          <t>CD:</t>
        </r>
        <r>
          <rPr>
            <sz val="9"/>
            <color indexed="81"/>
            <rFont val="Tahoma"/>
            <family val="2"/>
          </rPr>
          <t xml:space="preserve">
2014</t>
        </r>
      </text>
    </comment>
    <comment ref="G40" authorId="4" shapeId="0">
      <text>
        <r>
          <rPr>
            <b/>
            <sz val="9"/>
            <color indexed="81"/>
            <rFont val="Tahoma"/>
            <family val="2"/>
          </rPr>
          <t>CD:</t>
        </r>
        <r>
          <rPr>
            <sz val="9"/>
            <color indexed="81"/>
            <rFont val="Tahoma"/>
            <family val="2"/>
          </rPr>
          <t xml:space="preserve">
2014</t>
        </r>
      </text>
    </comment>
    <comment ref="CI40" authorId="1" shapeId="0">
      <text>
        <r>
          <rPr>
            <b/>
            <sz val="9"/>
            <color indexed="81"/>
            <rFont val="Tahoma"/>
            <family val="2"/>
          </rPr>
          <t>Cem Dener:</t>
        </r>
        <r>
          <rPr>
            <sz val="9"/>
            <color indexed="81"/>
            <rFont val="Tahoma"/>
            <family val="2"/>
          </rPr>
          <t xml:space="preserve">
New system is expected to be operational in 2016.
No automation yet...</t>
        </r>
      </text>
    </comment>
    <comment ref="CM40" authorId="1" shapeId="0">
      <text>
        <r>
          <rPr>
            <b/>
            <sz val="9"/>
            <color indexed="81"/>
            <rFont val="Tahoma"/>
            <family val="2"/>
          </rPr>
          <t>Cem Dener:</t>
        </r>
        <r>
          <rPr>
            <sz val="9"/>
            <color indexed="81"/>
            <rFont val="Tahoma"/>
            <family val="2"/>
          </rPr>
          <t xml:space="preserve">
Design of new system, SIGIFE completed in 2014, implementation is expected to be initiated in 2015.</t>
        </r>
      </text>
    </comment>
    <comment ref="CU40" authorId="4" shapeId="0">
      <text>
        <r>
          <rPr>
            <b/>
            <sz val="9"/>
            <color indexed="81"/>
            <rFont val="Tahoma"/>
            <family val="2"/>
          </rPr>
          <t>CD:</t>
        </r>
        <r>
          <rPr>
            <sz val="9"/>
            <color indexed="81"/>
            <rFont val="Tahoma"/>
            <family val="2"/>
          </rPr>
          <t xml:space="preserve">
http://dad.synisys.com/dadcomoros/#/Nat/Projet/Liste
</t>
        </r>
      </text>
    </comment>
    <comment ref="CX40" authorId="1" shapeId="0">
      <text>
        <r>
          <rPr>
            <b/>
            <sz val="9"/>
            <color indexed="81"/>
            <rFont val="Tahoma"/>
            <family val="2"/>
          </rPr>
          <t>Cem Dener:</t>
        </r>
        <r>
          <rPr>
            <sz val="9"/>
            <color indexed="81"/>
            <rFont val="Tahoma"/>
            <family val="2"/>
          </rPr>
          <t xml:space="preserve">
Regional eGov Prj proposed in 2007:
http://egov.comesa.int/index.php/en/regional-e-government-framework</t>
        </r>
      </text>
    </comment>
    <comment ref="DT40" authorId="1" shapeId="0">
      <text>
        <r>
          <rPr>
            <b/>
            <sz val="9"/>
            <color indexed="81"/>
            <rFont val="Tahoma"/>
            <family val="2"/>
          </rPr>
          <t>Cem Dener:</t>
        </r>
        <r>
          <rPr>
            <sz val="9"/>
            <color indexed="81"/>
            <rFont val="Tahoma"/>
            <family val="2"/>
          </rPr>
          <t xml:space="preserve">
Administration Générale des Impôts et Domaines
AGID is being established in 2014. No web site yet.
</t>
        </r>
      </text>
    </comment>
    <comment ref="DZ40" authorId="1" shapeId="0">
      <text>
        <r>
          <rPr>
            <b/>
            <sz val="9"/>
            <color indexed="81"/>
            <rFont val="Tahoma"/>
            <family val="2"/>
          </rPr>
          <t>Cem Dener:</t>
        </r>
        <r>
          <rPr>
            <sz val="9"/>
            <color indexed="81"/>
            <rFont val="Tahoma"/>
            <family val="2"/>
          </rPr>
          <t xml:space="preserve">
http://www.pefa.org/en/assessment/km-jul13-pfmpr-public-en</t>
        </r>
      </text>
    </comment>
    <comment ref="EG40"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J40" authorId="6" shapeId="0">
      <text>
        <r>
          <rPr>
            <b/>
            <sz val="9"/>
            <color indexed="81"/>
            <rFont val="Tahoma"/>
            <family val="2"/>
          </rPr>
          <t>Huan Zhang:</t>
        </r>
        <r>
          <rPr>
            <sz val="9"/>
            <color indexed="81"/>
            <rFont val="Tahoma"/>
            <family val="2"/>
          </rPr>
          <t xml:space="preserve">
Implementation of an unified database and new version of GISE (HRMIS) on going. Delays inccured by the national consultant refusing the transfer the HRMIS source code to Government.
http://www.worldbank.org/projects/P102376/economic-governance-technical?lang=en
</t>
        </r>
      </text>
    </comment>
    <comment ref="FR40" authorId="1" shapeId="0">
      <text>
        <r>
          <rPr>
            <b/>
            <sz val="9"/>
            <color indexed="81"/>
            <rFont val="Tahoma"/>
            <family val="2"/>
          </rPr>
          <t>Cem Dener:</t>
        </r>
        <r>
          <rPr>
            <sz val="9"/>
            <color indexed="81"/>
            <rFont val="Tahoma"/>
            <family val="2"/>
          </rPr>
          <t xml:space="preserve">
New system is expected to be operational in 2016.
No automation yet...</t>
        </r>
      </text>
    </comment>
    <comment ref="FV40" authorId="1" shapeId="0">
      <text>
        <r>
          <rPr>
            <b/>
            <sz val="9"/>
            <color indexed="81"/>
            <rFont val="Tahoma"/>
            <family val="2"/>
          </rPr>
          <t>Cem Dener:</t>
        </r>
        <r>
          <rPr>
            <sz val="9"/>
            <color indexed="81"/>
            <rFont val="Tahoma"/>
            <family val="2"/>
          </rPr>
          <t xml:space="preserve">
Design of new system, SIGIFE completed in 2014, implementation is expected to be initiated in 2015.</t>
        </r>
      </text>
    </comment>
    <comment ref="FW40" authorId="7" shapeId="0">
      <text>
        <r>
          <rPr>
            <b/>
            <sz val="9"/>
            <color indexed="81"/>
            <rFont val="Tahoma"/>
            <family val="2"/>
          </rPr>
          <t>Irenezh1016:</t>
        </r>
        <r>
          <rPr>
            <sz val="9"/>
            <color indexed="81"/>
            <rFont val="Tahoma"/>
            <family val="2"/>
          </rPr>
          <t xml:space="preserve">
Cell of Economic and Financial Reforms </t>
        </r>
      </text>
    </comment>
    <comment ref="FX40" authorId="1" shapeId="0">
      <text>
        <r>
          <rPr>
            <b/>
            <sz val="9"/>
            <color indexed="81"/>
            <rFont val="Tahoma"/>
            <family val="2"/>
          </rPr>
          <t>Cem Dener:</t>
        </r>
        <r>
          <rPr>
            <sz val="9"/>
            <color indexed="81"/>
            <rFont val="Tahoma"/>
            <family val="2"/>
          </rPr>
          <t xml:space="preserve">
http://www.cref.gouv.km/v1/index.php/r-marches-publics
http://www.pefa.org/en/assessment/km-jul13-pfmpr-public-en
</t>
        </r>
      </text>
    </comment>
    <comment ref="FZ40" authorId="1" shapeId="0">
      <text>
        <r>
          <rPr>
            <b/>
            <sz val="9"/>
            <color indexed="81"/>
            <rFont val="Tahoma"/>
            <family val="2"/>
          </rPr>
          <t>Cem Dener:</t>
        </r>
        <r>
          <rPr>
            <sz val="9"/>
            <color indexed="81"/>
            <rFont val="Tahoma"/>
            <family val="2"/>
          </rPr>
          <t xml:space="preserve">
Some of the contracts are published (not regular)</t>
        </r>
      </text>
    </comment>
    <comment ref="H41" authorId="1" shapeId="0">
      <text>
        <r>
          <rPr>
            <b/>
            <sz val="9"/>
            <color indexed="81"/>
            <rFont val="Tahoma"/>
            <family val="2"/>
          </rPr>
          <t>Cem Dener:</t>
        </r>
        <r>
          <rPr>
            <sz val="9"/>
            <color indexed="81"/>
            <rFont val="Tahoma"/>
            <family val="2"/>
          </rPr>
          <t xml:space="preserve">
http://www.presidence.cg/accueil/</t>
        </r>
      </text>
    </comment>
    <comment ref="U41" authorId="12" shapeId="0">
      <text>
        <r>
          <rPr>
            <b/>
            <sz val="9"/>
            <color indexed="81"/>
            <rFont val="Tahoma"/>
            <family val="2"/>
          </rPr>
          <t>Sandy: Information obtained from the Statistics Dept</t>
        </r>
        <r>
          <rPr>
            <sz val="9"/>
            <color indexed="81"/>
            <rFont val="Tahoma"/>
            <family val="2"/>
          </rPr>
          <t xml:space="preserve">
</t>
        </r>
      </text>
    </comment>
    <comment ref="AN41" authorId="9" shapeId="0">
      <text>
        <r>
          <rPr>
            <b/>
            <sz val="9"/>
            <color indexed="81"/>
            <rFont val="Tahoma"/>
            <family val="2"/>
          </rPr>
          <t>Saw Young Min:</t>
        </r>
        <r>
          <rPr>
            <sz val="9"/>
            <color indexed="81"/>
            <rFont val="Tahoma"/>
            <family val="2"/>
          </rPr>
          <t xml:space="preserve">
http://www.cnsee.org/pdf/Annuaire%20Statistique%20du%20Congo%202009.pdf</t>
        </r>
      </text>
    </comment>
    <comment ref="CQ41" authorId="1" shapeId="0">
      <text>
        <r>
          <rPr>
            <b/>
            <sz val="9"/>
            <color indexed="81"/>
            <rFont val="Tahoma"/>
            <family val="2"/>
          </rPr>
          <t>Cem Dener:</t>
        </r>
        <r>
          <rPr>
            <sz val="9"/>
            <color indexed="81"/>
            <rFont val="Tahoma"/>
            <family val="2"/>
          </rPr>
          <t xml:space="preserve">
http://www.presidence.cg/accueil/</t>
        </r>
      </text>
    </comment>
    <comment ref="DT41" authorId="1" shapeId="0">
      <text>
        <r>
          <rPr>
            <b/>
            <sz val="9"/>
            <color indexed="81"/>
            <rFont val="Tahoma"/>
            <family val="2"/>
          </rPr>
          <t>Cem Dener:</t>
        </r>
        <r>
          <rPr>
            <sz val="9"/>
            <color indexed="81"/>
            <rFont val="Tahoma"/>
            <family val="2"/>
          </rPr>
          <t xml:space="preserve">
Direction Générale des Impôts et Domaines </t>
        </r>
      </text>
    </comment>
    <comment ref="DW41" authorId="9" shapeId="0">
      <text>
        <r>
          <rPr>
            <b/>
            <sz val="9"/>
            <color indexed="81"/>
            <rFont val="Tahoma"/>
            <family val="2"/>
          </rPr>
          <t>Saw Young Min:</t>
        </r>
        <r>
          <rPr>
            <sz val="9"/>
            <color indexed="81"/>
            <rFont val="Tahoma"/>
            <family val="2"/>
          </rPr>
          <t xml:space="preserve">
http://www.cnsee.org/pdf/Annuaire%20Statistique%20du%20Congo%202009.pdf</t>
        </r>
      </text>
    </comment>
    <comment ref="DZ41" authorId="1" shapeId="0">
      <text>
        <r>
          <rPr>
            <b/>
            <sz val="9"/>
            <color indexed="81"/>
            <rFont val="Tahoma"/>
            <family val="2"/>
          </rPr>
          <t>Cem Dener:</t>
        </r>
        <r>
          <rPr>
            <sz val="9"/>
            <color indexed="81"/>
            <rFont val="Tahoma"/>
            <family val="2"/>
          </rPr>
          <t xml:space="preserve">
http://www.pefa.org/en/assessment/cg-jun14-pfmpr-public-en</t>
        </r>
      </text>
    </comment>
    <comment ref="EG41"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J41" authorId="1" shapeId="0">
      <text>
        <r>
          <rPr>
            <b/>
            <sz val="9"/>
            <color indexed="81"/>
            <rFont val="Tahoma"/>
            <family val="2"/>
          </rPr>
          <t>Cem Dener:</t>
        </r>
        <r>
          <rPr>
            <sz val="9"/>
            <color indexed="81"/>
            <rFont val="Tahoma"/>
            <family val="2"/>
          </rPr>
          <t xml:space="preserve">
Fragmented databases. No centralized HRMIS yet.</t>
        </r>
      </text>
    </comment>
    <comment ref="FY41" authorId="1" shapeId="0">
      <text>
        <r>
          <rPr>
            <b/>
            <sz val="9"/>
            <color indexed="81"/>
            <rFont val="Tahoma"/>
            <family val="2"/>
          </rPr>
          <t>Cem Dener:</t>
        </r>
        <r>
          <rPr>
            <sz val="9"/>
            <color indexed="81"/>
            <rFont val="Tahoma"/>
            <family val="2"/>
          </rPr>
          <t xml:space="preserve">
Ma4 2014 &gt; Draft</t>
        </r>
      </text>
    </comment>
    <comment ref="GI41" authorId="1" shapeId="0">
      <text>
        <r>
          <rPr>
            <b/>
            <sz val="9"/>
            <color indexed="81"/>
            <rFont val="Tahoma"/>
            <family val="2"/>
          </rPr>
          <t>Cem Dener:</t>
        </r>
        <r>
          <rPr>
            <sz val="9"/>
            <color indexed="81"/>
            <rFont val="Tahoma"/>
            <family val="2"/>
          </rPr>
          <t xml:space="preserve">
4T : 2013</t>
        </r>
      </text>
    </comment>
    <comment ref="C42" authorId="1" shapeId="0">
      <text>
        <r>
          <rPr>
            <b/>
            <sz val="9"/>
            <color indexed="81"/>
            <rFont val="Tahoma"/>
            <family val="2"/>
          </rPr>
          <t>Cem Dener:</t>
        </r>
        <r>
          <rPr>
            <sz val="9"/>
            <color indexed="81"/>
            <rFont val="Tahoma"/>
            <family val="2"/>
          </rPr>
          <t xml:space="preserve">
Democratic Republic of the Congo</t>
        </r>
      </text>
    </comment>
    <comment ref="CM42" authorId="1" shapeId="0">
      <text>
        <r>
          <rPr>
            <b/>
            <sz val="9"/>
            <color indexed="81"/>
            <rFont val="Tahoma"/>
            <family val="2"/>
          </rPr>
          <t>Cem Dener:</t>
        </r>
        <r>
          <rPr>
            <sz val="9"/>
            <color indexed="81"/>
            <rFont val="Tahoma"/>
            <family val="2"/>
          </rPr>
          <t xml:space="preserve">
LDSW is being replaced with MS Navision since 2007. Introduced in 2003.</t>
        </r>
      </text>
    </comment>
    <comment ref="CS42" authorId="1" shapeId="0">
      <text>
        <r>
          <rPr>
            <b/>
            <sz val="9"/>
            <color indexed="81"/>
            <rFont val="Tahoma"/>
            <family val="2"/>
          </rPr>
          <t>Cem Dener:</t>
        </r>
        <r>
          <rPr>
            <sz val="9"/>
            <color indexed="81"/>
            <rFont val="Tahoma"/>
            <family val="2"/>
          </rPr>
          <t xml:space="preserve">
ZAR</t>
        </r>
      </text>
    </comment>
    <comment ref="EG42"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J42" authorId="1" shapeId="0">
      <text>
        <r>
          <rPr>
            <b/>
            <sz val="9"/>
            <color indexed="81"/>
            <rFont val="Tahoma"/>
            <family val="2"/>
          </rPr>
          <t>Cem Dener:</t>
        </r>
        <r>
          <rPr>
            <sz val="9"/>
            <color indexed="81"/>
            <rFont val="Tahoma"/>
            <family val="2"/>
          </rPr>
          <t xml:space="preserve">
Fragmented databases. No centralized HRMIS solutionm yet.
http://pyramides.revues.org/711?lang=en</t>
        </r>
      </text>
    </comment>
    <comment ref="FK42" authorId="1" shapeId="0">
      <text>
        <r>
          <rPr>
            <b/>
            <sz val="9"/>
            <color indexed="81"/>
            <rFont val="Tahoma"/>
            <family val="2"/>
          </rPr>
          <t>Cem Dener:</t>
        </r>
        <r>
          <rPr>
            <sz val="9"/>
            <color indexed="81"/>
            <rFont val="Tahoma"/>
            <family val="2"/>
          </rPr>
          <t xml:space="preserve">
A new HRMIS is expected to be operational in 2016 to replace existing databases</t>
        </r>
      </text>
    </comment>
    <comment ref="FR42" authorId="1" shapeId="0">
      <text>
        <r>
          <rPr>
            <b/>
            <sz val="9"/>
            <color indexed="81"/>
            <rFont val="Tahoma"/>
            <family val="2"/>
          </rPr>
          <t>Cem Dener:</t>
        </r>
        <r>
          <rPr>
            <sz val="9"/>
            <color indexed="81"/>
            <rFont val="Tahoma"/>
            <family val="2"/>
          </rPr>
          <t xml:space="preserve">
new system of human resource management (HRM, payroll)
will be implemented to manage all government employees. This system will be interfaced with
each future database of human resource management at the provincial level</t>
        </r>
      </text>
    </comment>
    <comment ref="FS42" authorId="1" shapeId="0">
      <text>
        <r>
          <rPr>
            <b/>
            <sz val="9"/>
            <color indexed="81"/>
            <rFont val="Tahoma"/>
            <family val="2"/>
          </rPr>
          <t>Cem Dener:</t>
        </r>
        <r>
          <rPr>
            <sz val="9"/>
            <color indexed="81"/>
            <rFont val="Tahoma"/>
            <family val="2"/>
          </rPr>
          <t xml:space="preserve">
A new HRMIS is expected to be operational in 2016 to replace existing databases</t>
        </r>
      </text>
    </comment>
    <comment ref="FV42" authorId="1" shapeId="0">
      <text>
        <r>
          <rPr>
            <b/>
            <sz val="9"/>
            <color indexed="81"/>
            <rFont val="Tahoma"/>
            <family val="2"/>
          </rPr>
          <t>Cem Dener:</t>
        </r>
        <r>
          <rPr>
            <sz val="9"/>
            <color indexed="81"/>
            <rFont val="Tahoma"/>
            <family val="2"/>
          </rPr>
          <t xml:space="preserve">
LDSW was being replaced with MS Navision since 2007</t>
        </r>
      </text>
    </comment>
    <comment ref="FY42" authorId="1" shapeId="0">
      <text>
        <r>
          <rPr>
            <b/>
            <sz val="9"/>
            <color indexed="81"/>
            <rFont val="Tahoma"/>
            <family val="2"/>
          </rPr>
          <t>Cem Dener:</t>
        </r>
        <r>
          <rPr>
            <sz val="9"/>
            <color indexed="81"/>
            <rFont val="Tahoma"/>
            <family val="2"/>
          </rPr>
          <t xml:space="preserve">
May 2013 &gt; Final</t>
        </r>
      </text>
    </comment>
    <comment ref="GI42" authorId="1" shapeId="0">
      <text>
        <r>
          <rPr>
            <b/>
            <sz val="9"/>
            <color indexed="81"/>
            <rFont val="Tahoma"/>
            <family val="2"/>
          </rPr>
          <t>Cem Dener:</t>
        </r>
        <r>
          <rPr>
            <sz val="9"/>
            <color indexed="81"/>
            <rFont val="Tahoma"/>
            <family val="2"/>
          </rPr>
          <t xml:space="preserve">
4FT : 2013</t>
        </r>
      </text>
    </comment>
    <comment ref="DJ43" authorId="1" shapeId="0">
      <text>
        <r>
          <rPr>
            <b/>
            <sz val="9"/>
            <color indexed="81"/>
            <rFont val="Tahoma"/>
            <family val="2"/>
          </rPr>
          <t>Cem Dener:</t>
        </r>
        <r>
          <rPr>
            <sz val="9"/>
            <color indexed="81"/>
            <rFont val="Tahoma"/>
            <family val="2"/>
          </rPr>
          <t xml:space="preserve">
http://nicspcr.com/</t>
        </r>
      </text>
    </comment>
    <comment ref="DZ43" authorId="1" shapeId="0">
      <text>
        <r>
          <rPr>
            <b/>
            <sz val="9"/>
            <color indexed="81"/>
            <rFont val="Tahoma"/>
            <family val="2"/>
          </rPr>
          <t>Cem Dener:</t>
        </r>
        <r>
          <rPr>
            <sz val="9"/>
            <color indexed="81"/>
            <rFont val="Tahoma"/>
            <family val="2"/>
          </rPr>
          <t xml:space="preserve">
http://dgt.hacienda.go.cr/oficina/Paginas/default.aspx</t>
        </r>
      </text>
    </comment>
    <comment ref="EG43" authorId="3" shapeId="0">
      <text>
        <r>
          <rPr>
            <b/>
            <sz val="9"/>
            <color indexed="81"/>
            <rFont val="Tahoma"/>
            <family val="2"/>
          </rPr>
          <t>Sophiko Skhirtladze:</t>
        </r>
        <r>
          <rPr>
            <sz val="9"/>
            <color indexed="81"/>
            <rFont val="Tahoma"/>
            <family val="2"/>
          </rPr>
          <t xml:space="preserve">
Recently a workshop was organized to a support national program to modernize TICA and to align national systems with the latest Release of the WCO Data Model</t>
        </r>
      </text>
    </comment>
    <comment ref="EL43" authorId="1" shapeId="0">
      <text>
        <r>
          <rPr>
            <b/>
            <sz val="9"/>
            <color indexed="81"/>
            <rFont val="Tahoma"/>
            <family val="2"/>
          </rPr>
          <t>Cem Dener:</t>
        </r>
        <r>
          <rPr>
            <sz val="9"/>
            <color indexed="81"/>
            <rFont val="Tahoma"/>
            <family val="2"/>
          </rPr>
          <t xml:space="preserve">
http://www.hacienda.go.cr/datosbasicos/WP_DBAduan.aspx</t>
        </r>
      </text>
    </comment>
    <comment ref="EX43" authorId="3" shapeId="0">
      <text>
        <r>
          <rPr>
            <b/>
            <sz val="9"/>
            <color indexed="81"/>
            <rFont val="Tahoma"/>
            <family val="2"/>
          </rPr>
          <t>Sophiko Skhirtladze:</t>
        </r>
        <r>
          <rPr>
            <sz val="9"/>
            <color indexed="81"/>
            <rFont val="Tahoma"/>
            <family val="2"/>
          </rPr>
          <t xml:space="preserve">
Found only evidence of tax online payments</t>
        </r>
      </text>
    </comment>
    <comment ref="EY43" authorId="13" shapeId="0">
      <text>
        <r>
          <rPr>
            <b/>
            <sz val="9"/>
            <color indexed="81"/>
            <rFont val="Tahoma"/>
            <family val="2"/>
          </rPr>
          <t>Sophiko Skhirtladze:</t>
        </r>
        <r>
          <rPr>
            <sz val="9"/>
            <color indexed="81"/>
            <rFont val="Tahoma"/>
            <family val="2"/>
          </rPr>
          <t xml:space="preserve">
http://www.bnamericas.com/news/technology/costa-rica-launches-digital-signature</t>
        </r>
      </text>
    </comment>
    <comment ref="FD43" authorId="1" shapeId="0">
      <text>
        <r>
          <rPr>
            <b/>
            <sz val="9"/>
            <color indexed="81"/>
            <rFont val="Tahoma"/>
            <family val="2"/>
          </rPr>
          <t>Cem Dener:</t>
        </r>
        <r>
          <rPr>
            <sz val="9"/>
            <color indexed="81"/>
            <rFont val="Tahoma"/>
            <family val="2"/>
          </rPr>
          <t xml:space="preserve">
http://www.dgsc.go.cr/dgsc/dgsc_historia.php</t>
        </r>
      </text>
    </comment>
    <comment ref="FI43" authorId="1" shapeId="0">
      <text>
        <r>
          <rPr>
            <b/>
            <sz val="9"/>
            <color indexed="81"/>
            <rFont val="Tahoma"/>
            <family val="2"/>
          </rPr>
          <t>Cem Dener:</t>
        </r>
        <r>
          <rPr>
            <sz val="9"/>
            <color indexed="81"/>
            <rFont val="Tahoma"/>
            <family val="2"/>
          </rPr>
          <t xml:space="preserve">
Based on MS SQL and .Net</t>
        </r>
      </text>
    </comment>
    <comment ref="FJ43" authorId="1" shapeId="0">
      <text>
        <r>
          <rPr>
            <b/>
            <sz val="9"/>
            <color indexed="81"/>
            <rFont val="Tahoma"/>
            <family val="2"/>
          </rPr>
          <t>Cem Dener:</t>
        </r>
        <r>
          <rPr>
            <sz val="9"/>
            <color indexed="81"/>
            <rFont val="Tahoma"/>
            <family val="2"/>
          </rPr>
          <t xml:space="preserve">
http://www.grupoasesor.net/noticias.htm
http://www.archivonacional.go.cr/pdf/acta_022.pdf
http://www.dgsc.go.cr/dgsc/dgsc_historia.php</t>
        </r>
      </text>
    </comment>
    <comment ref="FQ43" authorId="1" shapeId="0">
      <text>
        <r>
          <rPr>
            <b/>
            <sz val="9"/>
            <color indexed="81"/>
            <rFont val="Tahoma"/>
            <family val="2"/>
          </rPr>
          <t>Cem Dener:</t>
        </r>
        <r>
          <rPr>
            <sz val="9"/>
            <color indexed="81"/>
            <rFont val="Tahoma"/>
            <family val="2"/>
          </rPr>
          <t xml:space="preserve">
Based on MS SQL and .Net</t>
        </r>
      </text>
    </comment>
    <comment ref="FR43" authorId="1" shapeId="0">
      <text>
        <r>
          <rPr>
            <b/>
            <sz val="9"/>
            <color indexed="81"/>
            <rFont val="Tahoma"/>
            <family val="2"/>
          </rPr>
          <t>Cem Dener:</t>
        </r>
        <r>
          <rPr>
            <sz val="9"/>
            <color indexed="81"/>
            <rFont val="Tahoma"/>
            <family val="2"/>
          </rPr>
          <t xml:space="preserve">
http://www.grupoasesor.net/integra.htm</t>
        </r>
      </text>
    </comment>
    <comment ref="FX43" authorId="1" shapeId="0">
      <text>
        <r>
          <rPr>
            <b/>
            <sz val="9"/>
            <color indexed="81"/>
            <rFont val="Tahoma"/>
            <family val="2"/>
          </rPr>
          <t>Cem Dener:</t>
        </r>
        <r>
          <rPr>
            <sz val="9"/>
            <color indexed="81"/>
            <rFont val="Tahoma"/>
            <family val="2"/>
          </rPr>
          <t xml:space="preserve">
http://www.mer-link.co.cr/index.jsp
http://www.costaricaisit.net/portal/page/companies/Hermes-Soft/news/ProyectoComprared_en.html</t>
        </r>
      </text>
    </comment>
    <comment ref="GH43" authorId="1" shapeId="0">
      <text>
        <r>
          <rPr>
            <b/>
            <sz val="9"/>
            <color indexed="81"/>
            <rFont val="Tahoma"/>
            <family val="2"/>
          </rPr>
          <t>Cem Dener:</t>
        </r>
        <r>
          <rPr>
            <sz val="9"/>
            <color indexed="81"/>
            <rFont val="Tahoma"/>
            <family val="2"/>
          </rPr>
          <t xml:space="preserve">
CB : Remote r/o access</t>
        </r>
      </text>
    </comment>
    <comment ref="GI43" authorId="1" shapeId="0">
      <text>
        <r>
          <rPr>
            <b/>
            <sz val="9"/>
            <color indexed="81"/>
            <rFont val="Tahoma"/>
            <family val="2"/>
          </rPr>
          <t>Cem Dener:</t>
        </r>
        <r>
          <rPr>
            <sz val="9"/>
            <color indexed="81"/>
            <rFont val="Tahoma"/>
            <family val="2"/>
          </rPr>
          <t xml:space="preserve">
4T : 2010</t>
        </r>
      </text>
    </comment>
    <comment ref="T44" authorId="1" shapeId="0">
      <text>
        <r>
          <rPr>
            <b/>
            <sz val="9"/>
            <color indexed="81"/>
            <rFont val="Tahoma"/>
            <family val="2"/>
          </rPr>
          <t>Cem Dener:</t>
        </r>
        <r>
          <rPr>
            <sz val="9"/>
            <color indexed="81"/>
            <rFont val="Tahoma"/>
            <family val="2"/>
          </rPr>
          <t xml:space="preserve">
No system date/time stamp in:
http://www.finances.gouv.ci/index.php/fr/elements-de-gouvernance/execution-budgetaire.html</t>
        </r>
      </text>
    </comment>
    <comment ref="AG44" authorId="10" shapeId="0">
      <text>
        <r>
          <rPr>
            <b/>
            <sz val="9"/>
            <color indexed="81"/>
            <rFont val="Tahoma"/>
            <family val="2"/>
          </rPr>
          <t xml:space="preserve">Sandy: </t>
        </r>
        <r>
          <rPr>
            <sz val="9"/>
            <color indexed="81"/>
            <rFont val="Tahoma"/>
            <family val="2"/>
          </rPr>
          <t xml:space="preserve">http://www.finances.gouv.ci/index.php/fr/cles-de-leconomie/donnees-macro.html
</t>
        </r>
      </text>
    </comment>
    <comment ref="DL44" authorId="1" shapeId="0">
      <text>
        <r>
          <rPr>
            <b/>
            <sz val="9"/>
            <color indexed="81"/>
            <rFont val="Tahoma"/>
            <family val="2"/>
          </rPr>
          <t>Cem Dener:
Legislation approved in June 2014:</t>
        </r>
        <r>
          <rPr>
            <sz val="9"/>
            <color indexed="81"/>
            <rFont val="Tahoma"/>
            <family val="2"/>
          </rPr>
          <t xml:space="preserve">
http://www.tresor.gov.ci/documentation/actualites/revue-de-presse/item/828-tracabilite-des-operations-financieres-de-l%E2%80%99etat-la-cr%C3%A9ation-d%E2%80%99un-compte-unique-du-tr%C3%A9sor-adopt%C3%A9-en-conseil-de-ministre.html</t>
        </r>
      </text>
    </comment>
    <comment ref="DM44" authorId="1" shapeId="0">
      <text>
        <r>
          <rPr>
            <b/>
            <sz val="9"/>
            <color indexed="81"/>
            <rFont val="Tahoma"/>
            <family val="2"/>
          </rPr>
          <t>Cem Dener:</t>
        </r>
        <r>
          <rPr>
            <sz val="9"/>
            <color indexed="81"/>
            <rFont val="Tahoma"/>
            <family val="2"/>
          </rPr>
          <t xml:space="preserve">
TSA legislation approved in 2014.</t>
        </r>
      </text>
    </comment>
    <comment ref="DZ44" authorId="1" shapeId="0">
      <text>
        <r>
          <rPr>
            <b/>
            <sz val="9"/>
            <color indexed="81"/>
            <rFont val="Tahoma"/>
            <family val="2"/>
          </rPr>
          <t>Cem Dener:</t>
        </r>
        <r>
          <rPr>
            <sz val="9"/>
            <color indexed="81"/>
            <rFont val="Tahoma"/>
            <family val="2"/>
          </rPr>
          <t xml:space="preserve">
http://www.pefa.org/en/assessment/ci-nov08-pemfar-public-en</t>
        </r>
      </text>
    </comment>
    <comment ref="EG44"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J44" authorId="1" shapeId="0">
      <text>
        <r>
          <rPr>
            <b/>
            <sz val="9"/>
            <color indexed="81"/>
            <rFont val="Tahoma"/>
            <family val="2"/>
          </rPr>
          <t>Cem Dener:</t>
        </r>
        <r>
          <rPr>
            <sz val="9"/>
            <color indexed="81"/>
            <rFont val="Tahoma"/>
            <family val="2"/>
          </rPr>
          <t xml:space="preserve">
http://www.pefa.org/en/assessment/ci-nov08-pemfar-public-en</t>
        </r>
      </text>
    </comment>
    <comment ref="FR44" authorId="1" shapeId="0">
      <text>
        <r>
          <rPr>
            <b/>
            <sz val="9"/>
            <color indexed="81"/>
            <rFont val="Tahoma"/>
            <family val="2"/>
          </rPr>
          <t>Cem Dener:</t>
        </r>
        <r>
          <rPr>
            <sz val="9"/>
            <color indexed="81"/>
            <rFont val="Tahoma"/>
            <family val="2"/>
          </rPr>
          <t xml:space="preserve">
http://www.sndi.ci/index.php/nos-produits/75.html</t>
        </r>
      </text>
    </comment>
    <comment ref="FW44" authorId="1" shapeId="0">
      <text>
        <r>
          <rPr>
            <b/>
            <sz val="9"/>
            <color indexed="81"/>
            <rFont val="Tahoma"/>
            <family val="2"/>
          </rPr>
          <t>Cem Dener:</t>
        </r>
        <r>
          <rPr>
            <sz val="9"/>
            <color indexed="81"/>
            <rFont val="Tahoma"/>
            <family val="2"/>
          </rPr>
          <t xml:space="preserve">
Integrated Public Procurement Management System / 
Système Intégré de Gestion des Marches Publics</t>
        </r>
      </text>
    </comment>
    <comment ref="FX44" authorId="7" shapeId="0">
      <text>
        <r>
          <rPr>
            <b/>
            <sz val="9"/>
            <color indexed="81"/>
            <rFont val="Tahoma"/>
            <family val="2"/>
          </rPr>
          <t>Irenezh1016:</t>
        </r>
        <r>
          <rPr>
            <sz val="9"/>
            <color indexed="81"/>
            <rFont val="Tahoma"/>
            <family val="2"/>
          </rPr>
          <t xml:space="preserve">
http://www.dmp.finances.gouv.ci/
http://www.pefa.org/en/assessment/ci-nov08-pemfar-public-en
http://www.sndi.ci/index.php/component/content/article/74.html
http://www.afdb.org/fileadmin/uploads/afdb/Documents/Financial-Information/30770312-EN-COTE-DIVOIRE-PEMFAR-NOV-08.PDF</t>
        </r>
      </text>
    </comment>
    <comment ref="FY44" authorId="1" shapeId="0">
      <text>
        <r>
          <rPr>
            <b/>
            <sz val="9"/>
            <color indexed="81"/>
            <rFont val="Tahoma"/>
            <family val="2"/>
          </rPr>
          <t>Cem Dener:</t>
        </r>
        <r>
          <rPr>
            <sz val="9"/>
            <color indexed="81"/>
            <rFont val="Tahoma"/>
            <family val="2"/>
          </rPr>
          <t xml:space="preserve">
Jun 2013 &gt; Final</t>
        </r>
      </text>
    </comment>
    <comment ref="BA45" authorId="1" shapeId="0">
      <text>
        <r>
          <rPr>
            <b/>
            <sz val="9"/>
            <color indexed="81"/>
            <rFont val="Tahoma"/>
            <family val="2"/>
          </rPr>
          <t>MoF comment:</t>
        </r>
        <r>
          <rPr>
            <sz val="9"/>
            <color indexed="81"/>
            <rFont val="Tahoma"/>
            <family val="2"/>
          </rPr>
          <t xml:space="preserve">
http://www.mfin.hr/hr/javna-nabava </t>
        </r>
      </text>
    </comment>
    <comment ref="DZ45" authorId="1" shapeId="0">
      <text>
        <r>
          <rPr>
            <b/>
            <sz val="9"/>
            <color indexed="81"/>
            <rFont val="Tahoma"/>
            <family val="2"/>
          </rPr>
          <t>Cem Dener:</t>
        </r>
        <r>
          <rPr>
            <sz val="9"/>
            <color indexed="81"/>
            <rFont val="Tahoma"/>
            <family val="2"/>
          </rPr>
          <t xml:space="preserve">
http://www.porezna-uprava.hr/HR_ePorezna/Stranice/ePorezna.aspx</t>
        </r>
      </text>
    </comment>
    <comment ref="EJ45" authorId="1" shapeId="0">
      <text>
        <r>
          <rPr>
            <b/>
            <sz val="9"/>
            <color indexed="81"/>
            <rFont val="Tahoma"/>
            <family val="2"/>
          </rPr>
          <t>MoF comment:</t>
        </r>
        <r>
          <rPr>
            <sz val="9"/>
            <color indexed="81"/>
            <rFont val="Tahoma"/>
            <family val="2"/>
          </rPr>
          <t xml:space="preserve">
http://www.mfin.hr/hr/javna-nabava </t>
        </r>
      </text>
    </comment>
    <comment ref="ES45" authorId="1" shapeId="0">
      <text>
        <r>
          <rPr>
            <b/>
            <sz val="9"/>
            <color indexed="81"/>
            <rFont val="Tahoma"/>
            <family val="2"/>
          </rPr>
          <t>Cem Dener:</t>
        </r>
        <r>
          <rPr>
            <sz val="9"/>
            <color indexed="81"/>
            <rFont val="Tahoma"/>
            <family val="2"/>
          </rPr>
          <t xml:space="preserve">
Prev: 2013</t>
        </r>
      </text>
    </comment>
    <comment ref="EY45" authorId="3" shapeId="0">
      <text>
        <r>
          <rPr>
            <b/>
            <sz val="9"/>
            <color indexed="81"/>
            <rFont val="Tahoma"/>
            <family val="2"/>
          </rPr>
          <t>Sophiko Skhirtladze:</t>
        </r>
        <r>
          <rPr>
            <sz val="9"/>
            <color indexed="81"/>
            <rFont val="Tahoma"/>
            <family val="2"/>
          </rPr>
          <t xml:space="preserve">
http://www.epractice.eu/files/eGov%20in%20HR%20-%20May%202014%20-%20v.11.0.pdf</t>
        </r>
      </text>
    </comment>
    <comment ref="FI45" authorId="1" shapeId="0">
      <text>
        <r>
          <rPr>
            <b/>
            <sz val="9"/>
            <color indexed="81"/>
            <rFont val="Tahoma"/>
            <family val="2"/>
          </rPr>
          <t>Cem Dener:</t>
        </r>
        <r>
          <rPr>
            <sz val="9"/>
            <color indexed="81"/>
            <rFont val="Tahoma"/>
            <family val="2"/>
          </rPr>
          <t xml:space="preserve">
Based on Oracle DB</t>
        </r>
      </text>
    </comment>
    <comment ref="FK45" authorId="1" shapeId="0">
      <text>
        <r>
          <rPr>
            <b/>
            <sz val="9"/>
            <color indexed="81"/>
            <rFont val="Tahoma"/>
            <family val="2"/>
          </rPr>
          <t>Cem Dener:</t>
        </r>
        <r>
          <rPr>
            <sz val="9"/>
            <color indexed="81"/>
            <rFont val="Tahoma"/>
            <family val="2"/>
          </rPr>
          <t xml:space="preserve">
COP implementation: Planned for 2014-2016</t>
        </r>
      </text>
    </comment>
    <comment ref="FS45" authorId="1" shapeId="0">
      <text>
        <r>
          <rPr>
            <b/>
            <sz val="9"/>
            <color indexed="81"/>
            <rFont val="Tahoma"/>
            <family val="2"/>
          </rPr>
          <t>Cem Dener:</t>
        </r>
        <r>
          <rPr>
            <sz val="9"/>
            <color indexed="81"/>
            <rFont val="Tahoma"/>
            <family val="2"/>
          </rPr>
          <t xml:space="preserve">
Planned for 2014-2016</t>
        </r>
      </text>
    </comment>
    <comment ref="FX45" authorId="7" shapeId="0">
      <text>
        <r>
          <rPr>
            <b/>
            <sz val="9"/>
            <color indexed="81"/>
            <rFont val="Tahoma"/>
            <family val="2"/>
          </rPr>
          <t xml:space="preserve">Irenezh1016:
</t>
        </r>
        <r>
          <rPr>
            <sz val="9"/>
            <color indexed="81"/>
            <rFont val="Tahoma"/>
            <family val="2"/>
          </rPr>
          <t>http://www.hakom.hr</t>
        </r>
      </text>
    </comment>
    <comment ref="FY45" authorId="1" shapeId="0">
      <text>
        <r>
          <rPr>
            <b/>
            <sz val="9"/>
            <color indexed="81"/>
            <rFont val="Tahoma"/>
            <family val="2"/>
          </rPr>
          <t>Cem Dener:</t>
        </r>
        <r>
          <rPr>
            <sz val="9"/>
            <color indexed="81"/>
            <rFont val="Tahoma"/>
            <family val="2"/>
          </rPr>
          <t xml:space="preserve">
SNG</t>
        </r>
      </text>
    </comment>
    <comment ref="F46" authorId="4" shapeId="0">
      <text>
        <r>
          <rPr>
            <b/>
            <sz val="9"/>
            <color indexed="81"/>
            <rFont val="Tahoma"/>
            <family val="2"/>
          </rPr>
          <t>CD:</t>
        </r>
        <r>
          <rPr>
            <sz val="9"/>
            <color indexed="81"/>
            <rFont val="Tahoma"/>
            <family val="2"/>
          </rPr>
          <t xml:space="preserve">
2014
</t>
        </r>
      </text>
    </comment>
    <comment ref="G46" authorId="4" shapeId="0">
      <text>
        <r>
          <rPr>
            <b/>
            <sz val="9"/>
            <color indexed="81"/>
            <rFont val="Tahoma"/>
            <family val="2"/>
          </rPr>
          <t>CD:</t>
        </r>
        <r>
          <rPr>
            <sz val="9"/>
            <color indexed="81"/>
            <rFont val="Tahoma"/>
            <family val="2"/>
          </rPr>
          <t xml:space="preserve">
2014</t>
        </r>
      </text>
    </comment>
    <comment ref="CM46" authorId="1" shapeId="0">
      <text>
        <r>
          <rPr>
            <b/>
            <sz val="9"/>
            <color indexed="81"/>
            <rFont val="Tahoma"/>
            <family val="2"/>
          </rPr>
          <t>Cem Dener:</t>
        </r>
        <r>
          <rPr>
            <sz val="9"/>
            <color indexed="81"/>
            <rFont val="Tahoma"/>
            <family val="2"/>
          </rPr>
          <t xml:space="preserve">
http://www.cepal.org/publicaciones/xml/0/13430/SYC_29.pdf</t>
        </r>
      </text>
    </comment>
    <comment ref="EG46" authorId="3" shapeId="0">
      <text>
        <r>
          <rPr>
            <b/>
            <sz val="9"/>
            <color indexed="81"/>
            <rFont val="Tahoma"/>
            <family val="2"/>
          </rPr>
          <t>Sophiko Skhirtladze:</t>
        </r>
        <r>
          <rPr>
            <sz val="9"/>
            <color indexed="81"/>
            <rFont val="Tahoma"/>
            <family val="2"/>
          </rPr>
          <t xml:space="preserve">
Cuba provided informaton to the WCO at an IMSC meeting in 2008 regarding alignment with WCO Customs Data Model Version 2.0</t>
        </r>
      </text>
    </comment>
    <comment ref="FV46" authorId="1" shapeId="0">
      <text>
        <r>
          <rPr>
            <b/>
            <sz val="9"/>
            <color indexed="81"/>
            <rFont val="Tahoma"/>
            <family val="2"/>
          </rPr>
          <t>Cem Dener:</t>
        </r>
        <r>
          <rPr>
            <sz val="9"/>
            <color indexed="81"/>
            <rFont val="Tahoma"/>
            <family val="2"/>
          </rPr>
          <t xml:space="preserve">
http://www.cepal.org/publicaciones/xml/0/13430/SYC_29.pdf</t>
        </r>
      </text>
    </comment>
    <comment ref="Q47" authorId="1" shapeId="0">
      <text>
        <r>
          <rPr>
            <b/>
            <sz val="9"/>
            <color indexed="81"/>
            <rFont val="Tahoma"/>
            <family val="2"/>
          </rPr>
          <t>Cem Dener:</t>
        </r>
        <r>
          <rPr>
            <sz val="9"/>
            <color indexed="81"/>
            <rFont val="Tahoma"/>
            <family val="2"/>
          </rPr>
          <t xml:space="preserve">
No Excel file… Just PDF
http://www.mof.gov.cy/mof/mof.nsf/All/BAD63EC40027E50CC225797C00376787?OpenDocument</t>
        </r>
      </text>
    </comment>
    <comment ref="AG47" authorId="10" shapeId="0">
      <text>
        <r>
          <rPr>
            <b/>
            <sz val="9"/>
            <color indexed="81"/>
            <rFont val="Tahoma"/>
            <family val="2"/>
          </rPr>
          <t xml:space="preserve">Sandy:
Financial developments - 2011:
</t>
        </r>
        <r>
          <rPr>
            <sz val="9"/>
            <color indexed="81"/>
            <rFont val="Tahoma"/>
            <family val="2"/>
          </rPr>
          <t xml:space="preserve">http://www.mof.gov.cy/mof/mof.nsf/page20_arch_gr/page20_arch_gr?OpenDocument&amp;Start=1&amp;Count=1000&amp;Expand=1
</t>
        </r>
      </text>
    </comment>
    <comment ref="AO47" authorId="1" shapeId="0">
      <text>
        <r>
          <rPr>
            <b/>
            <sz val="9"/>
            <color indexed="81"/>
            <rFont val="Tahoma"/>
            <family val="2"/>
          </rPr>
          <t>Cem Dener:</t>
        </r>
        <r>
          <rPr>
            <sz val="9"/>
            <color indexed="81"/>
            <rFont val="Tahoma"/>
            <family val="2"/>
          </rPr>
          <t xml:space="preserve">
Budget audits published regularly(within the last 5-year period)
http://www.audit.gov.cy/audit/audit.nsf/annualrpt_gr/annualrpt_gr?OpenDocument</t>
        </r>
      </text>
    </comment>
    <comment ref="DX47" authorId="1" shapeId="0">
      <text>
        <r>
          <rPr>
            <b/>
            <sz val="9"/>
            <color indexed="81"/>
            <rFont val="Tahoma"/>
            <family val="2"/>
          </rPr>
          <t>Cem Dener:</t>
        </r>
        <r>
          <rPr>
            <sz val="9"/>
            <color indexed="81"/>
            <rFont val="Tahoma"/>
            <family val="2"/>
          </rPr>
          <t xml:space="preserve">
Budget audits published regularly(within the last 5-year period)
http://www.audit.gov.cy/audit/audit.nsf/annualrpt_gr/annualrpt_gr?OpenDocument</t>
        </r>
      </text>
    </comment>
    <comment ref="EV47" authorId="3" shapeId="0">
      <text>
        <r>
          <rPr>
            <b/>
            <sz val="9"/>
            <color indexed="81"/>
            <rFont val="Tahoma"/>
            <family val="2"/>
          </rPr>
          <t xml:space="preserve">Sophiko Skhirtladze:
 </t>
        </r>
        <r>
          <rPr>
            <sz val="9"/>
            <color indexed="81"/>
            <rFont val="Tahoma"/>
            <family val="2"/>
          </rPr>
          <t>https://www.jccsmart.com/</t>
        </r>
        <r>
          <rPr>
            <b/>
            <sz val="9"/>
            <color indexed="81"/>
            <rFont val="Tahoma"/>
            <family val="2"/>
          </rPr>
          <t>-</t>
        </r>
        <r>
          <rPr>
            <sz val="9"/>
            <color indexed="81"/>
            <rFont val="Tahoma"/>
            <family val="2"/>
          </rPr>
          <t xml:space="preserve">
Looks like a private company, but allows payment of all government fees and is integrated in the portal</t>
        </r>
      </text>
    </comment>
    <comment ref="EY47" authorId="13" shapeId="0">
      <text>
        <r>
          <rPr>
            <b/>
            <sz val="9"/>
            <color indexed="81"/>
            <rFont val="Tahoma"/>
            <family val="2"/>
          </rPr>
          <t>Sophiko Skhirtladze:</t>
        </r>
        <r>
          <rPr>
            <sz val="9"/>
            <color indexed="81"/>
            <rFont val="Tahoma"/>
            <family val="2"/>
          </rPr>
          <t xml:space="preserve">
But this is the body that actually seems to issue the signature: http://www.cysec.gov.cy/digitalsignature_en.aspx
https://web.archive.org/web/20130928122527/http://www.cysec.gov.cy/digitalsignature_en.aspx</t>
        </r>
      </text>
    </comment>
    <comment ref="GB47" authorId="7" shapeId="0">
      <text>
        <r>
          <rPr>
            <b/>
            <sz val="9"/>
            <color indexed="81"/>
            <rFont val="Tahoma"/>
            <family val="2"/>
          </rPr>
          <t>Irenezh1016:</t>
        </r>
        <r>
          <rPr>
            <sz val="9"/>
            <color indexed="81"/>
            <rFont val="Tahoma"/>
            <family val="2"/>
          </rPr>
          <t xml:space="preserve">
Login needed</t>
        </r>
      </text>
    </comment>
    <comment ref="GF47" authorId="1" shapeId="0">
      <text>
        <r>
          <rPr>
            <b/>
            <sz val="9"/>
            <color indexed="81"/>
            <rFont val="Tahoma"/>
            <family val="2"/>
          </rPr>
          <t>Cem Dener:</t>
        </r>
        <r>
          <rPr>
            <sz val="9"/>
            <color indexed="81"/>
            <rFont val="Tahoma"/>
            <family val="2"/>
          </rPr>
          <t xml:space="preserve">
CS-DRMS since 1986</t>
        </r>
      </text>
    </comment>
    <comment ref="GG47" authorId="1" shapeId="0">
      <text>
        <r>
          <rPr>
            <b/>
            <sz val="9"/>
            <color indexed="81"/>
            <rFont val="Tahoma"/>
            <family val="2"/>
          </rPr>
          <t>Cem Dener:</t>
        </r>
        <r>
          <rPr>
            <sz val="9"/>
            <color indexed="81"/>
            <rFont val="Tahoma"/>
            <family val="2"/>
          </rPr>
          <t xml:space="preserve">
New PDMO established in 2012. 
CS-DRMS was used since 1986. New FMIS with debt mgmt interface.</t>
        </r>
      </text>
    </comment>
    <comment ref="GH47" authorId="1" shapeId="0">
      <text>
        <r>
          <rPr>
            <b/>
            <sz val="9"/>
            <color indexed="81"/>
            <rFont val="Tahoma"/>
            <family val="2"/>
          </rPr>
          <t>Cem Dener:</t>
        </r>
        <r>
          <rPr>
            <sz val="9"/>
            <color indexed="81"/>
            <rFont val="Tahoma"/>
            <family val="2"/>
          </rPr>
          <t xml:space="preserve">
CS-DRMS : Inactive</t>
        </r>
      </text>
    </comment>
    <comment ref="CM48" authorId="1" shapeId="0">
      <text>
        <r>
          <rPr>
            <b/>
            <sz val="9"/>
            <color indexed="81"/>
            <rFont val="Tahoma"/>
            <family val="2"/>
          </rPr>
          <t>Cem Dener:</t>
        </r>
        <r>
          <rPr>
            <sz val="9"/>
            <color indexed="81"/>
            <rFont val="Tahoma"/>
            <family val="2"/>
          </rPr>
          <t xml:space="preserve">
http://www.statnipokladna.cz/cs/media/o_statni_pokladne_prezentace/IISSP_KRAJE_prezentace_ke_SP_rijen-prosinec_2011.pdf</t>
        </r>
      </text>
    </comment>
    <comment ref="DZ48" authorId="1" shapeId="0">
      <text>
        <r>
          <rPr>
            <b/>
            <sz val="9"/>
            <color indexed="81"/>
            <rFont val="Tahoma"/>
            <family val="2"/>
          </rPr>
          <t>Cem Dener:</t>
        </r>
        <r>
          <rPr>
            <sz val="9"/>
            <color indexed="81"/>
            <rFont val="Tahoma"/>
            <family val="2"/>
          </rPr>
          <t xml:space="preserve">
http://epodpora.mfcr.cz/index.html</t>
        </r>
      </text>
    </comment>
    <comment ref="EL48" authorId="1" shapeId="0">
      <text>
        <r>
          <rPr>
            <b/>
            <sz val="9"/>
            <color indexed="81"/>
            <rFont val="Tahoma"/>
            <family val="2"/>
          </rPr>
          <t>Cem Dener:</t>
        </r>
        <r>
          <rPr>
            <sz val="9"/>
            <color indexed="81"/>
            <rFont val="Tahoma"/>
            <family val="2"/>
          </rPr>
          <t xml:space="preserve">
http://www.czechint.cz/cs/e-dovoz.html
http://www.aquasoft.eu/en/blog/tiskova_zprava.php?tiskova_zprava=369</t>
        </r>
      </text>
    </comment>
    <comment ref="EV48" authorId="3" shapeId="0">
      <text>
        <r>
          <rPr>
            <b/>
            <sz val="9"/>
            <color indexed="81"/>
            <rFont val="Tahoma"/>
            <family val="2"/>
          </rPr>
          <t>Sophiko Skhirtladze:</t>
        </r>
        <r>
          <rPr>
            <sz val="9"/>
            <color indexed="81"/>
            <rFont val="Tahoma"/>
            <family val="2"/>
          </rPr>
          <t xml:space="preserve">
Only for the citizens of Prague</t>
        </r>
      </text>
    </comment>
    <comment ref="FJ48" authorId="1" shapeId="0">
      <text>
        <r>
          <rPr>
            <b/>
            <sz val="9"/>
            <color indexed="81"/>
            <rFont val="Tahoma"/>
            <family val="2"/>
          </rPr>
          <t>Cem Dener:</t>
        </r>
        <r>
          <rPr>
            <sz val="9"/>
            <color indexed="81"/>
            <rFont val="Tahoma"/>
            <family val="2"/>
          </rPr>
          <t xml:space="preserve">
http://www.esfcr.cz/projekty/system-efektivniho-rizeni-lidskych-zdroju-uradu-prace-cr
http://www.amo.cz/editor/image/produkty1_soubory/rp_par-in-ua-and-by_2013_2_czech-republic.pdf
</t>
        </r>
      </text>
    </comment>
    <comment ref="FK48" authorId="1" shapeId="0">
      <text>
        <r>
          <rPr>
            <b/>
            <sz val="9"/>
            <color indexed="81"/>
            <rFont val="Tahoma"/>
            <family val="2"/>
          </rPr>
          <t>Cem Dener:</t>
        </r>
        <r>
          <rPr>
            <sz val="9"/>
            <color indexed="81"/>
            <rFont val="Tahoma"/>
            <family val="2"/>
          </rPr>
          <t xml:space="preserve">
Expected to be operational in 2015</t>
        </r>
      </text>
    </comment>
    <comment ref="FR48" authorId="1" shapeId="0">
      <text>
        <r>
          <rPr>
            <b/>
            <sz val="9"/>
            <color indexed="81"/>
            <rFont val="Tahoma"/>
            <family val="2"/>
          </rPr>
          <t>Cem Dener:</t>
        </r>
        <r>
          <rPr>
            <sz val="9"/>
            <color indexed="81"/>
            <rFont val="Tahoma"/>
            <family val="2"/>
          </rPr>
          <t xml:space="preserve">
https://isp.mfcr.cz/isp/home.do</t>
        </r>
      </text>
    </comment>
    <comment ref="FV48" authorId="1" shapeId="0">
      <text>
        <r>
          <rPr>
            <b/>
            <sz val="9"/>
            <color indexed="81"/>
            <rFont val="Tahoma"/>
            <family val="2"/>
          </rPr>
          <t>Cem Dener:</t>
        </r>
        <r>
          <rPr>
            <sz val="9"/>
            <color indexed="81"/>
            <rFont val="Tahoma"/>
            <family val="2"/>
          </rPr>
          <t xml:space="preserve">
http://www.statnipokladna.cz/cs/media/o_statni_pokladne_prezentace/IISSP_KRAJE_prezentace_ke_SP_rijen-prosinec_2011.pdf</t>
        </r>
      </text>
    </comment>
    <comment ref="FX48" authorId="7" shapeId="0">
      <text>
        <r>
          <rPr>
            <b/>
            <sz val="9"/>
            <color indexed="81"/>
            <rFont val="Tahoma"/>
            <family val="2"/>
          </rPr>
          <t>Irenezh1016:</t>
        </r>
        <r>
          <rPr>
            <sz val="9"/>
            <color indexed="81"/>
            <rFont val="Tahoma"/>
            <family val="2"/>
          </rPr>
          <t xml:space="preserve">
http://www.portal-vz.cz</t>
        </r>
      </text>
    </comment>
    <comment ref="Q49" authorId="1" shapeId="0">
      <text>
        <r>
          <rPr>
            <b/>
            <sz val="9"/>
            <color indexed="81"/>
            <rFont val="Tahoma"/>
            <family val="2"/>
          </rPr>
          <t>Cem Dener:</t>
        </r>
        <r>
          <rPr>
            <sz val="9"/>
            <color indexed="81"/>
            <rFont val="Tahoma"/>
            <family val="2"/>
          </rPr>
          <t xml:space="preserve">
http://www.digst.dk/Servicemenu/English/IT-Architecture-and-Standards/Open-Source-Software/Open-Source-Software-and-the-Public-Sector</t>
        </r>
      </text>
    </comment>
    <comment ref="BT49" authorId="2" shapeId="0">
      <text>
        <r>
          <rPr>
            <sz val="9"/>
            <color indexed="81"/>
            <rFont val="Tahoma"/>
            <family val="2"/>
          </rPr>
          <t>Note: (1) The Danish Ministry of Finance states that it cooperates with the EU, Nordic Cooperation, IMF and OECD.
(2) The Danish Statistics website (http://www.dst.dk) has Danish 'Economic and Financial data' which is in line with the IMF's Dissemination Standards Bulletin Board (DSBB).</t>
        </r>
      </text>
    </comment>
    <comment ref="DZ49" authorId="1" shapeId="0">
      <text>
        <r>
          <rPr>
            <b/>
            <sz val="9"/>
            <color indexed="81"/>
            <rFont val="Tahoma"/>
            <family val="2"/>
          </rPr>
          <t>Cem Dener:</t>
        </r>
        <r>
          <rPr>
            <sz val="9"/>
            <color indexed="81"/>
            <rFont val="Tahoma"/>
            <family val="2"/>
          </rPr>
          <t xml:space="preserve">
http://www.skat.dk/SKAT.aspx?oId=2083194&amp;vId=0</t>
        </r>
      </text>
    </comment>
    <comment ref="EG49" authorId="3" shapeId="0">
      <text>
        <r>
          <rPr>
            <b/>
            <sz val="9"/>
            <color indexed="81"/>
            <rFont val="Tahoma"/>
            <family val="2"/>
          </rPr>
          <t>Sophiko Skhirtladze:</t>
        </r>
        <r>
          <rPr>
            <sz val="9"/>
            <color indexed="81"/>
            <rFont val="Tahoma"/>
            <family val="2"/>
          </rPr>
          <t xml:space="preserve">
Reported in Single Window Survey: Mapped to Version 3.0.</t>
        </r>
      </text>
    </comment>
    <comment ref="EL49" authorId="1" shapeId="0">
      <text>
        <r>
          <rPr>
            <b/>
            <sz val="9"/>
            <color indexed="81"/>
            <rFont val="Tahoma"/>
            <family val="2"/>
          </rPr>
          <t>Cem Dener:</t>
        </r>
        <r>
          <rPr>
            <sz val="9"/>
            <color indexed="81"/>
            <rFont val="Tahoma"/>
            <family val="2"/>
          </rPr>
          <t xml:space="preserve">
https://www.skat.dk/SKAT.aspx?oId=70387&amp;vId=0#</t>
        </r>
      </text>
    </comment>
    <comment ref="EV49" authorId="3" shapeId="0">
      <text>
        <r>
          <rPr>
            <b/>
            <sz val="9"/>
            <color indexed="81"/>
            <rFont val="Tahoma"/>
            <family val="2"/>
          </rPr>
          <t>Sophiko Skhirtladze:</t>
        </r>
        <r>
          <rPr>
            <sz val="9"/>
            <color indexed="81"/>
            <rFont val="Tahoma"/>
            <family val="2"/>
          </rPr>
          <t xml:space="preserve">
https://betalingsservice.nets.eu/Pages/default.aspx, Private company that provides epayment services for the government</t>
        </r>
      </text>
    </comment>
    <comment ref="EY49" authorId="13" shapeId="0">
      <text>
        <r>
          <rPr>
            <b/>
            <sz val="9"/>
            <color indexed="81"/>
            <rFont val="Tahoma"/>
            <family val="2"/>
          </rPr>
          <t>Sophiko Skhirtladze:</t>
        </r>
        <r>
          <rPr>
            <sz val="9"/>
            <color indexed="81"/>
            <rFont val="Tahoma"/>
            <family val="2"/>
          </rPr>
          <t xml:space="preserve">
https://www.cosic.esat.kuleuven.be/modinis-idm/twiki/bin/view.cgi/Main/DanishProfile?skin=print.pattern</t>
        </r>
      </text>
    </comment>
    <comment ref="FC49" authorId="2" shapeId="0">
      <text>
        <r>
          <rPr>
            <sz val="9"/>
            <color indexed="81"/>
            <rFont val="Tahoma"/>
            <family val="2"/>
          </rPr>
          <t>Note: (1) The Danish Ministry of Finance states that it cooperates with the EU, Nordic Cooperation, IMF and OECD.
(2) The Danish Statistics website (http://www.dst.dk) has Danish 'Economic and Financial data' which is in line with the IMF's Dissemination Standards Bulletin Board (DSBB).</t>
        </r>
      </text>
    </comment>
    <comment ref="FJ49" authorId="6" shapeId="0">
      <text>
        <r>
          <rPr>
            <b/>
            <sz val="9"/>
            <color indexed="81"/>
            <rFont val="Tahoma"/>
            <family val="2"/>
          </rPr>
          <t>Huan Zhang:</t>
        </r>
        <r>
          <rPr>
            <sz val="9"/>
            <color indexed="81"/>
            <rFont val="Tahoma"/>
            <family val="2"/>
          </rPr>
          <t xml:space="preserve">
The Danish public administration is of the Nordic type with separately managed state 
institutions, but the government still exercises a substantial control over the institutions. In 2011, the Agency for the Modernisation of Public Administration (Moderniseringsstyrelsen) was created in through a merger of the Financial Management Agency (Økonomistyrelsen) and the Human 
Resource Management Agency (Personalestyrelsen). The new agency is responsible for both the 
State accounting system and for the central co-ordination of human resource management.
</t>
        </r>
      </text>
    </comment>
    <comment ref="FR49" authorId="6" shapeId="0">
      <text>
        <r>
          <rPr>
            <b/>
            <sz val="9"/>
            <color indexed="81"/>
            <rFont val="Tahoma"/>
            <family val="2"/>
          </rPr>
          <t>Huan Zhang:</t>
        </r>
        <r>
          <rPr>
            <sz val="9"/>
            <color indexed="81"/>
            <rFont val="Tahoma"/>
            <family val="2"/>
          </rPr>
          <t xml:space="preserve">
There is no full bodied human resource management system, but only a salary management  system that also includes some human resource management functions, and that integrates with 
the financial management system for certain data. 
http://www.fjarmalaraduneyti.is/media/utgafa/Orri_Annex_1_Other_countries.pdf
</t>
        </r>
      </text>
    </comment>
    <comment ref="FW49" authorId="7" shapeId="0">
      <text>
        <r>
          <rPr>
            <b/>
            <sz val="9"/>
            <color indexed="81"/>
            <rFont val="Tahoma"/>
            <family val="2"/>
          </rPr>
          <t>Irenezh1016:</t>
        </r>
        <r>
          <rPr>
            <sz val="9"/>
            <color indexed="81"/>
            <rFont val="Tahoma"/>
            <family val="2"/>
          </rPr>
          <t xml:space="preserve">
the Electronic Tender Handling, Information and Communications System</t>
        </r>
      </text>
    </comment>
    <comment ref="FX49" authorId="1" shapeId="0">
      <text>
        <r>
          <rPr>
            <b/>
            <sz val="9"/>
            <color indexed="81"/>
            <rFont val="Tahoma"/>
            <family val="2"/>
          </rPr>
          <t>Cem Dener:</t>
        </r>
        <r>
          <rPr>
            <sz val="9"/>
            <color indexed="81"/>
            <rFont val="Tahoma"/>
            <family val="2"/>
          </rPr>
          <t xml:space="preserve">
http://www.ski.dk/
http://www.regioner.dk/%C3%98konomi/Marked+udbud+og+konkurrence.aspx
http://www.statensindkob.dk/
http://tilbud.udbudsportalen.dk/
http://www.udbudsavisen.dk/Pages/Content/About
http://www.innovasion.dk
</t>
        </r>
      </text>
    </comment>
    <comment ref="F50" authorId="4" shapeId="0">
      <text>
        <r>
          <rPr>
            <b/>
            <sz val="9"/>
            <color indexed="81"/>
            <rFont val="Tahoma"/>
            <family val="2"/>
          </rPr>
          <t>CD:</t>
        </r>
        <r>
          <rPr>
            <sz val="9"/>
            <color indexed="81"/>
            <rFont val="Tahoma"/>
            <family val="2"/>
          </rPr>
          <t xml:space="preserve">
2014
</t>
        </r>
      </text>
    </comment>
    <comment ref="AJ50" authorId="11" shapeId="0">
      <text>
        <r>
          <rPr>
            <b/>
            <sz val="9"/>
            <color indexed="81"/>
            <rFont val="Tahoma"/>
            <family val="2"/>
          </rPr>
          <t>birgul:</t>
        </r>
        <r>
          <rPr>
            <sz val="9"/>
            <color indexed="81"/>
            <rFont val="Tahoma"/>
            <family val="2"/>
          </rPr>
          <t xml:space="preserve">
http://www.ministere-finances.dj/PIP.html</t>
        </r>
      </text>
    </comment>
    <comment ref="BI50" authorId="10" shapeId="0">
      <text>
        <r>
          <rPr>
            <b/>
            <sz val="9"/>
            <color indexed="81"/>
            <rFont val="Tahoma"/>
            <family val="2"/>
          </rPr>
          <t>Sandy:The link can be found here: http://www.ministere-finances.dj/PUBLICATIONTEXTE.html</t>
        </r>
        <r>
          <rPr>
            <sz val="9"/>
            <color indexed="81"/>
            <rFont val="Tahoma"/>
            <family val="2"/>
          </rPr>
          <t xml:space="preserve">
</t>
        </r>
      </text>
    </comment>
    <comment ref="BZ50" authorId="10" shapeId="0">
      <text>
        <r>
          <rPr>
            <b/>
            <sz val="9"/>
            <color indexed="81"/>
            <rFont val="Tahoma"/>
            <family val="2"/>
          </rPr>
          <t>Sandy: The option is available, but does not work</t>
        </r>
      </text>
    </comment>
    <comment ref="DM50" authorId="1" shapeId="0">
      <text>
        <r>
          <rPr>
            <b/>
            <sz val="9"/>
            <color indexed="81"/>
            <rFont val="Tahoma"/>
            <family val="2"/>
          </rPr>
          <t>Cem Dener:</t>
        </r>
        <r>
          <rPr>
            <sz val="9"/>
            <color indexed="81"/>
            <rFont val="Tahoma"/>
            <family val="2"/>
          </rPr>
          <t xml:space="preserve">
There seems to be a plan to initiate TSA in 2014.</t>
        </r>
      </text>
    </comment>
    <comment ref="ER50" authorId="10" shapeId="0">
      <text>
        <r>
          <rPr>
            <b/>
            <sz val="9"/>
            <color indexed="81"/>
            <rFont val="Tahoma"/>
            <family val="2"/>
          </rPr>
          <t>Sandy:The link can be found here: http://www.ministere-finances.dj/PUBLICATIONTEXTE.html</t>
        </r>
        <r>
          <rPr>
            <sz val="9"/>
            <color indexed="81"/>
            <rFont val="Tahoma"/>
            <family val="2"/>
          </rPr>
          <t xml:space="preserve">
</t>
        </r>
      </text>
    </comment>
    <comment ref="FI50" authorId="10" shapeId="0">
      <text>
        <r>
          <rPr>
            <b/>
            <sz val="9"/>
            <color indexed="81"/>
            <rFont val="Tahoma"/>
            <family val="2"/>
          </rPr>
          <t>Sandy: The option is available, but does not work</t>
        </r>
      </text>
    </comment>
    <comment ref="BR51" authorId="10" shapeId="0">
      <text>
        <r>
          <rPr>
            <b/>
            <sz val="9"/>
            <color indexed="81"/>
            <rFont val="Tahoma"/>
            <family val="2"/>
          </rPr>
          <t>Sandy: The website doesn't work</t>
        </r>
        <r>
          <rPr>
            <sz val="9"/>
            <color indexed="81"/>
            <rFont val="Tahoma"/>
            <family val="2"/>
          </rPr>
          <t xml:space="preserve">
</t>
        </r>
      </text>
    </comment>
    <comment ref="EM51" authorId="1" shapeId="0">
      <text>
        <r>
          <rPr>
            <b/>
            <sz val="9"/>
            <color indexed="81"/>
            <rFont val="Tahoma"/>
            <family val="2"/>
          </rPr>
          <t>Cem Dener:</t>
        </r>
        <r>
          <rPr>
            <sz val="9"/>
            <color indexed="81"/>
            <rFont val="Tahoma"/>
            <family val="2"/>
          </rPr>
          <t xml:space="preserve">
Asycuda World installed in 2010
</t>
        </r>
      </text>
    </comment>
    <comment ref="EY51" authorId="3" shapeId="0">
      <text>
        <r>
          <rPr>
            <b/>
            <sz val="9"/>
            <color indexed="81"/>
            <rFont val="Tahoma"/>
            <family val="2"/>
          </rPr>
          <t>Sophiko Skhirtladze:</t>
        </r>
        <r>
          <rPr>
            <sz val="9"/>
            <color indexed="81"/>
            <rFont val="Tahoma"/>
            <family val="2"/>
          </rPr>
          <t xml:space="preserve">
http://books.google.com/books?id=lNlhbgbNUD4C&amp;pg=PT92&amp;lpg=PT92&amp;dq=electronic+transactions+act+dominica&amp;source=bl&amp;ots=SrmB20iyHZ&amp;sig=STVlCNdA35w9fe-8DeeL8anvmHY&amp;hl=en&amp;sa=X&amp;ei=K-AFVOaFEcfxgwSKtYCoDw&amp;ved=0CCYQ6AEwAQ#v=onepage&amp;q=electronic%20transactions%20act%20dominica&amp;f=false</t>
        </r>
      </text>
    </comment>
    <comment ref="FA51" authorId="10" shapeId="0">
      <text>
        <r>
          <rPr>
            <b/>
            <sz val="9"/>
            <color indexed="81"/>
            <rFont val="Tahoma"/>
            <family val="2"/>
          </rPr>
          <t>Sandy: The website doesn't work</t>
        </r>
        <r>
          <rPr>
            <sz val="9"/>
            <color indexed="81"/>
            <rFont val="Tahoma"/>
            <family val="2"/>
          </rPr>
          <t xml:space="preserve">
</t>
        </r>
      </text>
    </comment>
    <comment ref="FX51" authorId="1" shapeId="0">
      <text>
        <r>
          <rPr>
            <b/>
            <sz val="9"/>
            <color indexed="81"/>
            <rFont val="Tahoma"/>
            <family val="2"/>
          </rPr>
          <t>Cem Dener:</t>
        </r>
        <r>
          <rPr>
            <sz val="9"/>
            <color indexed="81"/>
            <rFont val="Tahoma"/>
            <family val="2"/>
          </rPr>
          <t xml:space="preserve">
http://www.eurodyn.com/default/page-view_category/catid-16/id-398/type-press.html
http://www.pefa.org/en/assessment/gd-mar10-pfmpr-public-en
</t>
        </r>
      </text>
    </comment>
    <comment ref="FZ51" authorId="1" shapeId="0">
      <text>
        <r>
          <rPr>
            <b/>
            <sz val="9"/>
            <color indexed="81"/>
            <rFont val="Tahoma"/>
            <family val="2"/>
          </rPr>
          <t>Cem Dener:</t>
        </r>
        <r>
          <rPr>
            <sz val="9"/>
            <color indexed="81"/>
            <rFont val="Tahoma"/>
            <family val="2"/>
          </rPr>
          <t xml:space="preserve">
Limited use of shared e-PPS platform for health sector</t>
        </r>
      </text>
    </comment>
    <comment ref="M52" authorId="1" shapeId="0">
      <text>
        <r>
          <rPr>
            <b/>
            <sz val="9"/>
            <color indexed="81"/>
            <rFont val="Tahoma"/>
            <family val="2"/>
          </rPr>
          <t>Cem Dener:</t>
        </r>
        <r>
          <rPr>
            <sz val="9"/>
            <color indexed="81"/>
            <rFont val="Tahoma"/>
            <family val="2"/>
          </rPr>
          <t xml:space="preserve">
Also
http://www.hacienda.gov.do/siafe/siafe.htm </t>
        </r>
      </text>
    </comment>
    <comment ref="R52" authorId="9" shapeId="0">
      <text>
        <r>
          <rPr>
            <b/>
            <sz val="9"/>
            <color indexed="81"/>
            <rFont val="Tahoma"/>
            <family val="2"/>
          </rPr>
          <t>Saw Young Min:</t>
        </r>
        <r>
          <rPr>
            <sz val="9"/>
            <color indexed="81"/>
            <rFont val="Tahoma"/>
            <family val="2"/>
          </rPr>
          <t xml:space="preserve">
SIGEF</t>
        </r>
      </text>
    </comment>
    <comment ref="T52" authorId="9" shapeId="0">
      <text>
        <r>
          <rPr>
            <b/>
            <sz val="9"/>
            <color indexed="81"/>
            <rFont val="Tahoma"/>
            <family val="2"/>
          </rPr>
          <t>Saw Young Min:</t>
        </r>
        <r>
          <rPr>
            <sz val="9"/>
            <color indexed="81"/>
            <rFont val="Tahoma"/>
            <family val="2"/>
          </rPr>
          <t xml:space="preserve">
also in
http://www.digepres.gob.do/Estad%C3%ADsticasPresup/Datosmensytrim20062012/tabid/61/Default.aspx</t>
        </r>
      </text>
    </comment>
    <comment ref="AJ52" authorId="11" shapeId="0">
      <text>
        <r>
          <rPr>
            <b/>
            <sz val="9"/>
            <color indexed="81"/>
            <rFont val="Tahoma"/>
            <family val="2"/>
          </rPr>
          <t>birgul:</t>
        </r>
        <r>
          <rPr>
            <sz val="9"/>
            <color indexed="81"/>
            <rFont val="Tahoma"/>
            <family val="2"/>
          </rPr>
          <t xml:space="preserve">
http://www.digepres.gob.do/Transparencia/PlanEstrat%C3%A9gico/tabid/98/Default.aspx</t>
        </r>
      </text>
    </comment>
    <comment ref="AO52" authorId="5" shapeId="0">
      <text>
        <r>
          <rPr>
            <b/>
            <sz val="9"/>
            <color indexed="81"/>
            <rFont val="Tahoma"/>
            <family val="2"/>
          </rPr>
          <t>Sandy:</t>
        </r>
        <r>
          <rPr>
            <sz val="9"/>
            <color indexed="81"/>
            <rFont val="Tahoma"/>
            <family val="2"/>
          </rPr>
          <t xml:space="preserve">
The indication of audit reports is there, but is in progress: http://www.hacienda.gov.do/transparencia/finanzas_contabilidad.htm</t>
        </r>
      </text>
    </comment>
    <comment ref="CV52" authorId="1" shapeId="0">
      <text>
        <r>
          <rPr>
            <b/>
            <sz val="9"/>
            <color indexed="81"/>
            <rFont val="Tahoma"/>
            <family val="2"/>
          </rPr>
          <t>Cem Dener:</t>
        </r>
        <r>
          <rPr>
            <sz val="9"/>
            <color indexed="81"/>
            <rFont val="Tahoma"/>
            <family val="2"/>
          </rPr>
          <t xml:space="preserve">
Also
http://www.hacienda.gov.do/siafe/siafe.htm </t>
        </r>
      </text>
    </comment>
    <comment ref="DL52" authorId="1" shapeId="0">
      <text>
        <r>
          <rPr>
            <b/>
            <sz val="9"/>
            <color indexed="81"/>
            <rFont val="Tahoma"/>
            <family val="2"/>
          </rPr>
          <t>Cem Dener:</t>
        </r>
        <r>
          <rPr>
            <sz val="9"/>
            <color indexed="81"/>
            <rFont val="Tahoma"/>
            <family val="2"/>
          </rPr>
          <t xml:space="preserve">
http://biblioteca.funglode.net.do/Tesis-iglobal/Alta-direccion-publica/Tesis%20ADP,%20Guaroa%20Guzm%C3%A1n.pdf</t>
        </r>
      </text>
    </comment>
    <comment ref="DN52" authorId="1" shapeId="0">
      <text>
        <r>
          <rPr>
            <b/>
            <sz val="9"/>
            <color indexed="81"/>
            <rFont val="Tahoma"/>
            <family val="2"/>
          </rPr>
          <t>Cem Dener:</t>
        </r>
        <r>
          <rPr>
            <sz val="9"/>
            <color indexed="81"/>
            <rFont val="Tahoma"/>
            <family val="2"/>
          </rPr>
          <t xml:space="preserve">
A centralized TSA is expected to be fully operational by 2015. Currently, the gov bank accounts are being closed gradually and the scope of TSA is being expanded.</t>
        </r>
      </text>
    </comment>
    <comment ref="DX52" authorId="5" shapeId="0">
      <text>
        <r>
          <rPr>
            <b/>
            <sz val="9"/>
            <color indexed="81"/>
            <rFont val="Tahoma"/>
            <family val="2"/>
          </rPr>
          <t>Sandy:</t>
        </r>
        <r>
          <rPr>
            <sz val="9"/>
            <color indexed="81"/>
            <rFont val="Tahoma"/>
            <family val="2"/>
          </rPr>
          <t xml:space="preserve">
The indication of audit reports is there, but is in progress: http://www.hacienda.gov.do/transparencia/finanzas_contabilidad.htm</t>
        </r>
      </text>
    </comment>
    <comment ref="EG52" authorId="3" shapeId="0">
      <text>
        <r>
          <rPr>
            <b/>
            <sz val="9"/>
            <color indexed="81"/>
            <rFont val="Tahoma"/>
            <family val="2"/>
          </rPr>
          <t>Sophiko Skhirtladze:</t>
        </r>
        <r>
          <rPr>
            <sz val="9"/>
            <color indexed="81"/>
            <rFont val="Tahoma"/>
            <family val="2"/>
          </rPr>
          <t xml:space="preserve">
Reported in Single Window Survey: Mapped to Version 3.0.</t>
        </r>
      </text>
    </comment>
    <comment ref="EY52" authorId="13" shapeId="0">
      <text>
        <r>
          <rPr>
            <b/>
            <sz val="9"/>
            <color indexed="81"/>
            <rFont val="Tahoma"/>
            <family val="2"/>
          </rPr>
          <t>Sophiko Skhirtladze:</t>
        </r>
        <r>
          <rPr>
            <sz val="9"/>
            <color indexed="81"/>
            <rFont val="Tahoma"/>
            <family val="2"/>
          </rPr>
          <t xml:space="preserve">
http://www.dominicantoday.com/dr/technology/2006/4/20/12613/Dominican-Republic-has-its-first-digitally-signed-document</t>
        </r>
      </text>
    </comment>
    <comment ref="FJ52" authorId="1" shapeId="0">
      <text>
        <r>
          <rPr>
            <b/>
            <sz val="9"/>
            <color indexed="81"/>
            <rFont val="Tahoma"/>
            <family val="2"/>
          </rPr>
          <t>Cem Dener:</t>
        </r>
        <r>
          <rPr>
            <sz val="9"/>
            <color indexed="81"/>
            <rFont val="Tahoma"/>
            <family val="2"/>
          </rPr>
          <t xml:space="preserve">
http://www.pefa.org/en/assessment/do-oct12-pfmpr-public-en</t>
        </r>
      </text>
    </comment>
    <comment ref="FR52" authorId="1" shapeId="0">
      <text>
        <r>
          <rPr>
            <b/>
            <sz val="9"/>
            <color indexed="81"/>
            <rFont val="Tahoma"/>
            <family val="2"/>
          </rPr>
          <t>Cem Dener:</t>
        </r>
        <r>
          <rPr>
            <sz val="9"/>
            <color indexed="81"/>
            <rFont val="Tahoma"/>
            <family val="2"/>
          </rPr>
          <t xml:space="preserve">
http://www.pefa.org/en/assessment/do-oct12-pfmpr-public-en</t>
        </r>
      </text>
    </comment>
    <comment ref="GH52" authorId="1" shapeId="0">
      <text>
        <r>
          <rPr>
            <b/>
            <sz val="9"/>
            <color indexed="81"/>
            <rFont val="Tahoma"/>
            <family val="2"/>
          </rPr>
          <t>Cem Dener:</t>
        </r>
        <r>
          <rPr>
            <sz val="9"/>
            <color indexed="81"/>
            <rFont val="Tahoma"/>
            <family val="2"/>
          </rPr>
          <t xml:space="preserve">
CB : Full access 5.2</t>
        </r>
      </text>
    </comment>
    <comment ref="GI52" authorId="1" shapeId="0">
      <text>
        <r>
          <rPr>
            <b/>
            <sz val="9"/>
            <color indexed="81"/>
            <rFont val="Tahoma"/>
            <family val="2"/>
          </rPr>
          <t>Cem Dener:</t>
        </r>
        <r>
          <rPr>
            <sz val="9"/>
            <color indexed="81"/>
            <rFont val="Tahoma"/>
            <family val="2"/>
          </rPr>
          <t xml:space="preserve">
4F&lt;&lt;&lt; 2006</t>
        </r>
      </text>
    </comment>
    <comment ref="R53" authorId="9" shapeId="0">
      <text>
        <r>
          <rPr>
            <b/>
            <sz val="9"/>
            <color indexed="81"/>
            <rFont val="Tahoma"/>
            <family val="2"/>
          </rPr>
          <t>Saw Young Min:</t>
        </r>
        <r>
          <rPr>
            <sz val="9"/>
            <color indexed="81"/>
            <rFont val="Tahoma"/>
            <family val="2"/>
          </rPr>
          <t xml:space="preserve">
SIGEF</t>
        </r>
      </text>
    </comment>
    <comment ref="AG53" authorId="10" shapeId="0">
      <text>
        <r>
          <rPr>
            <b/>
            <sz val="9"/>
            <color indexed="81"/>
            <rFont val="Tahoma"/>
            <family val="2"/>
          </rPr>
          <t>Sandy: Could be an MTFF, http://www.finanzas.gob.ec/wp-content/uploads/downloads/2012/08/PROGRAMACION_PRESUPUESTARIA_2012-2015.pdf</t>
        </r>
        <r>
          <rPr>
            <sz val="9"/>
            <color indexed="81"/>
            <rFont val="Tahoma"/>
            <family val="2"/>
          </rPr>
          <t xml:space="preserve">
</t>
        </r>
      </text>
    </comment>
    <comment ref="AJ53" authorId="11" shapeId="0">
      <text>
        <r>
          <rPr>
            <b/>
            <sz val="9"/>
            <color indexed="81"/>
            <rFont val="Tahoma"/>
            <family val="2"/>
          </rPr>
          <t>birgul:</t>
        </r>
        <r>
          <rPr>
            <sz val="9"/>
            <color indexed="81"/>
            <rFont val="Tahoma"/>
            <family val="2"/>
          </rPr>
          <t xml:space="preserve">
http://finanzas.gob.ec/web/portal/plan-anual-de-inversiones</t>
        </r>
      </text>
    </comment>
    <comment ref="BO53" authorId="1" shapeId="0">
      <text>
        <r>
          <rPr>
            <b/>
            <sz val="9"/>
            <color indexed="81"/>
            <rFont val="Tahoma"/>
            <family val="2"/>
          </rPr>
          <t>Cem Dener:</t>
        </r>
        <r>
          <rPr>
            <sz val="9"/>
            <color indexed="81"/>
            <rFont val="Tahoma"/>
            <family val="2"/>
          </rPr>
          <t xml:space="preserve">
http://bi.finanzas.gob.ec/ibmcognos/cgi-bin/cognos.cgi</t>
        </r>
      </text>
    </comment>
    <comment ref="BS53" authorId="1" shapeId="0">
      <text>
        <r>
          <rPr>
            <b/>
            <sz val="9"/>
            <color indexed="81"/>
            <rFont val="Tahoma"/>
            <family val="2"/>
          </rPr>
          <t>Cem Dener:</t>
        </r>
        <r>
          <rPr>
            <sz val="9"/>
            <color indexed="81"/>
            <rFont val="Tahoma"/>
            <family val="2"/>
          </rPr>
          <t xml:space="preserve">
http://finanzas.gob.ec/web/portal/estructura-organica</t>
        </r>
      </text>
    </comment>
    <comment ref="DZ53" authorId="1" shapeId="0">
      <text>
        <r>
          <rPr>
            <b/>
            <sz val="9"/>
            <color indexed="81"/>
            <rFont val="Tahoma"/>
            <family val="2"/>
          </rPr>
          <t>Cem Dener:</t>
        </r>
        <r>
          <rPr>
            <sz val="9"/>
            <color indexed="81"/>
            <rFont val="Tahoma"/>
            <family val="2"/>
          </rPr>
          <t xml:space="preserve">
http://www.tramitesciudadanos.gob.ec/</t>
        </r>
      </text>
    </comment>
    <comment ref="EG53" authorId="3" shapeId="0">
      <text>
        <r>
          <rPr>
            <b/>
            <sz val="9"/>
            <color indexed="81"/>
            <rFont val="Tahoma"/>
            <family val="2"/>
          </rPr>
          <t>Sophiko Skhirtladze:</t>
        </r>
        <r>
          <rPr>
            <sz val="9"/>
            <color indexed="81"/>
            <rFont val="Tahoma"/>
            <family val="2"/>
          </rPr>
          <t xml:space="preserve">
Experts working in the project reported work that was carried out in aligning with WCO Data Model Version 3.0. Secretariat has not received details.</t>
        </r>
      </text>
    </comment>
    <comment ref="ER53" authorId="3" shapeId="0">
      <text>
        <r>
          <rPr>
            <b/>
            <sz val="9"/>
            <color indexed="81"/>
            <rFont val="Tahoma"/>
            <family val="2"/>
          </rPr>
          <t>Sophiko Skhirtladze:</t>
        </r>
        <r>
          <rPr>
            <sz val="9"/>
            <color indexed="81"/>
            <rFont val="Tahoma"/>
            <family val="2"/>
          </rPr>
          <t xml:space="preserve">
http://www.andes.info.ec/en/economia/paper-forms-no-longer-necessary-pay-taxes-ecuador.html</t>
        </r>
      </text>
    </comment>
    <comment ref="EX53" authorId="1" shapeId="0">
      <text>
        <r>
          <rPr>
            <b/>
            <sz val="9"/>
            <color indexed="81"/>
            <rFont val="Tahoma"/>
            <family val="2"/>
          </rPr>
          <t>Cem Dener:</t>
        </r>
        <r>
          <rPr>
            <sz val="9"/>
            <color indexed="81"/>
            <rFont val="Tahoma"/>
            <family val="2"/>
          </rPr>
          <t xml:space="preserve">
http://bi.finanzas.gob.ec/ibmcognos/cgi-bin/cognos.cgi</t>
        </r>
      </text>
    </comment>
    <comment ref="FA53" authorId="3" shapeId="0">
      <text>
        <r>
          <rPr>
            <b/>
            <sz val="9"/>
            <color indexed="81"/>
            <rFont val="Tahoma"/>
            <family val="2"/>
          </rPr>
          <t>Sophiko Skhirtladze:</t>
        </r>
        <r>
          <rPr>
            <sz val="9"/>
            <color indexed="81"/>
            <rFont val="Tahoma"/>
            <family val="2"/>
          </rPr>
          <t xml:space="preserve">
Could not find evidence that it is used in practice;
http://www.gestiondocumental.gob.ec/index.php</t>
        </r>
      </text>
    </comment>
    <comment ref="FB53" authorId="1" shapeId="0">
      <text>
        <r>
          <rPr>
            <b/>
            <sz val="9"/>
            <color indexed="81"/>
            <rFont val="Tahoma"/>
            <family val="2"/>
          </rPr>
          <t>Cem Dener:</t>
        </r>
        <r>
          <rPr>
            <sz val="9"/>
            <color indexed="81"/>
            <rFont val="Tahoma"/>
            <family val="2"/>
          </rPr>
          <t xml:space="preserve">
http://finanzas.gob.ec/web/portal/estructura-organica</t>
        </r>
      </text>
    </comment>
    <comment ref="FI53" authorId="1" shapeId="0">
      <text>
        <r>
          <rPr>
            <b/>
            <sz val="9"/>
            <color indexed="81"/>
            <rFont val="Tahoma"/>
            <family val="2"/>
          </rPr>
          <t>Cem Dener:</t>
        </r>
        <r>
          <rPr>
            <sz val="9"/>
            <color indexed="81"/>
            <rFont val="Tahoma"/>
            <family val="2"/>
          </rPr>
          <t xml:space="preserve">
Based on Oracle DB</t>
        </r>
      </text>
    </comment>
    <comment ref="FL53" authorId="6" shapeId="0">
      <text>
        <r>
          <rPr>
            <b/>
            <sz val="9"/>
            <color indexed="81"/>
            <rFont val="Tahoma"/>
            <family val="2"/>
          </rPr>
          <t>Huan Zhang:</t>
        </r>
        <r>
          <rPr>
            <sz val="9"/>
            <color indexed="81"/>
            <rFont val="Tahoma"/>
            <family val="2"/>
          </rPr>
          <t xml:space="preserve">
An integrated HR management system was designed and encompasses policies, regulations covering the civil service and public administration careers, statistical information system, module for disabled civil servants, and the development of an interface between the statistical information system and SIGEF's payroll module</t>
        </r>
      </text>
    </comment>
    <comment ref="FQ53" authorId="1" shapeId="0">
      <text>
        <r>
          <rPr>
            <b/>
            <sz val="9"/>
            <color indexed="81"/>
            <rFont val="Tahoma"/>
            <family val="2"/>
          </rPr>
          <t>Cem Dener:</t>
        </r>
        <r>
          <rPr>
            <sz val="9"/>
            <color indexed="81"/>
            <rFont val="Tahoma"/>
            <family val="2"/>
          </rPr>
          <t xml:space="preserve">
Based on Oracle DB</t>
        </r>
      </text>
    </comment>
    <comment ref="GH53" authorId="1" shapeId="0">
      <text>
        <r>
          <rPr>
            <b/>
            <sz val="9"/>
            <color indexed="81"/>
            <rFont val="Tahoma"/>
            <family val="2"/>
          </rPr>
          <t>Cem Dener:</t>
        </r>
        <r>
          <rPr>
            <sz val="9"/>
            <color indexed="81"/>
            <rFont val="Tahoma"/>
            <family val="2"/>
          </rPr>
          <t xml:space="preserve">
CB : Full access 5.3</t>
        </r>
      </text>
    </comment>
    <comment ref="C54" authorId="1" shapeId="0">
      <text>
        <r>
          <rPr>
            <b/>
            <sz val="9"/>
            <color indexed="81"/>
            <rFont val="Tahoma"/>
            <family val="2"/>
          </rPr>
          <t>Cem Dener:</t>
        </r>
        <r>
          <rPr>
            <sz val="9"/>
            <color indexed="81"/>
            <rFont val="Tahoma"/>
            <family val="2"/>
          </rPr>
          <t xml:space="preserve">
Arab Republic of Egypt</t>
        </r>
      </text>
    </comment>
    <comment ref="CE54" authorId="1" shapeId="0">
      <text>
        <r>
          <rPr>
            <b/>
            <sz val="9"/>
            <color indexed="81"/>
            <rFont val="Tahoma"/>
            <family val="2"/>
          </rPr>
          <t>Cem Dener:</t>
        </r>
        <r>
          <rPr>
            <sz val="9"/>
            <color indexed="81"/>
            <rFont val="Tahoma"/>
            <family val="2"/>
          </rPr>
          <t xml:space="preserve">
GFMIS implementation in progress</t>
        </r>
      </text>
    </comment>
    <comment ref="CM54" authorId="1" shapeId="0">
      <text>
        <r>
          <rPr>
            <b/>
            <sz val="9"/>
            <color indexed="81"/>
            <rFont val="Tahoma"/>
            <family val="2"/>
          </rPr>
          <t>Cem Dener:</t>
        </r>
        <r>
          <rPr>
            <sz val="9"/>
            <color indexed="81"/>
            <rFont val="Tahoma"/>
            <family val="2"/>
          </rPr>
          <t xml:space="preserve">
Egabi Solutions, Egypt
</t>
        </r>
      </text>
    </comment>
    <comment ref="DM54" authorId="1" shapeId="0">
      <text>
        <r>
          <rPr>
            <b/>
            <sz val="9"/>
            <color indexed="81"/>
            <rFont val="Tahoma"/>
            <family val="2"/>
          </rPr>
          <t>Cem Dener:</t>
        </r>
        <r>
          <rPr>
            <sz val="9"/>
            <color indexed="81"/>
            <rFont val="Tahoma"/>
            <family val="2"/>
          </rPr>
          <t xml:space="preserve">
Initiated in 2006.
3150 bank accounts closed.</t>
        </r>
      </text>
    </comment>
    <comment ref="DT54" authorId="1" shapeId="0">
      <text>
        <r>
          <rPr>
            <b/>
            <sz val="9"/>
            <color indexed="81"/>
            <rFont val="Tahoma"/>
            <family val="2"/>
          </rPr>
          <t>Cem Dener:</t>
        </r>
        <r>
          <rPr>
            <sz val="9"/>
            <color indexed="81"/>
            <rFont val="Tahoma"/>
            <family val="2"/>
          </rPr>
          <t xml:space="preserve">
http://www.salestax.gov.eg/</t>
        </r>
      </text>
    </comment>
    <comment ref="ER54" authorId="3" shapeId="0">
      <text>
        <r>
          <rPr>
            <b/>
            <sz val="9"/>
            <color indexed="81"/>
            <rFont val="Tahoma"/>
            <family val="2"/>
          </rPr>
          <t>Sophiko Skhirtladze:</t>
        </r>
        <r>
          <rPr>
            <sz val="9"/>
            <color indexed="81"/>
            <rFont val="Tahoma"/>
            <family val="2"/>
          </rPr>
          <t xml:space="preserve">
 http://www.egypt.gov.eg/Services/ServicesDetails.aspx?ID=63853&amp;section=subjects&amp;meta=1</t>
        </r>
      </text>
    </comment>
    <comment ref="EY54" authorId="3" shapeId="0">
      <text>
        <r>
          <rPr>
            <b/>
            <sz val="9"/>
            <color indexed="81"/>
            <rFont val="Tahoma"/>
            <family val="2"/>
          </rPr>
          <t>Sophiko Skhirtladze:</t>
        </r>
        <r>
          <rPr>
            <sz val="9"/>
            <color indexed="81"/>
            <rFont val="Tahoma"/>
            <family val="2"/>
          </rPr>
          <t xml:space="preserve">
http://www.itu.int/ITU-D/arb/ARO/2009/E-Cert/Documents/Doc17-ITIDA-Egy.pdf</t>
        </r>
      </text>
    </comment>
    <comment ref="FJ54" authorId="1" shapeId="0">
      <text>
        <r>
          <rPr>
            <b/>
            <sz val="9"/>
            <color indexed="81"/>
            <rFont val="Tahoma"/>
            <family val="2"/>
          </rPr>
          <t>Cem Dener:</t>
        </r>
        <r>
          <rPr>
            <sz val="9"/>
            <color indexed="81"/>
            <rFont val="Tahoma"/>
            <family val="2"/>
          </rPr>
          <t xml:space="preserve">
http://empgov.caoa.gov.eg/msad/UI/Guest/Login.aspx
http://www.mcit.gov.eg/Project_Updates/119/ICT_Infrastructure/ICT_for_Gov</t>
        </r>
      </text>
    </comment>
    <comment ref="FN54" authorId="1" shapeId="0">
      <text>
        <r>
          <rPr>
            <b/>
            <sz val="9"/>
            <color indexed="81"/>
            <rFont val="Tahoma"/>
            <family val="2"/>
          </rPr>
          <t>Cem Dener:</t>
        </r>
        <r>
          <rPr>
            <sz val="9"/>
            <color indexed="81"/>
            <rFont val="Tahoma"/>
            <family val="2"/>
          </rPr>
          <t xml:space="preserve">
GFMIS implementation in progress</t>
        </r>
      </text>
    </comment>
    <comment ref="FV54" authorId="1" shapeId="0">
      <text>
        <r>
          <rPr>
            <b/>
            <sz val="9"/>
            <color indexed="81"/>
            <rFont val="Tahoma"/>
            <family val="2"/>
          </rPr>
          <t>Cem Dener:</t>
        </r>
        <r>
          <rPr>
            <sz val="9"/>
            <color indexed="81"/>
            <rFont val="Tahoma"/>
            <family val="2"/>
          </rPr>
          <t xml:space="preserve">
Egabi Solutions, Egypt
</t>
        </r>
      </text>
    </comment>
    <comment ref="GF54" authorId="1" shapeId="0">
      <text>
        <r>
          <rPr>
            <b/>
            <sz val="9"/>
            <color indexed="81"/>
            <rFont val="Tahoma"/>
            <family val="2"/>
          </rPr>
          <t>Cem Dener:</t>
        </r>
        <r>
          <rPr>
            <sz val="9"/>
            <color indexed="81"/>
            <rFont val="Tahoma"/>
            <family val="2"/>
          </rPr>
          <t xml:space="preserve">
DMFAS 6.0 became operational in 2010</t>
        </r>
      </text>
    </comment>
    <comment ref="GH54" authorId="1" shapeId="0">
      <text>
        <r>
          <rPr>
            <b/>
            <sz val="9"/>
            <color indexed="81"/>
            <rFont val="Tahoma"/>
            <family val="2"/>
          </rPr>
          <t>Cem Dener:</t>
        </r>
        <r>
          <rPr>
            <sz val="9"/>
            <color indexed="81"/>
            <rFont val="Tahoma"/>
            <family val="2"/>
          </rPr>
          <t xml:space="preserve">
CB : Full access</t>
        </r>
      </text>
    </comment>
    <comment ref="GI54" authorId="1" shapeId="0">
      <text>
        <r>
          <rPr>
            <b/>
            <sz val="9"/>
            <color indexed="81"/>
            <rFont val="Tahoma"/>
            <family val="2"/>
          </rPr>
          <t>Cem Dener:</t>
        </r>
        <r>
          <rPr>
            <sz val="9"/>
            <color indexed="81"/>
            <rFont val="Tahoma"/>
            <family val="2"/>
          </rPr>
          <t xml:space="preserve">
4T : 2012</t>
        </r>
      </text>
    </comment>
    <comment ref="K55" authorId="1" shapeId="0">
      <text>
        <r>
          <rPr>
            <sz val="9"/>
            <color indexed="81"/>
            <rFont val="Tahoma"/>
            <family val="2"/>
          </rPr>
          <t>Also……
www.transparenciafiscal.gob.sv</t>
        </r>
      </text>
    </comment>
    <comment ref="X55" authorId="1" shapeId="0">
      <text>
        <r>
          <rPr>
            <b/>
            <sz val="9"/>
            <color indexed="81"/>
            <rFont val="Tahoma"/>
            <family val="2"/>
          </rPr>
          <t>Cem Dener:</t>
        </r>
        <r>
          <rPr>
            <sz val="9"/>
            <color indexed="81"/>
            <rFont val="Tahoma"/>
            <family val="2"/>
          </rPr>
          <t xml:space="preserve">
http://www.transparenciafiscal.gob.sv/portal/page/portal/PTF/Marco_Normativo/Administracion_Aduanera</t>
        </r>
      </text>
    </comment>
    <comment ref="AG55" authorId="10" shapeId="0">
      <text>
        <r>
          <rPr>
            <b/>
            <sz val="9"/>
            <color indexed="81"/>
            <rFont val="Tahoma"/>
            <family val="2"/>
          </rPr>
          <t xml:space="preserve">Sandy:
</t>
        </r>
        <r>
          <rPr>
            <sz val="9"/>
            <color indexed="81"/>
            <rFont val="Tahoma"/>
            <family val="2"/>
          </rPr>
          <t xml:space="preserve">http://www.mh.gob.sv/portal/page/portal/PTF/Informes_y_Documentos
</t>
        </r>
      </text>
    </comment>
    <comment ref="AJ55" authorId="11" shapeId="0">
      <text>
        <r>
          <rPr>
            <b/>
            <sz val="9"/>
            <color indexed="81"/>
            <rFont val="Tahoma"/>
            <family val="2"/>
          </rPr>
          <t>birgul:</t>
        </r>
        <r>
          <rPr>
            <sz val="9"/>
            <color indexed="81"/>
            <rFont val="Tahoma"/>
            <family val="2"/>
          </rPr>
          <t xml:space="preserve">
http://www.mh.gob.sv/portal/page/portal/PTF/Consulte_nuestra_Base_de_Datos/Gastos:Ejecucion_del_Presupuesto</t>
        </r>
      </text>
    </comment>
    <comment ref="BG55" authorId="1" shapeId="0">
      <text>
        <r>
          <rPr>
            <b/>
            <sz val="9"/>
            <color indexed="81"/>
            <rFont val="Tahoma"/>
            <family val="2"/>
          </rPr>
          <t>Cem Dener:</t>
        </r>
        <r>
          <rPr>
            <sz val="9"/>
            <color indexed="81"/>
            <rFont val="Tahoma"/>
            <family val="2"/>
          </rPr>
          <t xml:space="preserve">
http://www.mh.gob.sv/portal/page/portal/PTF/Presupuestos_Publicos/Presupuestos_ejecutados/anio2011</t>
        </r>
      </text>
    </comment>
    <comment ref="BI55" authorId="1" shapeId="0">
      <text>
        <r>
          <rPr>
            <b/>
            <sz val="9"/>
            <color indexed="81"/>
            <rFont val="Tahoma"/>
            <family val="2"/>
          </rPr>
          <t>Cem Dener:</t>
        </r>
        <r>
          <rPr>
            <sz val="9"/>
            <color indexed="81"/>
            <rFont val="Tahoma"/>
            <family val="2"/>
          </rPr>
          <t xml:space="preserve">
http://www.mh.gob.sv/portal/page/portal/PTF/Presupuestos_Publicos/Presupuestos_ejecutados/anio2011
http://www.transparenciafiscal.gob.sv/portal/page/portal/PCC/SO_Administracion_Financiera/Manuales/Manual_T%E9cnico_SAFI_17-07-09.pdf</t>
        </r>
      </text>
    </comment>
    <comment ref="BJ55" authorId="1" shapeId="0">
      <text>
        <r>
          <rPr>
            <sz val="9"/>
            <color indexed="81"/>
            <rFont val="Tahoma"/>
            <family val="2"/>
          </rPr>
          <t>1=Satitistics web site publising PF data
Cental Reserve Bank of El Salvador, publishes PF statitstics 
http://www.bcr.gob.sv/bcrsite/?cat=1110&amp;lang=es#ancla1001</t>
        </r>
      </text>
    </comment>
    <comment ref="BQ55" authorId="10" shapeId="0">
      <text>
        <r>
          <rPr>
            <b/>
            <sz val="9"/>
            <color indexed="81"/>
            <rFont val="Tahoma"/>
            <family val="2"/>
          </rPr>
          <t>Sandy: Another one here: http://www.mh.gob.sv/portal/page/portal/PMH/LAIP/LAIP</t>
        </r>
        <r>
          <rPr>
            <sz val="9"/>
            <color indexed="81"/>
            <rFont val="Tahoma"/>
            <family val="2"/>
          </rPr>
          <t xml:space="preserve">
</t>
        </r>
      </text>
    </comment>
    <comment ref="CM55" authorId="1" shapeId="0">
      <text>
        <r>
          <rPr>
            <b/>
            <sz val="9"/>
            <color indexed="81"/>
            <rFont val="Tahoma"/>
            <family val="2"/>
          </rPr>
          <t>Cem Dener:</t>
        </r>
        <r>
          <rPr>
            <sz val="9"/>
            <color indexed="81"/>
            <rFont val="Tahoma"/>
            <family val="2"/>
          </rPr>
          <t xml:space="preserve">
SAFI II implementation in progress (expected to be operational in 2015)</t>
        </r>
      </text>
    </comment>
    <comment ref="CT55" authorId="1" shapeId="0">
      <text>
        <r>
          <rPr>
            <sz val="9"/>
            <color indexed="81"/>
            <rFont val="Tahoma"/>
            <family val="2"/>
          </rPr>
          <t>Also……
www.transparenciafiscal.gob.sv</t>
        </r>
      </text>
    </comment>
    <comment ref="DG55" authorId="1" shapeId="0">
      <text>
        <r>
          <rPr>
            <b/>
            <sz val="9"/>
            <color indexed="81"/>
            <rFont val="Tahoma"/>
            <family val="2"/>
          </rPr>
          <t>Cem Dener:</t>
        </r>
        <r>
          <rPr>
            <sz val="9"/>
            <color indexed="81"/>
            <rFont val="Tahoma"/>
            <family val="2"/>
          </rPr>
          <t xml:space="preserve">
http://www.transparenciafiscal.gob.sv/portal/page/portal/PTF/Marco_Normativo/Administracion_Aduanera</t>
        </r>
      </text>
    </comment>
    <comment ref="DZ55" authorId="1" shapeId="0">
      <text>
        <r>
          <rPr>
            <b/>
            <sz val="9"/>
            <color indexed="81"/>
            <rFont val="Tahoma"/>
            <family val="2"/>
          </rPr>
          <t>Cem Dener:</t>
        </r>
        <r>
          <rPr>
            <sz val="9"/>
            <color indexed="81"/>
            <rFont val="Tahoma"/>
            <family val="2"/>
          </rPr>
          <t xml:space="preserve">
http://pdf.usaid.gov/pdf_docs/PNAEA485.pdf</t>
        </r>
      </text>
    </comment>
    <comment ref="EG55"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M55" authorId="1" shapeId="0">
      <text>
        <r>
          <rPr>
            <b/>
            <sz val="9"/>
            <color indexed="81"/>
            <rFont val="Tahoma"/>
            <family val="2"/>
          </rPr>
          <t>Cem Dener:</t>
        </r>
        <r>
          <rPr>
            <sz val="9"/>
            <color indexed="81"/>
            <rFont val="Tahoma"/>
            <family val="2"/>
          </rPr>
          <t xml:space="preserve">
Migration to ASYCUDA World in progress.
Single Window expected to be ready in 2015</t>
        </r>
      </text>
    </comment>
    <comment ref="EP55" authorId="1" shapeId="0">
      <text>
        <r>
          <rPr>
            <b/>
            <sz val="9"/>
            <color indexed="81"/>
            <rFont val="Tahoma"/>
            <family val="2"/>
          </rPr>
          <t>Cem Dener:</t>
        </r>
        <r>
          <rPr>
            <sz val="9"/>
            <color indexed="81"/>
            <rFont val="Tahoma"/>
            <family val="2"/>
          </rPr>
          <t xml:space="preserve">
http://www.mh.gob.sv/portal/page/portal/PTF/Presupuestos_Publicos/Presupuestos_ejecutados/anio2011</t>
        </r>
      </text>
    </comment>
    <comment ref="ER55" authorId="1" shapeId="0">
      <text>
        <r>
          <rPr>
            <b/>
            <sz val="9"/>
            <color indexed="81"/>
            <rFont val="Tahoma"/>
            <family val="2"/>
          </rPr>
          <t>Cem Dener:</t>
        </r>
        <r>
          <rPr>
            <sz val="9"/>
            <color indexed="81"/>
            <rFont val="Tahoma"/>
            <family val="2"/>
          </rPr>
          <t xml:space="preserve">
http://www.mh.gob.sv/portal/page/portal/PTF/Presupuestos_Publicos/Presupuestos_ejecutados/anio2011
http://www.transparenciafiscal.gob.sv/portal/page/portal/PCC/SO_Administracion_Financiera/Manuales/Manual_T%E9cnico_SAFI_17-07-09.pdf</t>
        </r>
      </text>
    </comment>
    <comment ref="ES55" authorId="1" shapeId="0">
      <text>
        <r>
          <rPr>
            <sz val="9"/>
            <color indexed="81"/>
            <rFont val="Tahoma"/>
            <family val="2"/>
          </rPr>
          <t>1=Satitistics web site publising PF data
Cental Reserve Bank of El Salvador, publishes PF statitstics 
http://www.bcr.gob.sv/bcrsite/?cat=1110&amp;lang=es#ancla1001</t>
        </r>
      </text>
    </comment>
    <comment ref="EZ55" authorId="10" shapeId="0">
      <text>
        <r>
          <rPr>
            <b/>
            <sz val="9"/>
            <color indexed="81"/>
            <rFont val="Tahoma"/>
            <family val="2"/>
          </rPr>
          <t>Sandy: Another one here: http://www.mh.gob.sv/portal/page/portal/PMH/LAIP/LAIP</t>
        </r>
        <r>
          <rPr>
            <sz val="9"/>
            <color indexed="81"/>
            <rFont val="Tahoma"/>
            <family val="2"/>
          </rPr>
          <t xml:space="preserve">
</t>
        </r>
      </text>
    </comment>
    <comment ref="FL55" authorId="6" shapeId="0">
      <text>
        <r>
          <rPr>
            <b/>
            <sz val="9"/>
            <color indexed="81"/>
            <rFont val="Tahoma"/>
            <family val="2"/>
          </rPr>
          <t>Huan Zhang:</t>
        </r>
        <r>
          <rPr>
            <sz val="9"/>
            <color indexed="81"/>
            <rFont val="Tahoma"/>
            <family val="2"/>
          </rPr>
          <t xml:space="preserve">
Enhancing human resources performance: The design and implementation of the HRIS
to run payrolls, prepare staffing budgets, and record movements of personnel in 85
agencies strengthened the government’s capacity to implement and monitor civil service
pay and employment policies. It also developed the basis for the development of critical
HRM subsystems by producing the necessary up-to-date information and creating, in
each of the 85 agencies, an Institutional Human Resource Management Unit with
sufficient competencies and technical capacity to both operate the system and  potentially implement HRM subsystems. While HRM subsystems were developed, they have yet to be implemented in all ministries. However, expected results in this field were severely undermined because the draft Civil Service Law was not submitted to the Legislative Assembly and the central unit that would design, support, and oversee implementation of HRM policies and norms in central government ministries was therefore not created.</t>
        </r>
      </text>
    </comment>
    <comment ref="FV55" authorId="1" shapeId="0">
      <text>
        <r>
          <rPr>
            <b/>
            <sz val="9"/>
            <color indexed="81"/>
            <rFont val="Tahoma"/>
            <family val="2"/>
          </rPr>
          <t>Cem Dener:</t>
        </r>
        <r>
          <rPr>
            <sz val="9"/>
            <color indexed="81"/>
            <rFont val="Tahoma"/>
            <family val="2"/>
          </rPr>
          <t xml:space="preserve">
SAFI II implementation in progress (expected to be operational in 2015)</t>
        </r>
      </text>
    </comment>
    <comment ref="M56" authorId="1" shapeId="0">
      <text>
        <r>
          <rPr>
            <b/>
            <sz val="9"/>
            <color indexed="81"/>
            <rFont val="Tahoma"/>
            <family val="2"/>
          </rPr>
          <t>Cem Dener:</t>
        </r>
        <r>
          <rPr>
            <sz val="9"/>
            <color indexed="81"/>
            <rFont val="Tahoma"/>
            <family val="2"/>
          </rPr>
          <t xml:space="preserve">
http://www.afdb.org/fileadmin/uploads/afdb/Documents/Project-and-Operations/Guin%C3%A9e_Equatoriale_-_2013-2017_-_Document_de_strat%C3%A9gie_pays.pdf</t>
        </r>
      </text>
    </comment>
    <comment ref="CM56" authorId="1" shapeId="0">
      <text>
        <r>
          <rPr>
            <b/>
            <sz val="9"/>
            <color indexed="81"/>
            <rFont val="Tahoma"/>
            <family val="2"/>
          </rPr>
          <t>Cem Dener:</t>
        </r>
        <r>
          <rPr>
            <sz val="9"/>
            <color indexed="81"/>
            <rFont val="Tahoma"/>
            <family val="2"/>
          </rPr>
          <t xml:space="preserve">
http://documents.worldbank.org/curated/en/2010/01/15553341/equatorial-guinea-public-expenditure-review</t>
        </r>
      </text>
    </comment>
    <comment ref="CV56" authorId="1" shapeId="0">
      <text>
        <r>
          <rPr>
            <b/>
            <sz val="9"/>
            <color indexed="81"/>
            <rFont val="Tahoma"/>
            <family val="2"/>
          </rPr>
          <t>Cem Dener:</t>
        </r>
        <r>
          <rPr>
            <sz val="9"/>
            <color indexed="81"/>
            <rFont val="Tahoma"/>
            <family val="2"/>
          </rPr>
          <t xml:space="preserve">
http://www.afdb.org/fileadmin/uploads/afdb/Documents/Project-and-Operations/Guin%C3%A9e_Equatoriale_-_2013-2017_-_Document_de_strat%C3%A9gie_pays.pdf</t>
        </r>
      </text>
    </comment>
    <comment ref="DZ56" authorId="1" shapeId="0">
      <text>
        <r>
          <rPr>
            <b/>
            <sz val="9"/>
            <color indexed="81"/>
            <rFont val="Tahoma"/>
            <family val="2"/>
          </rPr>
          <t>Cem Dener:</t>
        </r>
        <r>
          <rPr>
            <sz val="9"/>
            <color indexed="81"/>
            <rFont val="Tahoma"/>
            <family val="2"/>
          </rPr>
          <t xml:space="preserve">
http://www.imf.org/external/pubs/ft/scr/2005/cr05144.pdf</t>
        </r>
      </text>
    </comment>
    <comment ref="FV56" authorId="1" shapeId="0">
      <text>
        <r>
          <rPr>
            <b/>
            <sz val="9"/>
            <color indexed="81"/>
            <rFont val="Tahoma"/>
            <family val="2"/>
          </rPr>
          <t>Cem Dener:</t>
        </r>
        <r>
          <rPr>
            <sz val="9"/>
            <color indexed="81"/>
            <rFont val="Tahoma"/>
            <family val="2"/>
          </rPr>
          <t xml:space="preserve">
http://documents.worldbank.org/curated/en/2010/01/15553341/equatorial-guinea-public-expenditure-review</t>
        </r>
      </text>
    </comment>
    <comment ref="F57" authorId="4" shapeId="0">
      <text>
        <r>
          <rPr>
            <b/>
            <sz val="9"/>
            <color indexed="81"/>
            <rFont val="Tahoma"/>
            <family val="2"/>
          </rPr>
          <t>CD:</t>
        </r>
        <r>
          <rPr>
            <sz val="9"/>
            <color indexed="81"/>
            <rFont val="Tahoma"/>
            <family val="2"/>
          </rPr>
          <t xml:space="preserve">
2014
</t>
        </r>
      </text>
    </comment>
    <comment ref="H57" authorId="14" shapeId="0">
      <text>
        <r>
          <rPr>
            <b/>
            <sz val="9"/>
            <color indexed="81"/>
            <rFont val="Tahoma"/>
            <family val="2"/>
          </rPr>
          <t>bmeta10:</t>
        </r>
        <r>
          <rPr>
            <sz val="9"/>
            <color indexed="81"/>
            <rFont val="Tahoma"/>
            <family val="2"/>
          </rPr>
          <t xml:space="preserve">
No designated web site  for MoF</t>
        </r>
      </text>
    </comment>
    <comment ref="CM57" authorId="1" shapeId="0">
      <text>
        <r>
          <rPr>
            <b/>
            <sz val="9"/>
            <color indexed="81"/>
            <rFont val="Tahoma"/>
            <family val="2"/>
          </rPr>
          <t>Cem Dener:</t>
        </r>
        <r>
          <rPr>
            <sz val="9"/>
            <color indexed="81"/>
            <rFont val="Tahoma"/>
            <family val="2"/>
          </rPr>
          <t xml:space="preserve">
http://www.er.undp.org/content/dam/eritrea/docs/MDGs/AfricanEconomicOutlookEritrea2014.pdf</t>
        </r>
      </text>
    </comment>
    <comment ref="CQ57" authorId="14" shapeId="0">
      <text>
        <r>
          <rPr>
            <b/>
            <sz val="9"/>
            <color indexed="81"/>
            <rFont val="Tahoma"/>
            <family val="2"/>
          </rPr>
          <t>bmeta10:</t>
        </r>
        <r>
          <rPr>
            <sz val="9"/>
            <color indexed="81"/>
            <rFont val="Tahoma"/>
            <family val="2"/>
          </rPr>
          <t xml:space="preserve">
No designated web site  for MoF</t>
        </r>
      </text>
    </comment>
    <comment ref="DT57" authorId="1" shapeId="0">
      <text>
        <r>
          <rPr>
            <b/>
            <sz val="9"/>
            <color indexed="81"/>
            <rFont val="Tahoma"/>
            <family val="2"/>
          </rPr>
          <t>Cem Dener:</t>
        </r>
        <r>
          <rPr>
            <sz val="9"/>
            <color indexed="81"/>
            <rFont val="Tahoma"/>
            <family val="2"/>
          </rPr>
          <t xml:space="preserve">
Inland Revenue Department</t>
        </r>
      </text>
    </comment>
    <comment ref="FV57" authorId="1" shapeId="0">
      <text>
        <r>
          <rPr>
            <b/>
            <sz val="9"/>
            <color indexed="81"/>
            <rFont val="Tahoma"/>
            <family val="2"/>
          </rPr>
          <t>Cem Dener:</t>
        </r>
        <r>
          <rPr>
            <sz val="9"/>
            <color indexed="81"/>
            <rFont val="Tahoma"/>
            <family val="2"/>
          </rPr>
          <t xml:space="preserve">
http://www.er.undp.org/content/dam/eritrea/docs/MDGs/AfricanEconomicOutlookEritrea2014.pdf</t>
        </r>
      </text>
    </comment>
    <comment ref="O58" authorId="10" shapeId="0">
      <text>
        <r>
          <rPr>
            <b/>
            <sz val="9"/>
            <color indexed="81"/>
            <rFont val="Tahoma"/>
            <family val="2"/>
          </rPr>
          <t xml:space="preserve">Sandy:
</t>
        </r>
        <r>
          <rPr>
            <sz val="9"/>
            <color indexed="81"/>
            <rFont val="Tahoma"/>
            <family val="2"/>
          </rPr>
          <t xml:space="preserve">Also for cash flow statements: https://kassa.fin.ee/publicreports/treasury/search.action  (for 2009- present)
and 
http://rko.fin.ee/LoginCustomerPublicReply (for 2003-2008)
</t>
        </r>
      </text>
    </comment>
    <comment ref="Q58" authorId="1" shapeId="0">
      <text>
        <r>
          <rPr>
            <b/>
            <sz val="9"/>
            <color indexed="81"/>
            <rFont val="Tahoma"/>
            <family val="2"/>
          </rPr>
          <t>Cem Dener:</t>
        </r>
        <r>
          <rPr>
            <sz val="9"/>
            <color indexed="81"/>
            <rFont val="Tahoma"/>
            <family val="2"/>
          </rPr>
          <t xml:space="preserve">
http://riigiraha.fin.ee/geoqlik/proxy/QvAJAXZfc/opendoc.htm?document=Riigiraha.qvw&amp;host=local&amp;anonymous=true&amp;select=LB_LANGUAGE,English</t>
        </r>
      </text>
    </comment>
    <comment ref="CM58" authorId="1" shapeId="0">
      <text>
        <r>
          <rPr>
            <b/>
            <sz val="9"/>
            <color indexed="81"/>
            <rFont val="Tahoma"/>
            <family val="2"/>
          </rPr>
          <t>Cem Dener:</t>
        </r>
        <r>
          <rPr>
            <sz val="9"/>
            <color indexed="81"/>
            <rFont val="Tahoma"/>
            <family val="2"/>
          </rPr>
          <t xml:space="preserve">
SAP ERP - FI, FM, TR, MM, HR, Payroll, IS Public Sector, BW</t>
        </r>
      </text>
    </comment>
    <comment ref="CX58" authorId="10" shapeId="0">
      <text>
        <r>
          <rPr>
            <b/>
            <sz val="9"/>
            <color indexed="81"/>
            <rFont val="Tahoma"/>
            <family val="2"/>
          </rPr>
          <t xml:space="preserve">Sandy:
</t>
        </r>
        <r>
          <rPr>
            <sz val="9"/>
            <color indexed="81"/>
            <rFont val="Tahoma"/>
            <family val="2"/>
          </rPr>
          <t xml:space="preserve">Also for cash flow statements: https://kassa.fin.ee/publicreports/treasury/search.action  (for 2009- present)
and 
http://rko.fin.ee/LoginCustomerPublicReply (for 2003-2008)
</t>
        </r>
      </text>
    </comment>
    <comment ref="EG58" authorId="3" shapeId="0">
      <text>
        <r>
          <rPr>
            <b/>
            <sz val="9"/>
            <color indexed="81"/>
            <rFont val="Tahoma"/>
            <family val="2"/>
          </rPr>
          <t>Sophiko Skhirtladze:</t>
        </r>
        <r>
          <rPr>
            <sz val="9"/>
            <color indexed="81"/>
            <rFont val="Tahoma"/>
            <family val="2"/>
          </rPr>
          <t xml:space="preserve">
Reported in Single Window Survey: Mapped to Version 3.0.</t>
        </r>
      </text>
    </comment>
    <comment ref="EL58" authorId="1" shapeId="0">
      <text>
        <r>
          <rPr>
            <b/>
            <sz val="9"/>
            <color indexed="81"/>
            <rFont val="Tahoma"/>
            <family val="2"/>
          </rPr>
          <t>Cem Dener:</t>
        </r>
        <r>
          <rPr>
            <sz val="9"/>
            <color indexed="81"/>
            <rFont val="Tahoma"/>
            <family val="2"/>
          </rPr>
          <t xml:space="preserve">
http://www.emta.ee/index.php?id=29761
http://www.emta.ee/index.php?id=29824</t>
        </r>
      </text>
    </comment>
    <comment ref="ER58" authorId="3" shapeId="0">
      <text>
        <r>
          <rPr>
            <b/>
            <sz val="9"/>
            <color indexed="81"/>
            <rFont val="Tahoma"/>
            <family val="2"/>
          </rPr>
          <t>Sophiko Skhirtladze:</t>
        </r>
        <r>
          <rPr>
            <sz val="9"/>
            <color indexed="81"/>
            <rFont val="Tahoma"/>
            <family val="2"/>
          </rPr>
          <t xml:space="preserve">
http://e-estonia.com/component/e-tax/</t>
        </r>
      </text>
    </comment>
    <comment ref="EV58" authorId="3" shapeId="0">
      <text>
        <r>
          <rPr>
            <b/>
            <sz val="9"/>
            <color indexed="81"/>
            <rFont val="Tahoma"/>
            <family val="2"/>
          </rPr>
          <t>Sophiko Skhirtladze:</t>
        </r>
        <r>
          <rPr>
            <sz val="9"/>
            <color indexed="81"/>
            <rFont val="Tahoma"/>
            <family val="2"/>
          </rPr>
          <t xml:space="preserve">
Is embedded in portal</t>
        </r>
      </text>
    </comment>
    <comment ref="EY58" authorId="3" shapeId="0">
      <text>
        <r>
          <rPr>
            <b/>
            <sz val="9"/>
            <color indexed="81"/>
            <rFont val="Tahoma"/>
            <family val="2"/>
          </rPr>
          <t>Sophiko Skhirtladze:</t>
        </r>
        <r>
          <rPr>
            <sz val="9"/>
            <color indexed="81"/>
            <rFont val="Tahoma"/>
            <family val="2"/>
          </rPr>
          <t xml:space="preserve">
launch of e-government portal</t>
        </r>
      </text>
    </comment>
    <comment ref="FJ58" authorId="1" shapeId="0">
      <text>
        <r>
          <rPr>
            <b/>
            <sz val="9"/>
            <color indexed="81"/>
            <rFont val="Tahoma"/>
            <family val="2"/>
          </rPr>
          <t>Cem Dener:</t>
        </r>
        <r>
          <rPr>
            <sz val="9"/>
            <color indexed="81"/>
            <rFont val="Tahoma"/>
            <family val="2"/>
          </rPr>
          <t xml:space="preserve">
http://www.avalikteenistus.ee/personalijuhtimine</t>
        </r>
      </text>
    </comment>
    <comment ref="FL58" authorId="1" shapeId="0">
      <text>
        <r>
          <rPr>
            <b/>
            <sz val="9"/>
            <color indexed="81"/>
            <rFont val="Tahoma"/>
            <family val="2"/>
          </rPr>
          <t>Cem Dener:</t>
        </r>
        <r>
          <rPr>
            <sz val="9"/>
            <color indexed="81"/>
            <rFont val="Tahoma"/>
            <family val="2"/>
          </rPr>
          <t xml:space="preserve">
System is decentralized. But, there is a new centralized platform to support operations.
http://www.fin.ee/e-teenuste-laiem-kasutamine-riigiasutustes-tostab-too-efektiivsust/</t>
        </r>
      </text>
    </comment>
    <comment ref="FR58" authorId="1" shapeId="0">
      <text>
        <r>
          <rPr>
            <b/>
            <sz val="9"/>
            <color indexed="81"/>
            <rFont val="Tahoma"/>
            <family val="2"/>
          </rPr>
          <t>Cem Dener:</t>
        </r>
        <r>
          <rPr>
            <sz val="9"/>
            <color indexed="81"/>
            <rFont val="Tahoma"/>
            <family val="2"/>
          </rPr>
          <t xml:space="preserve">
http://www.fin.ee/palgakorraldus 
http://www.fin.ee/tugiteenused</t>
        </r>
      </text>
    </comment>
    <comment ref="FT58" authorId="1" shapeId="0">
      <text>
        <r>
          <rPr>
            <b/>
            <sz val="9"/>
            <color indexed="81"/>
            <rFont val="Tahoma"/>
            <family val="2"/>
          </rPr>
          <t>Cem Dener:</t>
        </r>
        <r>
          <rPr>
            <sz val="9"/>
            <color indexed="81"/>
            <rFont val="Tahoma"/>
            <family val="2"/>
          </rPr>
          <t xml:space="preserve">
System is decentralized. But, there is a new centralized platform to support operations.
http://www.fin.ee/e-teenuste-laiem-kasutamine-riigiasutustes-tostab-too-efektiivsust/</t>
        </r>
      </text>
    </comment>
    <comment ref="FV58" authorId="1" shapeId="0">
      <text>
        <r>
          <rPr>
            <b/>
            <sz val="9"/>
            <color indexed="81"/>
            <rFont val="Tahoma"/>
            <family val="2"/>
          </rPr>
          <t>Cem Dener:</t>
        </r>
        <r>
          <rPr>
            <sz val="9"/>
            <color indexed="81"/>
            <rFont val="Tahoma"/>
            <family val="2"/>
          </rPr>
          <t xml:space="preserve">
SAP ERP - FI, FM, TR, MM, HR, Payroll, IS Public Sector, BW</t>
        </r>
      </text>
    </comment>
    <comment ref="M59" authorId="1" shapeId="0">
      <text>
        <r>
          <rPr>
            <b/>
            <sz val="9"/>
            <color indexed="81"/>
            <rFont val="Tahoma"/>
            <family val="2"/>
          </rPr>
          <t>Cem Dener:</t>
        </r>
        <r>
          <rPr>
            <sz val="9"/>
            <color indexed="81"/>
            <rFont val="Tahoma"/>
            <family val="2"/>
          </rPr>
          <t xml:space="preserve">
http://www.tctsys.com/project_portfolio.html
</t>
        </r>
      </text>
    </comment>
    <comment ref="Q59" authorId="1" shapeId="0">
      <text>
        <r>
          <rPr>
            <b/>
            <sz val="9"/>
            <color indexed="81"/>
            <rFont val="Tahoma"/>
            <family val="2"/>
          </rPr>
          <t>Cem Dener:</t>
        </r>
        <r>
          <rPr>
            <sz val="9"/>
            <color indexed="81"/>
            <rFont val="Tahoma"/>
            <family val="2"/>
          </rPr>
          <t xml:space="preserve">
Mostly PDF...
http://www.mofed.gov.et/English/Resources/Pages/ResourcesByTopic.aspx</t>
        </r>
      </text>
    </comment>
    <comment ref="BI59" authorId="1" shapeId="0">
      <text>
        <r>
          <rPr>
            <b/>
            <sz val="9"/>
            <color indexed="81"/>
            <rFont val="Tahoma"/>
            <family val="2"/>
          </rPr>
          <t>Cem Dener:</t>
        </r>
        <r>
          <rPr>
            <sz val="9"/>
            <color indexed="81"/>
            <rFont val="Tahoma"/>
            <family val="2"/>
          </rPr>
          <t xml:space="preserve">
http://www.mofed.gov.et/English/Resources/Documents/1995%20Budjet%20Proclamation%20No.282-2002.pdf</t>
        </r>
      </text>
    </comment>
    <comment ref="BZ59" authorId="1" shapeId="0">
      <text>
        <r>
          <rPr>
            <b/>
            <sz val="9"/>
            <color indexed="81"/>
            <rFont val="Tahoma"/>
            <family val="2"/>
          </rPr>
          <t>Cem Dener:</t>
        </r>
        <r>
          <rPr>
            <sz val="9"/>
            <color indexed="81"/>
            <rFont val="Tahoma"/>
            <family val="2"/>
          </rPr>
          <t xml:space="preserve">
Amharic</t>
        </r>
      </text>
    </comment>
    <comment ref="CA59" authorId="1" shapeId="0">
      <text>
        <r>
          <rPr>
            <b/>
            <sz val="9"/>
            <color indexed="81"/>
            <rFont val="Tahoma"/>
            <family val="2"/>
          </rPr>
          <t>Cem Dener:</t>
        </r>
        <r>
          <rPr>
            <sz val="9"/>
            <color indexed="81"/>
            <rFont val="Tahoma"/>
            <family val="2"/>
          </rPr>
          <t xml:space="preserve">
Tigrigna</t>
        </r>
      </text>
    </comment>
    <comment ref="CB59" authorId="1" shapeId="0">
      <text>
        <r>
          <rPr>
            <b/>
            <sz val="9"/>
            <color indexed="81"/>
            <rFont val="Tahoma"/>
            <family val="2"/>
          </rPr>
          <t>Cem Dener:</t>
        </r>
        <r>
          <rPr>
            <sz val="9"/>
            <color indexed="81"/>
            <rFont val="Tahoma"/>
            <family val="2"/>
          </rPr>
          <t xml:space="preserve">
Afan Oromo</t>
        </r>
      </text>
    </comment>
    <comment ref="CM59" authorId="1" shapeId="0">
      <text>
        <r>
          <rPr>
            <b/>
            <sz val="9"/>
            <color indexed="81"/>
            <rFont val="Tahoma"/>
            <family val="2"/>
          </rPr>
          <t>Cem Dener:</t>
        </r>
        <r>
          <rPr>
            <sz val="9"/>
            <color indexed="81"/>
            <rFont val="Tahoma"/>
            <family val="2"/>
          </rPr>
          <t xml:space="preserve">
Insatalled in line ministries (since 2007); additional work needed to expand it to districts.
Transition to IFMIS (Oracle Financial) initiated in 2014 (11 pilot sites as of 2015).</t>
        </r>
      </text>
    </comment>
    <comment ref="DM59" authorId="1" shapeId="0">
      <text>
        <r>
          <rPr>
            <b/>
            <sz val="9"/>
            <color indexed="81"/>
            <rFont val="Tahoma"/>
            <family val="2"/>
          </rPr>
          <t>Cem Dener:</t>
        </r>
        <r>
          <rPr>
            <sz val="9"/>
            <color indexed="81"/>
            <rFont val="Tahoma"/>
            <family val="2"/>
          </rPr>
          <t xml:space="preserve">
Zero balanca accounts initiated in 2008.
Improved TSA is expected in 2015.</t>
        </r>
      </text>
    </comment>
    <comment ref="EG59"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59" authorId="1" shapeId="0">
      <text>
        <r>
          <rPr>
            <b/>
            <sz val="9"/>
            <color indexed="81"/>
            <rFont val="Tahoma"/>
            <family val="2"/>
          </rPr>
          <t>Cem Dener:</t>
        </r>
        <r>
          <rPr>
            <sz val="9"/>
            <color indexed="81"/>
            <rFont val="Tahoma"/>
            <family val="2"/>
          </rPr>
          <t xml:space="preserve">
http://www.ecsu.edu.et/content/introduction-automated-system-customs-data-asycuda-technical-training</t>
        </r>
      </text>
    </comment>
    <comment ref="ER59" authorId="1" shapeId="0">
      <text>
        <r>
          <rPr>
            <b/>
            <sz val="9"/>
            <color indexed="81"/>
            <rFont val="Tahoma"/>
            <family val="2"/>
          </rPr>
          <t>Cem Dener:</t>
        </r>
        <r>
          <rPr>
            <sz val="9"/>
            <color indexed="81"/>
            <rFont val="Tahoma"/>
            <family val="2"/>
          </rPr>
          <t xml:space="preserve">
http://www.mofed.gov.et/English/Resources/Documents/1995%20Budjet%20Proclamation%20No.282-2002.pdf</t>
        </r>
      </text>
    </comment>
    <comment ref="FI59" authorId="1" shapeId="0">
      <text>
        <r>
          <rPr>
            <b/>
            <sz val="9"/>
            <color indexed="81"/>
            <rFont val="Tahoma"/>
            <family val="2"/>
          </rPr>
          <t>Cem Dener:</t>
        </r>
        <r>
          <rPr>
            <sz val="9"/>
            <color indexed="81"/>
            <rFont val="Tahoma"/>
            <family val="2"/>
          </rPr>
          <t xml:space="preserve">
Amharic</t>
        </r>
      </text>
    </comment>
    <comment ref="FJ59" authorId="1" shapeId="0">
      <text>
        <r>
          <rPr>
            <b/>
            <sz val="9"/>
            <color indexed="81"/>
            <rFont val="Tahoma"/>
            <family val="2"/>
          </rPr>
          <t>Cem Dener:</t>
        </r>
        <r>
          <rPr>
            <sz val="9"/>
            <color indexed="81"/>
            <rFont val="Tahoma"/>
            <family val="2"/>
          </rPr>
          <t xml:space="preserve">
Tigrigna</t>
        </r>
      </text>
    </comment>
    <comment ref="FK59" authorId="1" shapeId="0">
      <text>
        <r>
          <rPr>
            <b/>
            <sz val="9"/>
            <color indexed="81"/>
            <rFont val="Tahoma"/>
            <family val="2"/>
          </rPr>
          <t>Cem Dener:</t>
        </r>
        <r>
          <rPr>
            <sz val="9"/>
            <color indexed="81"/>
            <rFont val="Tahoma"/>
            <family val="2"/>
          </rPr>
          <t xml:space="preserve">
Afan Oromo</t>
        </r>
      </text>
    </comment>
    <comment ref="FL59" authorId="1" shapeId="0">
      <text>
        <r>
          <rPr>
            <b/>
            <sz val="9"/>
            <color indexed="81"/>
            <rFont val="Tahoma"/>
            <family val="2"/>
          </rPr>
          <t>Cem Dener:</t>
        </r>
        <r>
          <rPr>
            <sz val="9"/>
            <color indexed="81"/>
            <rFont val="Tahoma"/>
            <family val="2"/>
          </rPr>
          <t xml:space="preserve">
Fragmented system. Health has own HRIS since 2011.</t>
        </r>
      </text>
    </comment>
    <comment ref="FV59" authorId="1" shapeId="0">
      <text>
        <r>
          <rPr>
            <b/>
            <sz val="9"/>
            <color indexed="81"/>
            <rFont val="Tahoma"/>
            <family val="2"/>
          </rPr>
          <t>Cem Dener:</t>
        </r>
        <r>
          <rPr>
            <sz val="9"/>
            <color indexed="81"/>
            <rFont val="Tahoma"/>
            <family val="2"/>
          </rPr>
          <t xml:space="preserve">
Insatalled in line ministries (since 2007); additional work needed to expand it to districts</t>
        </r>
      </text>
    </comment>
    <comment ref="FX59" authorId="7" shapeId="0">
      <text>
        <r>
          <rPr>
            <b/>
            <sz val="9"/>
            <color indexed="81"/>
            <rFont val="Tahoma"/>
            <family val="2"/>
          </rPr>
          <t>Irenezh1016:</t>
        </r>
        <r>
          <rPr>
            <sz val="9"/>
            <color indexed="81"/>
            <rFont val="Tahoma"/>
            <family val="2"/>
          </rPr>
          <t xml:space="preserve">
http://www.opengovguide.com/country-examples/ethiopia-launched-a-new-procurement-proclamation-which-requires-disclosure-of-contracting-information/</t>
        </r>
      </text>
    </comment>
    <comment ref="CM60" authorId="1" shapeId="0">
      <text>
        <r>
          <rPr>
            <b/>
            <sz val="9"/>
            <color indexed="81"/>
            <rFont val="Tahoma"/>
            <family val="2"/>
          </rPr>
          <t>Cem Dener:</t>
        </r>
        <r>
          <rPr>
            <sz val="9"/>
            <color indexed="81"/>
            <rFont val="Tahoma"/>
            <family val="2"/>
          </rPr>
          <t xml:space="preserve">
SAP system was abandoned in 2004. New system was rolloed out in 2008.
http://www.infor.com/content/casestudies/fiji.pdf/</t>
        </r>
      </text>
    </comment>
    <comment ref="DZ60" authorId="1" shapeId="0">
      <text>
        <r>
          <rPr>
            <b/>
            <sz val="9"/>
            <color indexed="81"/>
            <rFont val="Tahoma"/>
            <family val="2"/>
          </rPr>
          <t>Cem Dener:</t>
        </r>
        <r>
          <rPr>
            <sz val="9"/>
            <color indexed="81"/>
            <rFont val="Tahoma"/>
            <family val="2"/>
          </rPr>
          <t xml:space="preserve">
http://www.frca.org.fj/acting-prime-minister-attorney-general-aiyaz-sayed-khaiyum-tax-portal-launching/</t>
        </r>
      </text>
    </comment>
    <comment ref="EG60"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R60" authorId="3" shapeId="0">
      <text>
        <r>
          <rPr>
            <b/>
            <sz val="9"/>
            <color indexed="81"/>
            <rFont val="Tahoma"/>
            <family val="2"/>
          </rPr>
          <t>Sophiko Skhirtladze:</t>
        </r>
        <r>
          <rPr>
            <sz val="9"/>
            <color indexed="81"/>
            <rFont val="Tahoma"/>
            <family val="2"/>
          </rPr>
          <t xml:space="preserve">
http://www.standss.com.fj, private software</t>
        </r>
      </text>
    </comment>
    <comment ref="FJ60" authorId="1" shapeId="0">
      <text>
        <r>
          <rPr>
            <b/>
            <sz val="9"/>
            <color indexed="81"/>
            <rFont val="Tahoma"/>
            <family val="2"/>
          </rPr>
          <t>Cem Dener:</t>
        </r>
        <r>
          <rPr>
            <sz val="9"/>
            <color indexed="81"/>
            <rFont val="Tahoma"/>
            <family val="2"/>
          </rPr>
          <t xml:space="preserve">
http://www.fiji.gov.fj
</t>
        </r>
      </text>
    </comment>
    <comment ref="FL60" authorId="1" shapeId="0">
      <text>
        <r>
          <rPr>
            <b/>
            <sz val="9"/>
            <color indexed="81"/>
            <rFont val="Tahoma"/>
            <family val="2"/>
          </rPr>
          <t>Cem Dener:</t>
        </r>
        <r>
          <rPr>
            <sz val="9"/>
            <color indexed="81"/>
            <rFont val="Tahoma"/>
            <family val="2"/>
          </rPr>
          <t xml:space="preserve">
In 2006, the Ministry of National Planning embarked on Phase II of the CHRIS.</t>
        </r>
      </text>
    </comment>
    <comment ref="FQ60" authorId="1" shapeId="0">
      <text>
        <r>
          <rPr>
            <b/>
            <sz val="9"/>
            <color indexed="81"/>
            <rFont val="Tahoma"/>
            <family val="2"/>
          </rPr>
          <t>Cem Dener:</t>
        </r>
        <r>
          <rPr>
            <sz val="9"/>
            <color indexed="81"/>
            <rFont val="Tahoma"/>
            <family val="2"/>
          </rPr>
          <t xml:space="preserve">
SAP system was abandoned in 2004. New system was rolloed out in 2008.
http://www.infor.com/content/casestudies/fiji.pdf/</t>
        </r>
      </text>
    </comment>
    <comment ref="FV60" authorId="1" shapeId="0">
      <text>
        <r>
          <rPr>
            <b/>
            <sz val="9"/>
            <color indexed="81"/>
            <rFont val="Tahoma"/>
            <family val="2"/>
          </rPr>
          <t>Cem Dener:</t>
        </r>
        <r>
          <rPr>
            <sz val="9"/>
            <color indexed="81"/>
            <rFont val="Tahoma"/>
            <family val="2"/>
          </rPr>
          <t xml:space="preserve">
SAP system was abandoned in 2004. New system was rolloed out in 2008.
http://www.infor.com/content/casestudies/fiji.pdf/</t>
        </r>
      </text>
    </comment>
    <comment ref="FY60" authorId="1" shapeId="0">
      <text>
        <r>
          <rPr>
            <b/>
            <sz val="9"/>
            <color indexed="81"/>
            <rFont val="Tahoma"/>
            <family val="2"/>
          </rPr>
          <t>Cem Dener:</t>
        </r>
        <r>
          <rPr>
            <sz val="9"/>
            <color indexed="81"/>
            <rFont val="Tahoma"/>
            <family val="2"/>
          </rPr>
          <t xml:space="preserve">
May 2013 &gt; Draft</t>
        </r>
      </text>
    </comment>
    <comment ref="GH60" authorId="1" shapeId="0">
      <text>
        <r>
          <rPr>
            <b/>
            <sz val="9"/>
            <color indexed="81"/>
            <rFont val="Tahoma"/>
            <family val="2"/>
          </rPr>
          <t>Cem Dener:</t>
        </r>
        <r>
          <rPr>
            <sz val="9"/>
            <color indexed="81"/>
            <rFont val="Tahoma"/>
            <family val="2"/>
          </rPr>
          <t xml:space="preserve">
CB : Full access</t>
        </r>
      </text>
    </comment>
    <comment ref="J61" authorId="1" shapeId="0">
      <text>
        <r>
          <rPr>
            <b/>
            <sz val="9"/>
            <color indexed="81"/>
            <rFont val="Tahoma"/>
            <family val="2"/>
          </rPr>
          <t>Cem Dener:</t>
        </r>
        <r>
          <rPr>
            <sz val="9"/>
            <color indexed="81"/>
            <rFont val="Tahoma"/>
            <family val="2"/>
          </rPr>
          <t xml:space="preserve">
PF publications:
http://www.valtiokonttori.fi/fi-FI/Valtionvelka_ja_talous/Valtiontalous</t>
        </r>
      </text>
    </comment>
    <comment ref="AK61" authorId="1" shapeId="0">
      <text>
        <r>
          <rPr>
            <b/>
            <sz val="9"/>
            <color indexed="81"/>
            <rFont val="Tahoma"/>
            <family val="2"/>
          </rPr>
          <t>MoF comment:</t>
        </r>
        <r>
          <rPr>
            <sz val="9"/>
            <color indexed="81"/>
            <rFont val="Tahoma"/>
            <family val="2"/>
          </rPr>
          <t xml:space="preserve">
 Monthly (http://www.valtiokonttori.fi/fi-FI/Valtionvelka_ja_talous/Valtiontalous)</t>
        </r>
      </text>
    </comment>
    <comment ref="AU61" authorId="1" shapeId="0">
      <text>
        <r>
          <rPr>
            <b/>
            <sz val="9"/>
            <color indexed="81"/>
            <rFont val="Tahoma"/>
            <family val="2"/>
          </rPr>
          <t>MoF comment:</t>
        </r>
        <r>
          <rPr>
            <sz val="9"/>
            <color indexed="81"/>
            <rFont val="Tahoma"/>
            <family val="2"/>
          </rPr>
          <t xml:space="preserve">
http://www.stm.fi/tasa-arvo/tasa-arvopolitiikka</t>
        </r>
      </text>
    </comment>
    <comment ref="BD61" authorId="1" shapeId="0">
      <text>
        <r>
          <rPr>
            <b/>
            <sz val="9"/>
            <color indexed="81"/>
            <rFont val="Tahoma"/>
            <family val="2"/>
          </rPr>
          <t>MoF comment:</t>
        </r>
        <r>
          <rPr>
            <sz val="9"/>
            <color indexed="81"/>
            <rFont val="Tahoma"/>
            <family val="2"/>
          </rPr>
          <t xml:space="preserve">
Also
https://www.suomi.fi/suomifi/suomi/</t>
        </r>
      </text>
    </comment>
    <comment ref="BO61" authorId="1" shapeId="0">
      <text>
        <r>
          <rPr>
            <b/>
            <sz val="9"/>
            <color indexed="81"/>
            <rFont val="Tahoma"/>
            <family val="2"/>
          </rPr>
          <t>Cem Dener:</t>
        </r>
        <r>
          <rPr>
            <sz val="9"/>
            <color indexed="81"/>
            <rFont val="Tahoma"/>
            <family val="2"/>
          </rPr>
          <t xml:space="preserve">
State Treasury</t>
        </r>
      </text>
    </comment>
    <comment ref="BU61" authorId="1" shapeId="0">
      <text>
        <r>
          <rPr>
            <b/>
            <sz val="9"/>
            <color indexed="81"/>
            <rFont val="Tahoma"/>
            <family val="2"/>
          </rPr>
          <t>MoF comments:</t>
        </r>
        <r>
          <rPr>
            <sz val="9"/>
            <color indexed="81"/>
            <rFont val="Tahoma"/>
            <family val="2"/>
          </rPr>
          <t xml:space="preserve">
Statistics Finland compiles and publishes COFOG data and compiles IMF GFS data</t>
        </r>
      </text>
    </comment>
    <comment ref="CS61" authorId="1" shapeId="0">
      <text>
        <r>
          <rPr>
            <b/>
            <sz val="9"/>
            <color indexed="81"/>
            <rFont val="Tahoma"/>
            <family val="2"/>
          </rPr>
          <t>Cem Dener:</t>
        </r>
        <r>
          <rPr>
            <sz val="9"/>
            <color indexed="81"/>
            <rFont val="Tahoma"/>
            <family val="2"/>
          </rPr>
          <t xml:space="preserve">
PF publications:
http://www.valtiokonttori.fi/fi-FI/Valtionvelka_ja_talous/Valtiontalous</t>
        </r>
      </text>
    </comment>
    <comment ref="DT61" authorId="1" shapeId="0">
      <text>
        <r>
          <rPr>
            <b/>
            <sz val="9"/>
            <color indexed="81"/>
            <rFont val="Tahoma"/>
            <family val="2"/>
          </rPr>
          <t>MoF comment:</t>
        </r>
        <r>
          <rPr>
            <sz val="9"/>
            <color indexed="81"/>
            <rFont val="Tahoma"/>
            <family val="2"/>
          </rPr>
          <t xml:space="preserve">
 Monthly (http://www.valtiokonttori.fi/fi-FI/Valtionvelka_ja_talous/Valtiontalous)</t>
        </r>
      </text>
    </comment>
    <comment ref="DZ61" authorId="1" shapeId="0">
      <text>
        <r>
          <rPr>
            <b/>
            <sz val="9"/>
            <color indexed="81"/>
            <rFont val="Tahoma"/>
            <family val="2"/>
          </rPr>
          <t>Cem Dener:</t>
        </r>
        <r>
          <rPr>
            <sz val="9"/>
            <color indexed="81"/>
            <rFont val="Tahoma"/>
            <family val="2"/>
          </rPr>
          <t xml:space="preserve">
http://www.iota-tax.org/images/stories/library-files2/1092_vl.pdf
http://www.vero.fi/en-US/FastNortal_Group_to_supply_new_taxation_(27221)
http://www.fastenterprises.com/clients.html</t>
        </r>
      </text>
    </comment>
    <comment ref="EA61" authorId="1" shapeId="0">
      <text>
        <r>
          <rPr>
            <b/>
            <sz val="9"/>
            <color indexed="81"/>
            <rFont val="Tahoma"/>
            <family val="2"/>
          </rPr>
          <t>Cem Dener:</t>
        </r>
        <r>
          <rPr>
            <sz val="9"/>
            <color indexed="81"/>
            <rFont val="Tahoma"/>
            <family val="2"/>
          </rPr>
          <t xml:space="preserve">
Apr 2013: GenTax was selected to modernize the system (62m Euro)</t>
        </r>
      </text>
    </comment>
    <comment ref="ED61" authorId="1" shapeId="0">
      <text>
        <r>
          <rPr>
            <b/>
            <sz val="9"/>
            <color indexed="81"/>
            <rFont val="Tahoma"/>
            <family val="2"/>
          </rPr>
          <t>MoF comment:</t>
        </r>
        <r>
          <rPr>
            <sz val="9"/>
            <color indexed="81"/>
            <rFont val="Tahoma"/>
            <family val="2"/>
          </rPr>
          <t xml:space="preserve">
http://www.stm.fi/tasa-arvo/tasa-arvopolitiikka</t>
        </r>
      </text>
    </comment>
    <comment ref="EG61" authorId="3" shapeId="0">
      <text>
        <r>
          <rPr>
            <b/>
            <sz val="9"/>
            <color indexed="81"/>
            <rFont val="Tahoma"/>
            <family val="2"/>
          </rPr>
          <t>Sophiko Skhirtladze:</t>
        </r>
        <r>
          <rPr>
            <sz val="9"/>
            <color indexed="81"/>
            <rFont val="Tahoma"/>
            <family val="2"/>
          </rPr>
          <t xml:space="preserve">
Work is ongoing to assess the alignment with the WCO Data Model. Secretariat does not have details.</t>
        </r>
      </text>
    </comment>
    <comment ref="EL61" authorId="1" shapeId="0">
      <text>
        <r>
          <rPr>
            <b/>
            <sz val="9"/>
            <color indexed="81"/>
            <rFont val="Tahoma"/>
            <family val="2"/>
          </rPr>
          <t>Cem Dener:</t>
        </r>
        <r>
          <rPr>
            <sz val="9"/>
            <color indexed="81"/>
            <rFont val="Tahoma"/>
            <family val="2"/>
          </rPr>
          <t xml:space="preserve">
http://www.tulli.fi/fi/yrityksille/sahkoinenasiointi/eTulli/index.jsp</t>
        </r>
      </text>
    </comment>
    <comment ref="EM61" authorId="1" shapeId="0">
      <text>
        <r>
          <rPr>
            <b/>
            <sz val="9"/>
            <color indexed="81"/>
            <rFont val="Tahoma"/>
            <family val="2"/>
          </rPr>
          <t>MoF comment:</t>
        </r>
        <r>
          <rPr>
            <sz val="9"/>
            <color indexed="81"/>
            <rFont val="Tahoma"/>
            <family val="2"/>
          </rPr>
          <t xml:space="preserve">
Also
https://www.suomi.fi/suomifi/suomi/</t>
        </r>
      </text>
    </comment>
    <comment ref="EX61" authorId="1" shapeId="0">
      <text>
        <r>
          <rPr>
            <b/>
            <sz val="9"/>
            <color indexed="81"/>
            <rFont val="Tahoma"/>
            <family val="2"/>
          </rPr>
          <t>Cem Dener:</t>
        </r>
        <r>
          <rPr>
            <sz val="9"/>
            <color indexed="81"/>
            <rFont val="Tahoma"/>
            <family val="2"/>
          </rPr>
          <t xml:space="preserve">
State Treasury</t>
        </r>
      </text>
    </comment>
    <comment ref="EY61" authorId="3" shapeId="0">
      <text>
        <r>
          <rPr>
            <b/>
            <sz val="9"/>
            <color indexed="81"/>
            <rFont val="Tahoma"/>
            <family val="2"/>
          </rPr>
          <t>Sophiko Skhirtladze:</t>
        </r>
        <r>
          <rPr>
            <sz val="9"/>
            <color indexed="81"/>
            <rFont val="Tahoma"/>
            <family val="2"/>
          </rPr>
          <t xml:space="preserve">
http://epractice.eu/files/eGov%20in%20FI%20-%20May%202014%20-%20v.16.0.pdf</t>
        </r>
      </text>
    </comment>
    <comment ref="FD61" authorId="1" shapeId="0">
      <text>
        <r>
          <rPr>
            <b/>
            <sz val="9"/>
            <color indexed="81"/>
            <rFont val="Tahoma"/>
            <family val="2"/>
          </rPr>
          <t>MoF comments:</t>
        </r>
        <r>
          <rPr>
            <sz val="9"/>
            <color indexed="81"/>
            <rFont val="Tahoma"/>
            <family val="2"/>
          </rPr>
          <t xml:space="preserve">
Statistics Finland compiles and publishes COFOG data and compiles IMF GFS data</t>
        </r>
      </text>
    </comment>
    <comment ref="FK61" authorId="1" shapeId="0">
      <text>
        <r>
          <rPr>
            <b/>
            <sz val="9"/>
            <color indexed="81"/>
            <rFont val="Tahoma"/>
            <family val="2"/>
          </rPr>
          <t>Cem Dener:</t>
        </r>
        <r>
          <rPr>
            <sz val="9"/>
            <color indexed="81"/>
            <rFont val="Tahoma"/>
            <family val="2"/>
          </rPr>
          <t xml:space="preserve">
To be deployed in all gov agencies durign 2012-2016</t>
        </r>
      </text>
    </comment>
    <comment ref="FR61" authorId="1" shapeId="0">
      <text>
        <r>
          <rPr>
            <b/>
            <sz val="9"/>
            <color indexed="81"/>
            <rFont val="Tahoma"/>
            <family val="2"/>
          </rPr>
          <t>Cem Dener:</t>
        </r>
        <r>
          <rPr>
            <sz val="9"/>
            <color indexed="81"/>
            <rFont val="Tahoma"/>
            <family val="2"/>
          </rPr>
          <t xml:space="preserve">
http://www.cgi.com/sites/default/files/pdf/cgi-case-study-finland-state-treasury-kieku-global.pdf</t>
        </r>
      </text>
    </comment>
    <comment ref="FS61" authorId="1" shapeId="0">
      <text>
        <r>
          <rPr>
            <b/>
            <sz val="9"/>
            <color indexed="81"/>
            <rFont val="Tahoma"/>
            <family val="2"/>
          </rPr>
          <t>Cem Dener:</t>
        </r>
        <r>
          <rPr>
            <sz val="9"/>
            <color indexed="81"/>
            <rFont val="Tahoma"/>
            <family val="2"/>
          </rPr>
          <t xml:space="preserve">
To be deployed in all gov agencies durign 2012-2016</t>
        </r>
      </text>
    </comment>
    <comment ref="FX61" authorId="1" shapeId="0">
      <text>
        <r>
          <rPr>
            <b/>
            <sz val="9"/>
            <color indexed="81"/>
            <rFont val="Tahoma"/>
            <family val="2"/>
          </rPr>
          <t>Cem Dener:</t>
        </r>
        <r>
          <rPr>
            <sz val="9"/>
            <color indexed="81"/>
            <rFont val="Tahoma"/>
            <family val="2"/>
          </rPr>
          <t xml:space="preserve">
https://www.hansel.fi/</t>
        </r>
      </text>
    </comment>
    <comment ref="O62" authorId="1" shapeId="0">
      <text>
        <r>
          <rPr>
            <b/>
            <sz val="9"/>
            <color indexed="81"/>
            <rFont val="Tahoma"/>
            <family val="2"/>
          </rPr>
          <t>Cem Dener:</t>
        </r>
        <r>
          <rPr>
            <sz val="9"/>
            <color indexed="81"/>
            <rFont val="Tahoma"/>
            <family val="2"/>
          </rPr>
          <t xml:space="preserve">
Services:
http://www.economie.gouv.fr/dgfip/services-en-ligne</t>
        </r>
      </text>
    </comment>
    <comment ref="AC62" authorId="10" shapeId="0">
      <text>
        <r>
          <rPr>
            <sz val="9"/>
            <color indexed="81"/>
            <rFont val="Tahoma"/>
            <family val="2"/>
          </rPr>
          <t xml:space="preserve">Sandy: Information available only for 2012
</t>
        </r>
      </text>
    </comment>
    <comment ref="AN62" authorId="10" shapeId="0">
      <text>
        <r>
          <rPr>
            <b/>
            <sz val="9"/>
            <color indexed="81"/>
            <rFont val="Tahoma"/>
            <family val="2"/>
          </rPr>
          <t>Sandy: Monthly status is here: http://www.performance-publique.budget.gouv.fr/ressources-documentaires/documentation-budgetaire/la-situation-mensuelle-du-budget-de-letat/la-situation-mensuelle-du-budget-de-letat-en-2007.html</t>
        </r>
        <r>
          <rPr>
            <sz val="9"/>
            <color indexed="81"/>
            <rFont val="Tahoma"/>
            <family val="2"/>
          </rPr>
          <t xml:space="preserve">
</t>
        </r>
      </text>
    </comment>
    <comment ref="AQ62" authorId="10" shapeId="0">
      <text>
        <r>
          <rPr>
            <b/>
            <sz val="9"/>
            <color indexed="81"/>
            <rFont val="Tahoma"/>
            <family val="2"/>
          </rPr>
          <t>Sandy: Can be found here; http://www.ccomptes.fr/fr/Publications/Publications/Resultats-et-gestion-budgetaire-exercice-2011</t>
        </r>
        <r>
          <rPr>
            <sz val="9"/>
            <color indexed="81"/>
            <rFont val="Tahoma"/>
            <family val="2"/>
          </rPr>
          <t xml:space="preserve">
</t>
        </r>
      </text>
    </comment>
    <comment ref="CX62" authorId="1" shapeId="0">
      <text>
        <r>
          <rPr>
            <b/>
            <sz val="9"/>
            <color indexed="81"/>
            <rFont val="Tahoma"/>
            <family val="2"/>
          </rPr>
          <t>Cem Dener:</t>
        </r>
        <r>
          <rPr>
            <sz val="9"/>
            <color indexed="81"/>
            <rFont val="Tahoma"/>
            <family val="2"/>
          </rPr>
          <t xml:space="preserve">
Services:
http://www.economie.gouv.fr/dgfip/services-en-ligne</t>
        </r>
      </text>
    </comment>
    <comment ref="DL62" authorId="10" shapeId="0">
      <text>
        <r>
          <rPr>
            <sz val="9"/>
            <color indexed="81"/>
            <rFont val="Tahoma"/>
            <family val="2"/>
          </rPr>
          <t xml:space="preserve">Sandy: Information available only for 2012
</t>
        </r>
      </text>
    </comment>
    <comment ref="DW62" authorId="10" shapeId="0">
      <text>
        <r>
          <rPr>
            <b/>
            <sz val="9"/>
            <color indexed="81"/>
            <rFont val="Tahoma"/>
            <family val="2"/>
          </rPr>
          <t>Sandy: Monthly status is here: http://www.performance-publique.budget.gouv.fr/ressources-documentaires/documentation-budgetaire/la-situation-mensuelle-du-budget-de-letat/la-situation-mensuelle-du-budget-de-letat-en-2007.html</t>
        </r>
        <r>
          <rPr>
            <sz val="9"/>
            <color indexed="81"/>
            <rFont val="Tahoma"/>
            <family val="2"/>
          </rPr>
          <t xml:space="preserve">
</t>
        </r>
      </text>
    </comment>
    <comment ref="DZ62" authorId="10" shapeId="0">
      <text>
        <r>
          <rPr>
            <b/>
            <sz val="9"/>
            <color indexed="81"/>
            <rFont val="Tahoma"/>
            <family val="2"/>
          </rPr>
          <t>Sandy: Can be found here; http://www.ccomptes.fr/fr/Publications/Publications/Resultats-et-gestion-budgetaire-exercice-2011</t>
        </r>
        <r>
          <rPr>
            <sz val="9"/>
            <color indexed="81"/>
            <rFont val="Tahoma"/>
            <family val="2"/>
          </rPr>
          <t xml:space="preserve">
</t>
        </r>
      </text>
    </comment>
    <comment ref="EG62" authorId="3" shapeId="0">
      <text>
        <r>
          <rPr>
            <b/>
            <sz val="9"/>
            <color indexed="81"/>
            <rFont val="Tahoma"/>
            <family val="2"/>
          </rPr>
          <t>Sophiko Skhirtladze:</t>
        </r>
        <r>
          <rPr>
            <sz val="9"/>
            <color indexed="81"/>
            <rFont val="Tahoma"/>
            <family val="2"/>
          </rPr>
          <t xml:space="preserve">
Reported in Single Window Survey: Mapped to Version 3.0.</t>
        </r>
      </text>
    </comment>
    <comment ref="EL62" authorId="1" shapeId="0">
      <text>
        <r>
          <rPr>
            <b/>
            <sz val="9"/>
            <color indexed="81"/>
            <rFont val="Tahoma"/>
            <family val="2"/>
          </rPr>
          <t>Cem Dener:</t>
        </r>
        <r>
          <rPr>
            <sz val="9"/>
            <color indexed="81"/>
            <rFont val="Tahoma"/>
            <family val="2"/>
          </rPr>
          <t xml:space="preserve">
http://www.douane.gouv.fr/Portals/0/fichiers/professionnel/restrictions/guide-sur-les-exportations-de-biens-et-technologies-a-double-usage.pdf</t>
        </r>
      </text>
    </comment>
    <comment ref="EV62" authorId="3" shapeId="0">
      <text>
        <r>
          <rPr>
            <b/>
            <sz val="9"/>
            <color indexed="81"/>
            <rFont val="Tahoma"/>
            <family val="2"/>
          </rPr>
          <t>Sophiko Skhirtladze:</t>
        </r>
        <r>
          <rPr>
            <sz val="9"/>
            <color indexed="81"/>
            <rFont val="Tahoma"/>
            <family val="2"/>
          </rPr>
          <t xml:space="preserve">
http://www.invest-in-france.org/Medias/Publications/1171/ifa-e-government-in-france-july-2010.pdf</t>
        </r>
      </text>
    </comment>
    <comment ref="FJ62" authorId="1" shapeId="0">
      <text>
        <r>
          <rPr>
            <b/>
            <sz val="9"/>
            <color indexed="81"/>
            <rFont val="Tahoma"/>
            <family val="2"/>
          </rPr>
          <t>Cem Dener:</t>
        </r>
        <r>
          <rPr>
            <sz val="9"/>
            <color indexed="81"/>
            <rFont val="Tahoma"/>
            <family val="2"/>
          </rPr>
          <t xml:space="preserve">
http://www.lemagit.fr/article/Projet-Chorus-tout-se-passe-aussi-mal-que-prevu</t>
        </r>
      </text>
    </comment>
    <comment ref="FR62" authorId="1" shapeId="0">
      <text>
        <r>
          <rPr>
            <b/>
            <sz val="9"/>
            <color indexed="81"/>
            <rFont val="Tahoma"/>
            <family val="2"/>
          </rPr>
          <t>Cem Dener:</t>
        </r>
        <r>
          <rPr>
            <sz val="9"/>
            <color indexed="81"/>
            <rFont val="Tahoma"/>
            <family val="2"/>
          </rPr>
          <t xml:space="preserve">
http://www.lemagit.fr/article/Projet-Chorus-tout-se-passe-aussi-mal-que-prevu</t>
        </r>
      </text>
    </comment>
    <comment ref="FX62" authorId="1" shapeId="0">
      <text>
        <r>
          <rPr>
            <b/>
            <sz val="9"/>
            <color indexed="81"/>
            <rFont val="Tahoma"/>
            <family val="2"/>
          </rPr>
          <t>Cem Dener:</t>
        </r>
        <r>
          <rPr>
            <sz val="9"/>
            <color indexed="81"/>
            <rFont val="Tahoma"/>
            <family val="2"/>
          </rPr>
          <t xml:space="preserve">
http://www.achatspublics.fr/</t>
        </r>
      </text>
    </comment>
    <comment ref="AD63" authorId="15" shapeId="0">
      <text>
        <r>
          <rPr>
            <b/>
            <sz val="9"/>
            <color indexed="81"/>
            <rFont val="Tahoma"/>
            <family val="2"/>
          </rPr>
          <t>Sandy:The site mentions it, but doesn't have details on it</t>
        </r>
        <r>
          <rPr>
            <sz val="9"/>
            <color indexed="81"/>
            <rFont val="Tahoma"/>
            <family val="2"/>
          </rPr>
          <t xml:space="preserve">
</t>
        </r>
      </text>
    </comment>
    <comment ref="AJ63" authorId="11" shapeId="0">
      <text>
        <r>
          <rPr>
            <b/>
            <sz val="9"/>
            <color indexed="81"/>
            <rFont val="Tahoma"/>
            <family val="2"/>
          </rPr>
          <t>birgul:</t>
        </r>
        <r>
          <rPr>
            <sz val="9"/>
            <color indexed="81"/>
            <rFont val="Tahoma"/>
            <family val="2"/>
          </rPr>
          <t xml:space="preserve">
http://www.finances.gouv.ga/budget/IMG/pdf/lf_2011.pdf</t>
        </r>
      </text>
    </comment>
    <comment ref="DJ63" authorId="1" shapeId="0">
      <text>
        <r>
          <rPr>
            <b/>
            <sz val="9"/>
            <color indexed="81"/>
            <rFont val="Tahoma"/>
            <family val="2"/>
          </rPr>
          <t>Cem Dener:</t>
        </r>
        <r>
          <rPr>
            <sz val="9"/>
            <color indexed="81"/>
            <rFont val="Tahoma"/>
            <family val="2"/>
          </rPr>
          <t xml:space="preserve">
http://www.tresor.ga/r/services/exterieurs.htm#</t>
        </r>
      </text>
    </comment>
    <comment ref="DM63" authorId="15" shapeId="0">
      <text>
        <r>
          <rPr>
            <b/>
            <sz val="9"/>
            <color indexed="81"/>
            <rFont val="Tahoma"/>
            <family val="2"/>
          </rPr>
          <t>Sandy:The site mentions it, but doesn't have details on it</t>
        </r>
        <r>
          <rPr>
            <sz val="9"/>
            <color indexed="81"/>
            <rFont val="Tahoma"/>
            <family val="2"/>
          </rPr>
          <t xml:space="preserve">
</t>
        </r>
      </text>
    </comment>
    <comment ref="EG63"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J63" authorId="1" shapeId="0">
      <text>
        <r>
          <rPr>
            <b/>
            <sz val="9"/>
            <color indexed="81"/>
            <rFont val="Tahoma"/>
            <family val="2"/>
          </rPr>
          <t>Cem Dener:</t>
        </r>
        <r>
          <rPr>
            <sz val="9"/>
            <color indexed="81"/>
            <rFont val="Tahoma"/>
            <family val="2"/>
          </rPr>
          <t xml:space="preserve">
http://www.pefa.org/en/assessment/ga-sept06-pfmfar-public-en</t>
        </r>
      </text>
    </comment>
    <comment ref="FR63" authorId="1" shapeId="0">
      <text>
        <r>
          <rPr>
            <b/>
            <sz val="9"/>
            <color indexed="81"/>
            <rFont val="Tahoma"/>
            <family val="2"/>
          </rPr>
          <t>Cem Dener:</t>
        </r>
        <r>
          <rPr>
            <sz val="9"/>
            <color indexed="81"/>
            <rFont val="Tahoma"/>
            <family val="2"/>
          </rPr>
          <t xml:space="preserve">
http://www.pefa.org/en/assessment/ga-sept06-pfmfar-public-en</t>
        </r>
      </text>
    </comment>
    <comment ref="FY63" authorId="1" shapeId="0">
      <text>
        <r>
          <rPr>
            <b/>
            <sz val="9"/>
            <color indexed="81"/>
            <rFont val="Tahoma"/>
            <family val="2"/>
          </rPr>
          <t>Cem Dener:</t>
        </r>
        <r>
          <rPr>
            <sz val="9"/>
            <color indexed="81"/>
            <rFont val="Tahoma"/>
            <family val="2"/>
          </rPr>
          <t xml:space="preserve">
Dec 2013 &gt; Draft</t>
        </r>
      </text>
    </comment>
    <comment ref="C64" authorId="1" shapeId="0">
      <text>
        <r>
          <rPr>
            <b/>
            <sz val="9"/>
            <color indexed="81"/>
            <rFont val="Tahoma"/>
            <family val="2"/>
          </rPr>
          <t>Cem Dener:</t>
        </r>
        <r>
          <rPr>
            <sz val="9"/>
            <color indexed="81"/>
            <rFont val="Tahoma"/>
            <family val="2"/>
          </rPr>
          <t xml:space="preserve">
The Gambia</t>
        </r>
      </text>
    </comment>
    <comment ref="F64" authorId="4" shapeId="0">
      <text>
        <r>
          <rPr>
            <b/>
            <sz val="9"/>
            <color indexed="81"/>
            <rFont val="Tahoma"/>
            <family val="2"/>
          </rPr>
          <t>CD:</t>
        </r>
        <r>
          <rPr>
            <sz val="9"/>
            <color indexed="81"/>
            <rFont val="Tahoma"/>
            <family val="2"/>
          </rPr>
          <t xml:space="preserve">
2014
</t>
        </r>
      </text>
    </comment>
    <comment ref="R64" authorId="1" shapeId="0">
      <text>
        <r>
          <rPr>
            <b/>
            <sz val="9"/>
            <color indexed="81"/>
            <rFont val="Tahoma"/>
            <family val="2"/>
          </rPr>
          <t>Cem Dener:</t>
        </r>
        <r>
          <rPr>
            <sz val="9"/>
            <color indexed="81"/>
            <rFont val="Tahoma"/>
            <family val="2"/>
          </rPr>
          <t xml:space="preserve">
IFMIS GL reports include system name and time stamps. System time is visible in some of the external reports.</t>
        </r>
      </text>
    </comment>
    <comment ref="AJ64" authorId="11" shapeId="0">
      <text>
        <r>
          <rPr>
            <b/>
            <sz val="9"/>
            <color indexed="81"/>
            <rFont val="Tahoma"/>
            <family val="2"/>
          </rPr>
          <t>birgul:</t>
        </r>
        <r>
          <rPr>
            <sz val="9"/>
            <color indexed="81"/>
            <rFont val="Tahoma"/>
            <family val="2"/>
          </rPr>
          <t xml:space="preserve">
there is a long term investment plan, but it is not available on website</t>
        </r>
      </text>
    </comment>
    <comment ref="CM64" authorId="1" shapeId="0">
      <text>
        <r>
          <rPr>
            <b/>
            <sz val="9"/>
            <color indexed="81"/>
            <rFont val="Tahoma"/>
            <family val="2"/>
          </rPr>
          <t>Cem Dener:</t>
        </r>
        <r>
          <rPr>
            <sz val="9"/>
            <color indexed="81"/>
            <rFont val="Tahoma"/>
            <family val="2"/>
          </rPr>
          <t xml:space="preserve">
IFMIS rollout + additional functions
Migration to Epicor v9 (web-based) completed in 2015 (core budget execution, accounting, payroll; several modules not fully operational yet).
Epicor v10 testing to be completed in 2016.</t>
        </r>
      </text>
    </comment>
    <comment ref="CX64" authorId="1" shapeId="0">
      <text>
        <r>
          <rPr>
            <b/>
            <sz val="9"/>
            <color indexed="81"/>
            <rFont val="Tahoma"/>
            <family val="2"/>
          </rPr>
          <t>Cem Dener:</t>
        </r>
        <r>
          <rPr>
            <sz val="9"/>
            <color indexed="81"/>
            <rFont val="Tahoma"/>
            <family val="2"/>
          </rPr>
          <t xml:space="preserve">
http://moici.gov.gm/</t>
        </r>
      </text>
    </comment>
    <comment ref="EG64"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B64" authorId="1" shapeId="0">
      <text>
        <r>
          <rPr>
            <b/>
            <sz val="9"/>
            <color indexed="81"/>
            <rFont val="Tahoma"/>
            <family val="2"/>
          </rPr>
          <t>Cem Dener:</t>
        </r>
        <r>
          <rPr>
            <sz val="9"/>
            <color indexed="81"/>
            <rFont val="Tahoma"/>
            <family val="2"/>
          </rPr>
          <t xml:space="preserve">
About 35,000 in 2015</t>
        </r>
      </text>
    </comment>
    <comment ref="FJ64" authorId="1" shapeId="0">
      <text>
        <r>
          <rPr>
            <b/>
            <sz val="9"/>
            <color indexed="81"/>
            <rFont val="Tahoma"/>
            <family val="2"/>
          </rPr>
          <t>Cem Dener:</t>
        </r>
        <r>
          <rPr>
            <sz val="9"/>
            <color indexed="81"/>
            <rFont val="Tahoma"/>
            <family val="2"/>
          </rPr>
          <t xml:space="preserve">
http://hitssolutions.com/en/?option=com_content&amp;view=article&amp;id=83&amp;Itemid=474</t>
        </r>
      </text>
    </comment>
    <comment ref="FV64" authorId="1" shapeId="0">
      <text>
        <r>
          <rPr>
            <b/>
            <sz val="9"/>
            <color indexed="81"/>
            <rFont val="Tahoma"/>
            <family val="2"/>
          </rPr>
          <t>Cem Dener:</t>
        </r>
        <r>
          <rPr>
            <sz val="9"/>
            <color indexed="81"/>
            <rFont val="Tahoma"/>
            <family val="2"/>
          </rPr>
          <t xml:space="preserve">
2007 consolidated public accounts were prepared through IFMIS in Aug 2008.
http://www.gm.undp.org/Gambia_PAGE%202012-2015%20FINAL%20Document.pdf </t>
        </r>
      </text>
    </comment>
    <comment ref="GH64" authorId="1" shapeId="0">
      <text>
        <r>
          <rPr>
            <b/>
            <sz val="9"/>
            <color indexed="81"/>
            <rFont val="Tahoma"/>
            <family val="2"/>
          </rPr>
          <t>Cem Dener:</t>
        </r>
        <r>
          <rPr>
            <sz val="9"/>
            <color indexed="81"/>
            <rFont val="Tahoma"/>
            <family val="2"/>
          </rPr>
          <t xml:space="preserve">
Also, CB for domestic debt</t>
        </r>
      </text>
    </comment>
    <comment ref="M65" authorId="1" shapeId="0">
      <text>
        <r>
          <rPr>
            <b/>
            <sz val="9"/>
            <color indexed="81"/>
            <rFont val="Tahoma"/>
            <family val="2"/>
          </rPr>
          <t>Cem Dener:</t>
        </r>
        <r>
          <rPr>
            <sz val="9"/>
            <color indexed="81"/>
            <rFont val="Tahoma"/>
            <family val="2"/>
          </rPr>
          <t xml:space="preserve">
http://www.treasury.gov.ge/en/35</t>
        </r>
      </text>
    </comment>
    <comment ref="BE65" authorId="1" shapeId="0">
      <text>
        <r>
          <rPr>
            <b/>
            <sz val="9"/>
            <color indexed="81"/>
            <rFont val="Tahoma"/>
            <family val="2"/>
          </rPr>
          <t>Cem Dener:</t>
        </r>
        <r>
          <rPr>
            <sz val="9"/>
            <color indexed="81"/>
            <rFont val="Tahoma"/>
            <family val="2"/>
          </rPr>
          <t xml:space="preserve">
http://www.parliament.ge</t>
        </r>
      </text>
    </comment>
    <comment ref="CV65" authorId="1" shapeId="0">
      <text>
        <r>
          <rPr>
            <b/>
            <sz val="9"/>
            <color indexed="81"/>
            <rFont val="Tahoma"/>
            <family val="2"/>
          </rPr>
          <t>Cem Dener:</t>
        </r>
        <r>
          <rPr>
            <sz val="9"/>
            <color indexed="81"/>
            <rFont val="Tahoma"/>
            <family val="2"/>
          </rPr>
          <t xml:space="preserve">
http://www.treasury.gov.ge/en/35</t>
        </r>
      </text>
    </comment>
    <comment ref="DF65" authorId="7" shapeId="0">
      <text>
        <r>
          <rPr>
            <b/>
            <sz val="9"/>
            <color indexed="81"/>
            <rFont val="Tahoma"/>
            <family val="2"/>
          </rPr>
          <t>Irenezh1016:</t>
        </r>
        <r>
          <rPr>
            <sz val="9"/>
            <color indexed="81"/>
            <rFont val="Tahoma"/>
            <family val="2"/>
          </rPr>
          <t xml:space="preserve">
Under the Ministry of Justice</t>
        </r>
      </text>
    </comment>
    <comment ref="DM65" authorId="1" shapeId="0">
      <text>
        <r>
          <rPr>
            <b/>
            <sz val="9"/>
            <color indexed="81"/>
            <rFont val="Tahoma"/>
            <family val="2"/>
          </rPr>
          <t>Cem Dener:</t>
        </r>
        <r>
          <rPr>
            <sz val="9"/>
            <color indexed="81"/>
            <rFont val="Tahoma"/>
            <family val="2"/>
          </rPr>
          <t xml:space="preserve">
Initiated in 2006
</t>
        </r>
      </text>
    </comment>
    <comment ref="EG65"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65" authorId="1" shapeId="0">
      <text>
        <r>
          <rPr>
            <b/>
            <sz val="9"/>
            <color indexed="81"/>
            <rFont val="Tahoma"/>
            <family val="2"/>
          </rPr>
          <t>Cem Dener:</t>
        </r>
        <r>
          <rPr>
            <sz val="9"/>
            <color indexed="81"/>
            <rFont val="Tahoma"/>
            <family val="2"/>
          </rPr>
          <t xml:space="preserve">
http://unctad.org/en/PublicationsLibrary/dtlasycuda2011d1_en.pdf</t>
        </r>
      </text>
    </comment>
    <comment ref="EN65" authorId="1" shapeId="0">
      <text>
        <r>
          <rPr>
            <b/>
            <sz val="9"/>
            <color indexed="81"/>
            <rFont val="Tahoma"/>
            <family val="2"/>
          </rPr>
          <t>Cem Dener:</t>
        </r>
        <r>
          <rPr>
            <sz val="9"/>
            <color indexed="81"/>
            <rFont val="Tahoma"/>
            <family val="2"/>
          </rPr>
          <t xml:space="preserve">
http://www.parliament.ge</t>
        </r>
      </text>
    </comment>
    <comment ref="EV65" authorId="3" shapeId="0">
      <text>
        <r>
          <rPr>
            <b/>
            <sz val="9"/>
            <color indexed="81"/>
            <rFont val="Tahoma"/>
            <family val="2"/>
          </rPr>
          <t>Sophiko Skhirtladze:</t>
        </r>
        <r>
          <rPr>
            <sz val="9"/>
            <color indexed="81"/>
            <rFont val="Tahoma"/>
            <family val="2"/>
          </rPr>
          <t xml:space="preserve">
Embedded in portal</t>
        </r>
      </text>
    </comment>
    <comment ref="FJ65" authorId="6" shapeId="0">
      <text>
        <r>
          <rPr>
            <b/>
            <sz val="9"/>
            <color indexed="81"/>
            <rFont val="Tahoma"/>
            <family val="2"/>
          </rPr>
          <t>Huan Zhang:</t>
        </r>
        <r>
          <rPr>
            <sz val="9"/>
            <color indexed="81"/>
            <rFont val="Tahoma"/>
            <family val="2"/>
          </rPr>
          <t xml:space="preserve">
http://www.mof.ge/en/3645
http://www.csb.gov.ge/uploads/HR_Standard_in_English.pdf</t>
        </r>
      </text>
    </comment>
    <comment ref="FR65" authorId="6" shapeId="0">
      <text>
        <r>
          <rPr>
            <b/>
            <sz val="9"/>
            <color indexed="81"/>
            <rFont val="Tahoma"/>
            <family val="2"/>
          </rPr>
          <t>Huan Zhang:</t>
        </r>
        <r>
          <rPr>
            <sz val="9"/>
            <color indexed="81"/>
            <rFont val="Tahoma"/>
            <family val="2"/>
          </rPr>
          <t xml:space="preserve">
http://www.csb.gov.ge/uploads/HR_Standard_in_English.pdf</t>
        </r>
      </text>
    </comment>
    <comment ref="FW65" authorId="6" shapeId="0">
      <text>
        <r>
          <rPr>
            <b/>
            <sz val="9"/>
            <color indexed="81"/>
            <rFont val="Tahoma"/>
            <family val="2"/>
          </rPr>
          <t>Huan Zhang:</t>
        </r>
        <r>
          <rPr>
            <sz val="9"/>
            <color indexed="81"/>
            <rFont val="Tahoma"/>
            <family val="2"/>
          </rPr>
          <t xml:space="preserve">
Georgian electronic Government Procurement</t>
        </r>
      </text>
    </comment>
    <comment ref="FX65" authorId="6" shapeId="0">
      <text>
        <r>
          <rPr>
            <b/>
            <sz val="9"/>
            <color indexed="81"/>
            <rFont val="Tahoma"/>
            <family val="2"/>
          </rPr>
          <t>Huan Zhang:</t>
        </r>
        <r>
          <rPr>
            <sz val="9"/>
            <color indexed="81"/>
            <rFont val="Tahoma"/>
            <family val="2"/>
          </rPr>
          <t xml:space="preserve">
http://procurement.gov.ge
(Login required)</t>
        </r>
      </text>
    </comment>
    <comment ref="X66" authorId="1" shapeId="0">
      <text>
        <r>
          <rPr>
            <b/>
            <sz val="9"/>
            <color indexed="81"/>
            <rFont val="Tahoma"/>
            <family val="2"/>
          </rPr>
          <t>Cem Dener:</t>
        </r>
        <r>
          <rPr>
            <sz val="9"/>
            <color indexed="81"/>
            <rFont val="Tahoma"/>
            <family val="2"/>
          </rPr>
          <t xml:space="preserve">
Interactive tax calculator:
http://www.bundesfinanzministerium.de/Web/DE/Service/Abgabenrechner/abgabenrechner.html
also………………
http://bund.offenerhaushalt.de/</t>
        </r>
      </text>
    </comment>
    <comment ref="AG66" authorId="10" shapeId="0">
      <text>
        <r>
          <rPr>
            <b/>
            <sz val="9"/>
            <color indexed="81"/>
            <rFont val="Tahoma"/>
            <family val="2"/>
          </rPr>
          <t>Sandy: I couldn't find 2006, but 2011</t>
        </r>
        <r>
          <rPr>
            <sz val="9"/>
            <color indexed="81"/>
            <rFont val="Tahoma"/>
            <family val="2"/>
          </rPr>
          <t xml:space="preserve">
</t>
        </r>
      </text>
    </comment>
    <comment ref="AK66" authorId="8" shapeId="0">
      <text>
        <r>
          <rPr>
            <b/>
            <sz val="9"/>
            <color indexed="81"/>
            <rFont val="Tahoma"/>
            <family val="2"/>
          </rPr>
          <t>Birgul:</t>
        </r>
        <r>
          <rPr>
            <sz val="9"/>
            <color indexed="81"/>
            <rFont val="Tahoma"/>
            <family val="2"/>
          </rPr>
          <t xml:space="preserve">
They have monthly budgetary and financial data of the federal</t>
        </r>
      </text>
    </comment>
    <comment ref="AQ66" authorId="8" shapeId="0">
      <text>
        <r>
          <rPr>
            <b/>
            <sz val="9"/>
            <color indexed="81"/>
            <rFont val="Tahoma"/>
            <family val="2"/>
          </rPr>
          <t>Birgul:</t>
        </r>
        <r>
          <rPr>
            <sz val="9"/>
            <color indexed="81"/>
            <rFont val="Tahoma"/>
            <family val="2"/>
          </rPr>
          <t xml:space="preserve">
Federal suprime court publishes audit report http://www.bundesrechnungshof.de/</t>
        </r>
      </text>
    </comment>
    <comment ref="DG66" authorId="1" shapeId="0">
      <text>
        <r>
          <rPr>
            <b/>
            <sz val="9"/>
            <color indexed="81"/>
            <rFont val="Tahoma"/>
            <family val="2"/>
          </rPr>
          <t>Cem Dener:</t>
        </r>
        <r>
          <rPr>
            <sz val="9"/>
            <color indexed="81"/>
            <rFont val="Tahoma"/>
            <family val="2"/>
          </rPr>
          <t xml:space="preserve">
Interactive tax calculator:
http://www.bundesfinanzministerium.de/Web/DE/Service/Abgabenrechner/abgabenrechner.html
also………………
http://bund.offenerhaushalt.de/</t>
        </r>
      </text>
    </comment>
    <comment ref="DH66" authorId="1" shapeId="0">
      <text>
        <r>
          <rPr>
            <b/>
            <sz val="9"/>
            <color indexed="81"/>
            <rFont val="Tahoma"/>
            <family val="2"/>
          </rPr>
          <t>Cem Dener:</t>
        </r>
        <r>
          <rPr>
            <sz val="9"/>
            <color indexed="81"/>
            <rFont val="Tahoma"/>
            <family val="2"/>
          </rPr>
          <t xml:space="preserve">
https://joinup.ec.europa.eu/sites/default/files/e8/da/6d/eGov%20in%20DE%20-%20April%202014%20-%20v.16.0.pdf</t>
        </r>
      </text>
    </comment>
    <comment ref="DT66" authorId="8" shapeId="0">
      <text>
        <r>
          <rPr>
            <b/>
            <sz val="9"/>
            <color indexed="81"/>
            <rFont val="Tahoma"/>
            <family val="2"/>
          </rPr>
          <t>Birgul:</t>
        </r>
        <r>
          <rPr>
            <sz val="9"/>
            <color indexed="81"/>
            <rFont val="Tahoma"/>
            <family val="2"/>
          </rPr>
          <t xml:space="preserve">
They have monthly budgetary and financial data of the federal</t>
        </r>
      </text>
    </comment>
    <comment ref="DZ66" authorId="8" shapeId="0">
      <text>
        <r>
          <rPr>
            <b/>
            <sz val="9"/>
            <color indexed="81"/>
            <rFont val="Tahoma"/>
            <family val="2"/>
          </rPr>
          <t>Birgul:</t>
        </r>
        <r>
          <rPr>
            <sz val="9"/>
            <color indexed="81"/>
            <rFont val="Tahoma"/>
            <family val="2"/>
          </rPr>
          <t xml:space="preserve">
Federal suprime court publishes audit report http://www.bundesrechnungshof.de/</t>
        </r>
      </text>
    </comment>
    <comment ref="EG66" authorId="3" shapeId="0">
      <text>
        <r>
          <rPr>
            <b/>
            <sz val="9"/>
            <color indexed="81"/>
            <rFont val="Tahoma"/>
            <family val="2"/>
          </rPr>
          <t>Sophiko Skhirtladze:</t>
        </r>
        <r>
          <rPr>
            <sz val="9"/>
            <color indexed="81"/>
            <rFont val="Tahoma"/>
            <family val="2"/>
          </rPr>
          <t xml:space="preserve">
Work carried out during G7 work. Presently stated to be not fully aligned with WCO Data Model.</t>
        </r>
      </text>
    </comment>
    <comment ref="EV66" authorId="3" shapeId="0">
      <text>
        <r>
          <rPr>
            <b/>
            <sz val="9"/>
            <color indexed="81"/>
            <rFont val="Tahoma"/>
            <family val="2"/>
          </rPr>
          <t>Sophiko Skhirtladze:</t>
        </r>
        <r>
          <rPr>
            <sz val="9"/>
            <color indexed="81"/>
            <rFont val="Tahoma"/>
            <family val="2"/>
          </rPr>
          <t xml:space="preserve">
Federal Level</t>
        </r>
      </text>
    </comment>
    <comment ref="EY66" authorId="3" shapeId="0">
      <text>
        <r>
          <rPr>
            <b/>
            <sz val="9"/>
            <color indexed="81"/>
            <rFont val="Tahoma"/>
            <family val="2"/>
          </rPr>
          <t>Sophiko Skhirtladze:</t>
        </r>
        <r>
          <rPr>
            <sz val="9"/>
            <color indexed="81"/>
            <rFont val="Tahoma"/>
            <family val="2"/>
          </rPr>
          <t xml:space="preserve">
http://epractice.eu/files/eGov%20in%20DE%20-%20April%202014%20-%20v.16.0_6.pdf
http://it.slashdot.org/story/02/01/22/0632225/german-government-introduces-digital-signatures
</t>
        </r>
      </text>
    </comment>
    <comment ref="FI66" authorId="1" shapeId="0">
      <text>
        <r>
          <rPr>
            <b/>
            <sz val="9"/>
            <color indexed="81"/>
            <rFont val="Tahoma"/>
            <family val="2"/>
          </rPr>
          <t>Cem Dener:</t>
        </r>
        <r>
          <rPr>
            <sz val="9"/>
            <color indexed="81"/>
            <rFont val="Tahoma"/>
            <family val="2"/>
          </rPr>
          <t xml:space="preserve">
EPOS</t>
        </r>
      </text>
    </comment>
    <comment ref="FJ66" authorId="1" shapeId="0">
      <text>
        <r>
          <rPr>
            <b/>
            <sz val="9"/>
            <color indexed="81"/>
            <rFont val="Tahoma"/>
            <family val="2"/>
          </rPr>
          <t>Cem Dener:</t>
        </r>
        <r>
          <rPr>
            <sz val="9"/>
            <color indexed="81"/>
            <rFont val="Tahoma"/>
            <family val="2"/>
          </rPr>
          <t xml:space="preserve">
http://www.bva.bund.de/DE/Organisation/Abteilungen/Abteilung_VMA/PersonalZeitmanagement/ePZ_mit_EPOS/Produkt_epos.html?nn=4484746</t>
        </r>
      </text>
    </comment>
    <comment ref="FX66" authorId="6" shapeId="0">
      <text>
        <r>
          <rPr>
            <b/>
            <sz val="9"/>
            <color indexed="81"/>
            <rFont val="Tahoma"/>
            <family val="2"/>
          </rPr>
          <t>Huan Zhang:</t>
        </r>
        <r>
          <rPr>
            <sz val="9"/>
            <color indexed="81"/>
            <rFont val="Tahoma"/>
            <family val="2"/>
          </rPr>
          <t xml:space="preserve">
http://www.bund.de</t>
        </r>
      </text>
    </comment>
    <comment ref="Q67" authorId="1" shapeId="0">
      <text>
        <r>
          <rPr>
            <b/>
            <sz val="9"/>
            <color indexed="81"/>
            <rFont val="Tahoma"/>
            <family val="2"/>
          </rPr>
          <t>Cem Dener:</t>
        </r>
        <r>
          <rPr>
            <sz val="9"/>
            <color indexed="81"/>
            <rFont val="Tahoma"/>
            <family val="2"/>
          </rPr>
          <t xml:space="preserve">
Mostly PDF...
http://www.mofep.gov.gh/?q=budget-statements</t>
        </r>
      </text>
    </comment>
    <comment ref="X67" authorId="1" shapeId="0">
      <text>
        <r>
          <rPr>
            <b/>
            <sz val="9"/>
            <color indexed="81"/>
            <rFont val="Tahoma"/>
            <family val="2"/>
          </rPr>
          <t>Cem Dener:</t>
        </r>
        <r>
          <rPr>
            <sz val="9"/>
            <color indexed="81"/>
            <rFont val="Tahoma"/>
            <family val="2"/>
          </rPr>
          <t xml:space="preserve">
2008:
Citizen's Guide (PDF)
</t>
        </r>
      </text>
    </comment>
    <comment ref="AO67" authorId="5" shapeId="0">
      <text>
        <r>
          <rPr>
            <b/>
            <sz val="9"/>
            <color indexed="81"/>
            <rFont val="Tahoma"/>
            <family val="2"/>
          </rPr>
          <t>Sandy:</t>
        </r>
        <r>
          <rPr>
            <sz val="9"/>
            <color indexed="81"/>
            <rFont val="Tahoma"/>
            <family val="2"/>
          </rPr>
          <t xml:space="preserve">
http://cagd.gov.gh/portal/index.php?option=com_content&amp;view=article&amp;id=47&amp;Itemid=48</t>
        </r>
      </text>
    </comment>
    <comment ref="AY67" authorId="1" shapeId="0">
      <text>
        <r>
          <rPr>
            <sz val="9"/>
            <color indexed="81"/>
            <rFont val="Tahoma"/>
            <family val="2"/>
          </rPr>
          <t>Partial fiscal data on MMDA composite budget allocations available in appendicex 10 online of 2013 budget statement. Link is  http://www.mofep.gov.gh/?q=budget-statements</t>
        </r>
      </text>
    </comment>
    <comment ref="BE67" authorId="1" shapeId="0">
      <text>
        <r>
          <rPr>
            <b/>
            <sz val="9"/>
            <color indexed="81"/>
            <rFont val="Tahoma"/>
            <family val="2"/>
          </rPr>
          <t>Cem Dener:</t>
        </r>
        <r>
          <rPr>
            <sz val="9"/>
            <color indexed="81"/>
            <rFont val="Tahoma"/>
            <family val="2"/>
          </rPr>
          <t xml:space="preserve">
http://www.presidency.gov.gh</t>
        </r>
      </text>
    </comment>
    <comment ref="CM67" authorId="1" shapeId="0">
      <text>
        <r>
          <rPr>
            <b/>
            <sz val="9"/>
            <color indexed="81"/>
            <rFont val="Tahoma"/>
            <family val="2"/>
          </rPr>
          <t>Cem Dener:</t>
        </r>
        <r>
          <rPr>
            <sz val="9"/>
            <color indexed="81"/>
            <rFont val="Tahoma"/>
            <family val="2"/>
          </rPr>
          <t xml:space="preserve">
Oracle not fully functional (OS: UNIX)
BPEMS (B+T) partially implemented in 2003
cost overrun (fm $13.24m to $19.28m) 
redesign of system initiated in 2003, to be completed in 2005</t>
        </r>
      </text>
    </comment>
    <comment ref="DG67" authorId="1" shapeId="0">
      <text>
        <r>
          <rPr>
            <b/>
            <sz val="9"/>
            <color indexed="81"/>
            <rFont val="Tahoma"/>
            <family val="2"/>
          </rPr>
          <t>Cem Dener:</t>
        </r>
        <r>
          <rPr>
            <sz val="9"/>
            <color indexed="81"/>
            <rFont val="Tahoma"/>
            <family val="2"/>
          </rPr>
          <t xml:space="preserve">
2008:
Citizen's Guide (PDF)
</t>
        </r>
      </text>
    </comment>
    <comment ref="DX67" authorId="5" shapeId="0">
      <text>
        <r>
          <rPr>
            <b/>
            <sz val="9"/>
            <color indexed="81"/>
            <rFont val="Tahoma"/>
            <family val="2"/>
          </rPr>
          <t>Sandy:</t>
        </r>
        <r>
          <rPr>
            <sz val="9"/>
            <color indexed="81"/>
            <rFont val="Tahoma"/>
            <family val="2"/>
          </rPr>
          <t xml:space="preserve">
http://cagd.gov.gh/portal/index.php?option=com_content&amp;view=article&amp;id=47&amp;Itemid=48</t>
        </r>
      </text>
    </comment>
    <comment ref="EG67" authorId="3" shapeId="0">
      <text>
        <r>
          <rPr>
            <b/>
            <sz val="9"/>
            <color indexed="81"/>
            <rFont val="Tahoma"/>
            <family val="2"/>
          </rPr>
          <t>Sophiko Skhirtladze:</t>
        </r>
        <r>
          <rPr>
            <sz val="9"/>
            <color indexed="81"/>
            <rFont val="Tahoma"/>
            <family val="2"/>
          </rPr>
          <t xml:space="preserve">
Work is underway to align with the WCO Data Model Version 3.3. WCO provided capacity Building assistance. Results of mapping shared with the WCO Secretariat.</t>
        </r>
      </text>
    </comment>
    <comment ref="EH67" authorId="1" shapeId="0">
      <text>
        <r>
          <rPr>
            <sz val="9"/>
            <color indexed="81"/>
            <rFont val="Tahoma"/>
            <family val="2"/>
          </rPr>
          <t>Partial fiscal data on MMDA composite budget allocations available in appendicex 10 online of 2013 budget statement. Link is  http://www.mofep.gov.gh/?q=budget-statements</t>
        </r>
      </text>
    </comment>
    <comment ref="EL67" authorId="1" shapeId="0">
      <text>
        <r>
          <rPr>
            <b/>
            <sz val="9"/>
            <color indexed="81"/>
            <rFont val="Tahoma"/>
            <family val="2"/>
          </rPr>
          <t>Cem Dener:</t>
        </r>
        <r>
          <rPr>
            <sz val="9"/>
            <color indexed="81"/>
            <rFont val="Tahoma"/>
            <family val="2"/>
          </rPr>
          <t xml:space="preserve">
https://emda.gcnetghana.com/mda/TraderLogin.do</t>
        </r>
      </text>
    </comment>
    <comment ref="EN67" authorId="1" shapeId="0">
      <text>
        <r>
          <rPr>
            <b/>
            <sz val="9"/>
            <color indexed="81"/>
            <rFont val="Tahoma"/>
            <family val="2"/>
          </rPr>
          <t>Cem Dener:</t>
        </r>
        <r>
          <rPr>
            <sz val="9"/>
            <color indexed="81"/>
            <rFont val="Tahoma"/>
            <family val="2"/>
          </rPr>
          <t xml:space="preserve">
http://www.presidency.gov.gh</t>
        </r>
      </text>
    </comment>
    <comment ref="FJ67" authorId="6" shapeId="0">
      <text>
        <r>
          <rPr>
            <b/>
            <sz val="9"/>
            <color indexed="81"/>
            <rFont val="Tahoma"/>
            <family val="2"/>
          </rPr>
          <t>Huan Zhang:</t>
        </r>
        <r>
          <rPr>
            <sz val="9"/>
            <color indexed="81"/>
            <rFont val="Tahoma"/>
            <family val="2"/>
          </rPr>
          <t xml:space="preserve">
http://www.lgs.gov.gh/lgs-launches-hrmis-database 
</t>
        </r>
      </text>
    </comment>
    <comment ref="FK67" authorId="1" shapeId="0">
      <text>
        <r>
          <rPr>
            <b/>
            <sz val="9"/>
            <color indexed="81"/>
            <rFont val="Tahoma"/>
            <family val="2"/>
          </rPr>
          <t>Cem Dener:</t>
        </r>
        <r>
          <rPr>
            <sz val="9"/>
            <color indexed="81"/>
            <rFont val="Tahoma"/>
            <family val="2"/>
          </rPr>
          <t xml:space="preserve">
Expected to be operational in 2015</t>
        </r>
      </text>
    </comment>
    <comment ref="FQ67" authorId="1" shapeId="0">
      <text>
        <r>
          <rPr>
            <b/>
            <sz val="9"/>
            <color indexed="81"/>
            <rFont val="Tahoma"/>
            <family val="2"/>
          </rPr>
          <t>Cem Dener:</t>
        </r>
        <r>
          <rPr>
            <sz val="9"/>
            <color indexed="81"/>
            <rFont val="Tahoma"/>
            <family val="2"/>
          </rPr>
          <t xml:space="preserve">
Based on Oracle DB</t>
        </r>
      </text>
    </comment>
    <comment ref="FR67" authorId="1" shapeId="0">
      <text>
        <r>
          <rPr>
            <b/>
            <sz val="9"/>
            <color indexed="81"/>
            <rFont val="Tahoma"/>
            <family val="2"/>
          </rPr>
          <t>Cem Dener:</t>
        </r>
        <r>
          <rPr>
            <sz val="9"/>
            <color indexed="81"/>
            <rFont val="Tahoma"/>
            <family val="2"/>
          </rPr>
          <t xml:space="preserve">
http://www.irmt.org/documents/building_integrity/case_studies/IRMT_Case_Study_Ghana.pdf</t>
        </r>
      </text>
    </comment>
    <comment ref="FS67" authorId="1" shapeId="0">
      <text>
        <r>
          <rPr>
            <b/>
            <sz val="9"/>
            <color indexed="81"/>
            <rFont val="Tahoma"/>
            <family val="2"/>
          </rPr>
          <t>Cem Dener:</t>
        </r>
        <r>
          <rPr>
            <sz val="9"/>
            <color indexed="81"/>
            <rFont val="Tahoma"/>
            <family val="2"/>
          </rPr>
          <t xml:space="preserve">
IPPD was developed during 1993-1995.
Migration to Oracle DB based IPPS2 was completed in 2007.</t>
        </r>
      </text>
    </comment>
    <comment ref="FV67" authorId="1" shapeId="0">
      <text>
        <r>
          <rPr>
            <b/>
            <sz val="9"/>
            <color indexed="81"/>
            <rFont val="Tahoma"/>
            <family val="2"/>
          </rPr>
          <t>Cem Dener:</t>
        </r>
        <r>
          <rPr>
            <sz val="9"/>
            <color indexed="81"/>
            <rFont val="Tahoma"/>
            <family val="2"/>
          </rPr>
          <t xml:space="preserve">
Oracle not fully functional (OS: UNIX)
BPEMS (B+T) partially implemented in 2003
cost overrun (fm $13.24m to $19.28m) 
redesign of system initiated in 2003, to be completed in 2005</t>
        </r>
      </text>
    </comment>
    <comment ref="GB67" authorId="1" shapeId="0">
      <text>
        <r>
          <rPr>
            <b/>
            <sz val="9"/>
            <color indexed="81"/>
            <rFont val="Tahoma"/>
            <family val="2"/>
          </rPr>
          <t>Cem Dener:</t>
        </r>
        <r>
          <rPr>
            <sz val="9"/>
            <color indexed="81"/>
            <rFont val="Tahoma"/>
            <family val="2"/>
          </rPr>
          <t xml:space="preserve">
http://www.ppbghana.org/cui_search.asp</t>
        </r>
      </text>
    </comment>
    <comment ref="GH67" authorId="1" shapeId="0">
      <text>
        <r>
          <rPr>
            <b/>
            <sz val="9"/>
            <color indexed="81"/>
            <rFont val="Tahoma"/>
            <family val="2"/>
          </rPr>
          <t>Cem Dener:</t>
        </r>
        <r>
          <rPr>
            <sz val="9"/>
            <color indexed="81"/>
            <rFont val="Tahoma"/>
            <family val="2"/>
          </rPr>
          <t xml:space="preserve">
CB : Full access</t>
        </r>
      </text>
    </comment>
    <comment ref="BG68" authorId="14" shapeId="0">
      <text>
        <r>
          <rPr>
            <b/>
            <sz val="9"/>
            <color indexed="81"/>
            <rFont val="Tahoma"/>
            <family val="2"/>
          </rPr>
          <t>bmeta10:</t>
        </r>
        <r>
          <rPr>
            <sz val="9"/>
            <color indexed="81"/>
            <rFont val="Tahoma"/>
            <family val="2"/>
          </rPr>
          <t xml:space="preserve">
FMIS outsourcing
http://www.minfin.gr/portal/en/resource/contentObject/id/193665a1-b8a1-4622-aaca-75bfee4bf525</t>
        </r>
      </text>
    </comment>
    <comment ref="BI68" authorId="1" shapeId="0">
      <text>
        <r>
          <rPr>
            <b/>
            <sz val="9"/>
            <color indexed="81"/>
            <rFont val="Tahoma"/>
            <family val="2"/>
          </rPr>
          <t>Cem Dener:</t>
        </r>
        <r>
          <rPr>
            <sz val="9"/>
            <color indexed="81"/>
            <rFont val="Tahoma"/>
            <family val="2"/>
          </rPr>
          <t xml:space="preserve">
http://www.minfin.gr/portal/el/resource/contentObject/contentTypes/genericContentResourceObject,fileResourceObject,arrayOfFileResourceTypeObject/topicNames/budget/pageNumber/2/resourceRepresentationTemplate/contentObjectListAlternativeTemplate</t>
        </r>
      </text>
    </comment>
    <comment ref="CM68" authorId="1" shapeId="0">
      <text>
        <r>
          <rPr>
            <b/>
            <sz val="9"/>
            <color indexed="81"/>
            <rFont val="Tahoma"/>
            <family val="2"/>
          </rPr>
          <t>Cem Dener:</t>
        </r>
        <r>
          <rPr>
            <sz val="9"/>
            <color indexed="81"/>
            <rFont val="Tahoma"/>
            <family val="2"/>
          </rPr>
          <t xml:space="preserve">
http://portal.singularlogic.eu/en/case-study/2233/state-general-accounting-office
http://www.b-open.gr/
</t>
        </r>
      </text>
    </comment>
    <comment ref="EP68" authorId="14" shapeId="0">
      <text>
        <r>
          <rPr>
            <b/>
            <sz val="9"/>
            <color indexed="81"/>
            <rFont val="Tahoma"/>
            <family val="2"/>
          </rPr>
          <t>bmeta10:</t>
        </r>
        <r>
          <rPr>
            <sz val="9"/>
            <color indexed="81"/>
            <rFont val="Tahoma"/>
            <family val="2"/>
          </rPr>
          <t xml:space="preserve">
FMIS outsourcing
http://www.minfin.gr/portal/en/resource/contentObject/id/193665a1-b8a1-4622-aaca-75bfee4bf525</t>
        </r>
      </text>
    </comment>
    <comment ref="ER68" authorId="1" shapeId="0">
      <text>
        <r>
          <rPr>
            <b/>
            <sz val="9"/>
            <color indexed="81"/>
            <rFont val="Tahoma"/>
            <family val="2"/>
          </rPr>
          <t>Cem Dener:</t>
        </r>
        <r>
          <rPr>
            <sz val="9"/>
            <color indexed="81"/>
            <rFont val="Tahoma"/>
            <family val="2"/>
          </rPr>
          <t xml:space="preserve">
http://www.minfin.gr/portal/el/resource/contentObject/contentTypes/genericContentResourceObject,fileResourceObject,arrayOfFileResourceTypeObject/topicNames/budget/pageNumber/2/resourceRepresentationTemplate/contentObjectListAlternativeTemplate</t>
        </r>
      </text>
    </comment>
    <comment ref="EY68" authorId="3" shapeId="0">
      <text>
        <r>
          <rPr>
            <b/>
            <sz val="9"/>
            <color indexed="81"/>
            <rFont val="Tahoma"/>
            <family val="2"/>
          </rPr>
          <t>Sophiko Skhirtladze:</t>
        </r>
        <r>
          <rPr>
            <sz val="9"/>
            <color indexed="81"/>
            <rFont val="Tahoma"/>
            <family val="2"/>
          </rPr>
          <t xml:space="preserve">
http://www.epractice.eu/files/eGov%20in%20GR%20-%20April%2014%20-%20v.16.pdf
http://www.imerisia.gr/article.asp?catid=26516&amp;subid=2&amp;pubid=113140491
</t>
        </r>
      </text>
    </comment>
    <comment ref="FK68" authorId="1" shapeId="0">
      <text>
        <r>
          <rPr>
            <b/>
            <sz val="9"/>
            <color indexed="81"/>
            <rFont val="Tahoma"/>
            <family val="2"/>
          </rPr>
          <t>Cem Dener:</t>
        </r>
        <r>
          <rPr>
            <sz val="9"/>
            <color indexed="81"/>
            <rFont val="Tahoma"/>
            <family val="2"/>
          </rPr>
          <t xml:space="preserve">
Currently line ministries have fragmented systems. Centralized personnel registry and payrol database are not created yet (initially planned during 2012-2014). </t>
        </r>
      </text>
    </comment>
    <comment ref="FS68" authorId="1" shapeId="0">
      <text>
        <r>
          <rPr>
            <b/>
            <sz val="9"/>
            <color indexed="81"/>
            <rFont val="Tahoma"/>
            <family val="2"/>
          </rPr>
          <t>Cem Dener:</t>
        </r>
        <r>
          <rPr>
            <sz val="9"/>
            <color indexed="81"/>
            <rFont val="Tahoma"/>
            <family val="2"/>
          </rPr>
          <t xml:space="preserve">
Currently line ministries have fragmented systems. Centralized personnel registry and payrol database are not created yet (initially planned during 2012-2014). </t>
        </r>
      </text>
    </comment>
    <comment ref="FV68" authorId="1" shapeId="0">
      <text>
        <r>
          <rPr>
            <b/>
            <sz val="9"/>
            <color indexed="81"/>
            <rFont val="Tahoma"/>
            <family val="2"/>
          </rPr>
          <t>Cem Dener:</t>
        </r>
        <r>
          <rPr>
            <sz val="9"/>
            <color indexed="81"/>
            <rFont val="Tahoma"/>
            <family val="2"/>
          </rPr>
          <t xml:space="preserve">
http://portal.singularlogic.eu/en/case-study/2233/state-general-accounting-office
http://www.b-open.gr/
</t>
        </r>
      </text>
    </comment>
    <comment ref="FX68" authorId="1" shapeId="0">
      <text>
        <r>
          <rPr>
            <b/>
            <sz val="9"/>
            <color indexed="81"/>
            <rFont val="Tahoma"/>
            <family val="2"/>
          </rPr>
          <t>Cem Dener:</t>
        </r>
        <r>
          <rPr>
            <sz val="9"/>
            <color indexed="81"/>
            <rFont val="Tahoma"/>
            <family val="2"/>
          </rPr>
          <t xml:space="preserve">
Presidential Decrees (59, 60, 118/2007): they make simpler the public procurement procedures and establish an eProcurement process</t>
        </r>
      </text>
    </comment>
    <comment ref="AQ69" authorId="14" shapeId="0">
      <text>
        <r>
          <rPr>
            <b/>
            <sz val="9"/>
            <color indexed="81"/>
            <rFont val="Tahoma"/>
            <family val="2"/>
          </rPr>
          <t>bmeta10:</t>
        </r>
        <r>
          <rPr>
            <sz val="9"/>
            <color indexed="81"/>
            <rFont val="Tahoma"/>
            <family val="2"/>
          </rPr>
          <t xml:space="preserve">
Started in 2006 available until 2008. </t>
        </r>
      </text>
    </comment>
    <comment ref="DN69" authorId="1" shapeId="0">
      <text>
        <r>
          <rPr>
            <b/>
            <sz val="9"/>
            <color indexed="81"/>
            <rFont val="Tahoma"/>
            <family val="2"/>
          </rPr>
          <t>Cem Dener:</t>
        </r>
        <r>
          <rPr>
            <sz val="9"/>
            <color indexed="81"/>
            <rFont val="Tahoma"/>
            <family val="2"/>
          </rPr>
          <t xml:space="preserve">
Consolidated Fund</t>
        </r>
      </text>
    </comment>
    <comment ref="DZ69" authorId="14" shapeId="0">
      <text>
        <r>
          <rPr>
            <b/>
            <sz val="9"/>
            <color indexed="81"/>
            <rFont val="Tahoma"/>
            <family val="2"/>
          </rPr>
          <t>bmeta10:</t>
        </r>
        <r>
          <rPr>
            <sz val="9"/>
            <color indexed="81"/>
            <rFont val="Tahoma"/>
            <family val="2"/>
          </rPr>
          <t xml:space="preserve">
Started in 2006 available until 2008. </t>
        </r>
      </text>
    </comment>
    <comment ref="FJ69" authorId="6" shapeId="0">
      <text>
        <r>
          <rPr>
            <b/>
            <sz val="9"/>
            <color indexed="81"/>
            <rFont val="Tahoma"/>
            <family val="2"/>
          </rPr>
          <t>Huan Zhang:</t>
        </r>
        <r>
          <rPr>
            <sz val="9"/>
            <color indexed="81"/>
            <rFont val="Tahoma"/>
            <family val="2"/>
          </rPr>
          <t xml:space="preserve">
A centralised personnel database is maintained for all established staff by the Public Services Commission (PSC), which is linked to the Ministry of Finance payroll database which underpins all wage and salary payments. But there are no centralised personnel records relating to the 17.5 per cent of total government employees who are employed on short term contracts.</t>
        </r>
      </text>
    </comment>
    <comment ref="FX69" authorId="1" shapeId="0">
      <text>
        <r>
          <rPr>
            <b/>
            <sz val="9"/>
            <color indexed="81"/>
            <rFont val="Tahoma"/>
            <family val="2"/>
          </rPr>
          <t>Cem Dener:</t>
        </r>
        <r>
          <rPr>
            <sz val="9"/>
            <color indexed="81"/>
            <rFont val="Tahoma"/>
            <family val="2"/>
          </rPr>
          <t xml:space="preserve">
http://www.eurodyn.com/default/page-view_category/catid-16/id-398/type-press.html
http://www.pefa.org/en/assessment/gd-mar10-pfmpr-public-en
</t>
        </r>
      </text>
    </comment>
    <comment ref="FZ69" authorId="1" shapeId="0">
      <text>
        <r>
          <rPr>
            <b/>
            <sz val="9"/>
            <color indexed="81"/>
            <rFont val="Tahoma"/>
            <family val="2"/>
          </rPr>
          <t>Cem Dener:</t>
        </r>
        <r>
          <rPr>
            <sz val="9"/>
            <color indexed="81"/>
            <rFont val="Tahoma"/>
            <family val="2"/>
          </rPr>
          <t xml:space="preserve">
Limited use of shared e-PPS platform for health sector</t>
        </r>
      </text>
    </comment>
    <comment ref="P70" authorId="1" shapeId="0">
      <text>
        <r>
          <rPr>
            <b/>
            <sz val="9"/>
            <color indexed="81"/>
            <rFont val="Tahoma"/>
            <family val="2"/>
          </rPr>
          <t>Cem Dener:</t>
        </r>
        <r>
          <rPr>
            <sz val="9"/>
            <color indexed="81"/>
            <rFont val="Tahoma"/>
            <family val="2"/>
          </rPr>
          <t xml:space="preserve">
Conversion to Excel format possible through a link under each report.</t>
        </r>
      </text>
    </comment>
    <comment ref="R70" authorId="9" shapeId="0">
      <text>
        <r>
          <rPr>
            <b/>
            <sz val="9"/>
            <color indexed="81"/>
            <rFont val="Tahoma"/>
            <family val="2"/>
          </rPr>
          <t>Saw Young Min:</t>
        </r>
        <r>
          <rPr>
            <sz val="9"/>
            <color indexed="81"/>
            <rFont val="Tahoma"/>
            <family val="2"/>
          </rPr>
          <t xml:space="preserve">
SICOIN &gt; SIAF
No system name/date on reports</t>
        </r>
      </text>
    </comment>
    <comment ref="X70" authorId="1" shapeId="0">
      <text>
        <r>
          <rPr>
            <b/>
            <sz val="9"/>
            <color indexed="81"/>
            <rFont val="Tahoma"/>
            <family val="2"/>
          </rPr>
          <t>Cem Dener:</t>
        </r>
        <r>
          <rPr>
            <sz val="9"/>
            <color indexed="81"/>
            <rFont val="Tahoma"/>
            <family val="2"/>
          </rPr>
          <t xml:space="preserve">
http://transparencia.minfin.gob.gt/transparencia/
http://www.minfin.gob.gt/presupuesto_ciudadano.html  
</t>
        </r>
      </text>
    </comment>
    <comment ref="AG70" authorId="10" shapeId="0">
      <text>
        <r>
          <rPr>
            <b/>
            <sz val="9"/>
            <color indexed="81"/>
            <rFont val="Tahoma"/>
            <family val="2"/>
          </rPr>
          <t>Sandy:http://www.minfin.gob.gt/presupuesto_formulacion.html</t>
        </r>
        <r>
          <rPr>
            <sz val="9"/>
            <color indexed="81"/>
            <rFont val="Tahoma"/>
            <family val="2"/>
          </rPr>
          <t xml:space="preserve">
</t>
        </r>
      </text>
    </comment>
    <comment ref="AJ70" authorId="11" shapeId="0">
      <text>
        <r>
          <rPr>
            <b/>
            <sz val="9"/>
            <color indexed="81"/>
            <rFont val="Tahoma"/>
            <family val="2"/>
          </rPr>
          <t>birgul:</t>
        </r>
        <r>
          <rPr>
            <sz val="9"/>
            <color indexed="81"/>
            <rFont val="Tahoma"/>
            <family val="2"/>
          </rPr>
          <t xml:space="preserve">
http://www.minfin.gob.gt/2011-07-05-18-17-00/proyectosprogramainversion.html</t>
        </r>
      </text>
    </comment>
    <comment ref="BE70" authorId="1" shapeId="0">
      <text>
        <r>
          <rPr>
            <b/>
            <sz val="9"/>
            <color indexed="81"/>
            <rFont val="Tahoma"/>
            <family val="2"/>
          </rPr>
          <t>Cem Dener:</t>
        </r>
        <r>
          <rPr>
            <sz val="9"/>
            <color indexed="81"/>
            <rFont val="Tahoma"/>
            <family val="2"/>
          </rPr>
          <t xml:space="preserve">
http://www.guatemala.gob.gt</t>
        </r>
      </text>
    </comment>
    <comment ref="DG70" authorId="1" shapeId="0">
      <text>
        <r>
          <rPr>
            <b/>
            <sz val="9"/>
            <color indexed="81"/>
            <rFont val="Tahoma"/>
            <family val="2"/>
          </rPr>
          <t>Cem Dener:</t>
        </r>
        <r>
          <rPr>
            <sz val="9"/>
            <color indexed="81"/>
            <rFont val="Tahoma"/>
            <family val="2"/>
          </rPr>
          <t xml:space="preserve">
http://transparencia.minfin.gob.gt/transparencia/
http://www.minfin.gob.gt/presupuesto_ciudadano.html  
</t>
        </r>
      </text>
    </comment>
    <comment ref="DM70" authorId="1" shapeId="0">
      <text>
        <r>
          <rPr>
            <b/>
            <sz val="9"/>
            <color indexed="81"/>
            <rFont val="Tahoma"/>
            <family val="2"/>
          </rPr>
          <t>Cem Dener:</t>
        </r>
        <r>
          <rPr>
            <sz val="9"/>
            <color indexed="81"/>
            <rFont val="Tahoma"/>
            <family val="2"/>
          </rPr>
          <t xml:space="preserve">
2013 decree mandated the use of TSA for all transactions. Scope is being expanded.</t>
        </r>
      </text>
    </comment>
    <comment ref="DZ70" authorId="1" shapeId="0">
      <text>
        <r>
          <rPr>
            <b/>
            <sz val="9"/>
            <color indexed="81"/>
            <rFont val="Tahoma"/>
            <family val="2"/>
          </rPr>
          <t>Cem Dener:</t>
        </r>
        <r>
          <rPr>
            <sz val="9"/>
            <color indexed="81"/>
            <rFont val="Tahoma"/>
            <family val="2"/>
          </rPr>
          <t xml:space="preserve">
https://farm3.sat.gob.gt/menu/login.jsp</t>
        </r>
      </text>
    </comment>
    <comment ref="EN70" authorId="1" shapeId="0">
      <text>
        <r>
          <rPr>
            <b/>
            <sz val="9"/>
            <color indexed="81"/>
            <rFont val="Tahoma"/>
            <family val="2"/>
          </rPr>
          <t>Cem Dener:</t>
        </r>
        <r>
          <rPr>
            <sz val="9"/>
            <color indexed="81"/>
            <rFont val="Tahoma"/>
            <family val="2"/>
          </rPr>
          <t xml:space="preserve">
http://www.guatemala.gob.gt</t>
        </r>
      </text>
    </comment>
    <comment ref="FI70" authorId="1" shapeId="0">
      <text>
        <r>
          <rPr>
            <b/>
            <sz val="9"/>
            <color indexed="81"/>
            <rFont val="Tahoma"/>
            <family val="2"/>
          </rPr>
          <t>Cem Dener:</t>
        </r>
        <r>
          <rPr>
            <sz val="9"/>
            <color indexed="81"/>
            <rFont val="Tahoma"/>
            <family val="2"/>
          </rPr>
          <t xml:space="preserve">
Based on Oracle DB</t>
        </r>
      </text>
    </comment>
    <comment ref="FJ70" authorId="1" shapeId="0">
      <text>
        <r>
          <rPr>
            <b/>
            <sz val="9"/>
            <color indexed="81"/>
            <rFont val="Tahoma"/>
            <family val="2"/>
          </rPr>
          <t>Cem Dener:</t>
        </r>
        <r>
          <rPr>
            <sz val="9"/>
            <color indexed="81"/>
            <rFont val="Tahoma"/>
            <family val="2"/>
          </rPr>
          <t xml:space="preserve">
http://www.pefa.org/en/assessment/gt-feb13-pfmpr-public-en
http://pdf.usaid.gov/pdf_docs/PA00K21G.pdf</t>
        </r>
      </text>
    </comment>
    <comment ref="FQ70" authorId="1" shapeId="0">
      <text>
        <r>
          <rPr>
            <b/>
            <sz val="9"/>
            <color indexed="81"/>
            <rFont val="Tahoma"/>
            <family val="2"/>
          </rPr>
          <t>Cem Dener:</t>
        </r>
        <r>
          <rPr>
            <sz val="9"/>
            <color indexed="81"/>
            <rFont val="Tahoma"/>
            <family val="2"/>
          </rPr>
          <t xml:space="preserve">
Based on Oracle DB</t>
        </r>
      </text>
    </comment>
    <comment ref="FR70" authorId="1" shapeId="0">
      <text>
        <r>
          <rPr>
            <b/>
            <sz val="9"/>
            <color indexed="81"/>
            <rFont val="Tahoma"/>
            <family val="2"/>
          </rPr>
          <t>Cem Dener:</t>
        </r>
        <r>
          <rPr>
            <sz val="9"/>
            <color indexed="81"/>
            <rFont val="Tahoma"/>
            <family val="2"/>
          </rPr>
          <t xml:space="preserve">
http://www.pefa.org/en/assessment/gt-feb13-pfmpr-public-en</t>
        </r>
      </text>
    </comment>
    <comment ref="GA70" authorId="6" shapeId="0">
      <text>
        <r>
          <rPr>
            <b/>
            <sz val="9"/>
            <color indexed="81"/>
            <rFont val="Tahoma"/>
            <family val="2"/>
          </rPr>
          <t>Huan Zhang:</t>
        </r>
        <r>
          <rPr>
            <sz val="9"/>
            <color indexed="81"/>
            <rFont val="Tahoma"/>
            <family val="2"/>
          </rPr>
          <t xml:space="preserve">
http://www.ppaghana.org/documents/Bulletins/PPAE-BulletinNov-Dec2010Final.pdf</t>
        </r>
      </text>
    </comment>
    <comment ref="GI70" authorId="1" shapeId="0">
      <text>
        <r>
          <rPr>
            <b/>
            <sz val="9"/>
            <color indexed="81"/>
            <rFont val="Tahoma"/>
            <family val="2"/>
          </rPr>
          <t>Cem Dener:</t>
        </r>
        <r>
          <rPr>
            <sz val="9"/>
            <color indexed="81"/>
            <rFont val="Tahoma"/>
            <family val="2"/>
          </rPr>
          <t xml:space="preserve">
4F &lt;&lt;&lt; 2006
4T : 2012</t>
        </r>
      </text>
    </comment>
    <comment ref="M71" authorId="1" shapeId="0">
      <text>
        <r>
          <rPr>
            <b/>
            <sz val="9"/>
            <color indexed="81"/>
            <rFont val="Tahoma"/>
            <family val="2"/>
          </rPr>
          <t>Cem Dener:</t>
        </r>
        <r>
          <rPr>
            <sz val="9"/>
            <color indexed="81"/>
            <rFont val="Tahoma"/>
            <family val="2"/>
          </rPr>
          <t xml:space="preserve">
http://www.imf.org/external/np/otm/2009/110109a.pdf </t>
        </r>
      </text>
    </comment>
    <comment ref="CM71" authorId="1" shapeId="0">
      <text>
        <r>
          <rPr>
            <b/>
            <sz val="9"/>
            <color indexed="81"/>
            <rFont val="Tahoma"/>
            <family val="2"/>
          </rPr>
          <t>Cem Dener:</t>
        </r>
        <r>
          <rPr>
            <sz val="9"/>
            <color indexed="81"/>
            <rFont val="Tahoma"/>
            <family val="2"/>
          </rPr>
          <t xml:space="preserve">
http://www.oracle.com/us/corporate/customers/customersearch/dntcp-1-db-ss-2172039.html?msgid=3-9868107382</t>
        </r>
      </text>
    </comment>
    <comment ref="CV71" authorId="1" shapeId="0">
      <text>
        <r>
          <rPr>
            <b/>
            <sz val="9"/>
            <color indexed="81"/>
            <rFont val="Tahoma"/>
            <family val="2"/>
          </rPr>
          <t>Cem Dener:</t>
        </r>
        <r>
          <rPr>
            <sz val="9"/>
            <color indexed="81"/>
            <rFont val="Tahoma"/>
            <family val="2"/>
          </rPr>
          <t xml:space="preserve">
http://www.imf.org/external/np/otm/2009/110109a.pdf </t>
        </r>
      </text>
    </comment>
    <comment ref="DL71" authorId="1" shapeId="0">
      <text>
        <r>
          <rPr>
            <b/>
            <sz val="9"/>
            <color indexed="81"/>
            <rFont val="Tahoma"/>
            <family val="2"/>
          </rPr>
          <t>Cem Dener:</t>
        </r>
        <r>
          <rPr>
            <sz val="9"/>
            <color indexed="81"/>
            <rFont val="Tahoma"/>
            <family val="2"/>
          </rPr>
          <t xml:space="preserve">
http://www.afdb.org/fileadmin/uploads/afdb/Documents/Project-and-Operations/Guinea_-_Economic_and_Financial_Reforms_Support_Programme__PAREF__-_Project_Completion_Report.pdf</t>
        </r>
      </text>
    </comment>
    <comment ref="DT71" authorId="3" shapeId="0">
      <text>
        <r>
          <rPr>
            <b/>
            <sz val="9"/>
            <color indexed="81"/>
            <rFont val="Tahoma"/>
            <family val="2"/>
          </rPr>
          <t>Sophiko Skhirtladze:</t>
        </r>
        <r>
          <rPr>
            <sz val="9"/>
            <color indexed="81"/>
            <rFont val="Tahoma"/>
            <family val="2"/>
          </rPr>
          <t xml:space="preserve">
http://www.finances.gov.gn/index.php/direction-nationale-des-impots</t>
        </r>
      </text>
    </comment>
    <comment ref="DZ71" authorId="1" shapeId="0">
      <text>
        <r>
          <rPr>
            <b/>
            <sz val="9"/>
            <color indexed="81"/>
            <rFont val="Tahoma"/>
            <family val="2"/>
          </rPr>
          <t>Cem Dener:</t>
        </r>
        <r>
          <rPr>
            <sz val="9"/>
            <color indexed="81"/>
            <rFont val="Tahoma"/>
            <family val="2"/>
          </rPr>
          <t xml:space="preserve">
http://www.imf.org/External/NP/LOI/2014/GIN/071814.pdf</t>
        </r>
      </text>
    </comment>
    <comment ref="EA71" authorId="1" shapeId="0">
      <text>
        <r>
          <rPr>
            <b/>
            <sz val="9"/>
            <color indexed="81"/>
            <rFont val="Tahoma"/>
            <family val="2"/>
          </rPr>
          <t>Cem Dener:</t>
        </r>
        <r>
          <rPr>
            <sz val="9"/>
            <color indexed="81"/>
            <rFont val="Tahoma"/>
            <family val="2"/>
          </rPr>
          <t xml:space="preserve">
There are plans in reform strategies, but no project initiated yet to develop a tax information system</t>
        </r>
      </text>
    </comment>
    <comment ref="EG71"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H71" authorId="1" shapeId="0">
      <text>
        <r>
          <rPr>
            <b/>
            <sz val="9"/>
            <color indexed="81"/>
            <rFont val="Tahoma"/>
            <family val="2"/>
          </rPr>
          <t>Cem Dener:</t>
        </r>
        <r>
          <rPr>
            <sz val="9"/>
            <color indexed="81"/>
            <rFont val="Tahoma"/>
            <family val="2"/>
          </rPr>
          <t xml:space="preserve">
Transition to ASYCUDA World in progress</t>
        </r>
      </text>
    </comment>
    <comment ref="EL71" authorId="1" shapeId="0">
      <text>
        <r>
          <rPr>
            <b/>
            <sz val="9"/>
            <color indexed="81"/>
            <rFont val="Tahoma"/>
            <family val="2"/>
          </rPr>
          <t>Cem Dener:</t>
        </r>
        <r>
          <rPr>
            <sz val="9"/>
            <color indexed="81"/>
            <rFont val="Tahoma"/>
            <family val="2"/>
          </rPr>
          <t xml:space="preserve">
http://unctad.org/en/PublicationsLibrary/dtlasycuda2011d1_en.pdf</t>
        </r>
      </text>
    </comment>
    <comment ref="EM71" authorId="1" shapeId="0">
      <text>
        <r>
          <rPr>
            <b/>
            <sz val="9"/>
            <color indexed="81"/>
            <rFont val="Tahoma"/>
            <family val="2"/>
          </rPr>
          <t>Cem Dener:</t>
        </r>
        <r>
          <rPr>
            <sz val="9"/>
            <color indexed="81"/>
            <rFont val="Tahoma"/>
            <family val="2"/>
          </rPr>
          <t xml:space="preserve">
Transition to ASYCUDA World in progress</t>
        </r>
      </text>
    </comment>
    <comment ref="FJ71" authorId="6" shapeId="0">
      <text>
        <r>
          <rPr>
            <b/>
            <sz val="9"/>
            <color indexed="81"/>
            <rFont val="Tahoma"/>
            <family val="2"/>
          </rPr>
          <t>Huan Zhang:</t>
        </r>
        <r>
          <rPr>
            <sz val="9"/>
            <color indexed="81"/>
            <rFont val="Tahoma"/>
            <family val="2"/>
          </rPr>
          <t xml:space="preserve">
Ongoing WB project to re-establish the basic systems of human resource management and payroll in Guinea
</t>
        </r>
      </text>
    </comment>
    <comment ref="FK71" authorId="1" shapeId="0">
      <text>
        <r>
          <rPr>
            <b/>
            <sz val="9"/>
            <color indexed="81"/>
            <rFont val="Tahoma"/>
            <family val="2"/>
          </rPr>
          <t>Cem Dener:</t>
        </r>
        <r>
          <rPr>
            <sz val="9"/>
            <color indexed="81"/>
            <rFont val="Tahoma"/>
            <family val="2"/>
          </rPr>
          <t xml:space="preserve">
New system development in progress. HSMIS is exoected in 2015.</t>
        </r>
      </text>
    </comment>
    <comment ref="FQ71" authorId="1" shapeId="0">
      <text>
        <r>
          <rPr>
            <b/>
            <sz val="9"/>
            <color indexed="81"/>
            <rFont val="Tahoma"/>
            <family val="2"/>
          </rPr>
          <t>Cem Dener:</t>
        </r>
        <r>
          <rPr>
            <sz val="9"/>
            <color indexed="81"/>
            <rFont val="Tahoma"/>
            <family val="2"/>
          </rPr>
          <t xml:space="preserve">
Based on Oracle DB</t>
        </r>
      </text>
    </comment>
    <comment ref="FR71" authorId="6" shapeId="0">
      <text>
        <r>
          <rPr>
            <b/>
            <sz val="9"/>
            <color indexed="81"/>
            <rFont val="Tahoma"/>
            <family val="2"/>
          </rPr>
          <t>Huan Zhang:</t>
        </r>
        <r>
          <rPr>
            <sz val="9"/>
            <color indexed="81"/>
            <rFont val="Tahoma"/>
            <family val="2"/>
          </rPr>
          <t xml:space="preserve">
Ongoing WB project to re-establish the basic systems of human resource management and payroll in Guinea</t>
        </r>
      </text>
    </comment>
    <comment ref="FS71" authorId="1" shapeId="0">
      <text>
        <r>
          <rPr>
            <b/>
            <sz val="9"/>
            <color indexed="81"/>
            <rFont val="Tahoma"/>
            <family val="2"/>
          </rPr>
          <t>Cem Dener:</t>
        </r>
        <r>
          <rPr>
            <sz val="9"/>
            <color indexed="81"/>
            <rFont val="Tahoma"/>
            <family val="2"/>
          </rPr>
          <t xml:space="preserve">
New system development in progress. HSMIS is exoected in 2015.</t>
        </r>
      </text>
    </comment>
    <comment ref="FV71" authorId="1" shapeId="0">
      <text>
        <r>
          <rPr>
            <b/>
            <sz val="9"/>
            <color indexed="81"/>
            <rFont val="Tahoma"/>
            <family val="2"/>
          </rPr>
          <t>Cem Dener:</t>
        </r>
        <r>
          <rPr>
            <sz val="9"/>
            <color indexed="81"/>
            <rFont val="Tahoma"/>
            <family val="2"/>
          </rPr>
          <t xml:space="preserve">
http://www.oracle.com/us/corporate/customers/customersearch/dntcp-1-db-ss-2172039.html?msgid=3-9868107382</t>
        </r>
      </text>
    </comment>
    <comment ref="FX71" authorId="1" shapeId="0">
      <text>
        <r>
          <rPr>
            <b/>
            <sz val="9"/>
            <color indexed="81"/>
            <rFont val="Tahoma"/>
            <family val="2"/>
          </rPr>
          <t>Cem Dener:</t>
        </r>
        <r>
          <rPr>
            <sz val="9"/>
            <color indexed="81"/>
            <rFont val="Tahoma"/>
            <family val="2"/>
          </rPr>
          <t xml:space="preserve">
ARMP established in Ujly 2014.
http://www.agpguinee.com/fichiers/livre.php?pseudo=rub38&amp;langue=fr&amp;code=calb12372&amp;num=152</t>
        </r>
      </text>
    </comment>
    <comment ref="FY71" authorId="1" shapeId="0">
      <text>
        <r>
          <rPr>
            <b/>
            <sz val="9"/>
            <color indexed="81"/>
            <rFont val="Tahoma"/>
            <family val="2"/>
          </rPr>
          <t>Cem Dener:</t>
        </r>
        <r>
          <rPr>
            <sz val="9"/>
            <color indexed="81"/>
            <rFont val="Tahoma"/>
            <family val="2"/>
          </rPr>
          <t xml:space="preserve">
Jun 2013 &gt; Draft
</t>
        </r>
      </text>
    </comment>
    <comment ref="H72" authorId="5" shapeId="0">
      <text>
        <r>
          <rPr>
            <b/>
            <sz val="9"/>
            <color indexed="81"/>
            <rFont val="Tahoma"/>
            <family val="2"/>
          </rPr>
          <t>Sandy:</t>
        </r>
        <r>
          <rPr>
            <sz val="9"/>
            <color indexed="81"/>
            <rFont val="Tahoma"/>
            <family val="2"/>
          </rPr>
          <t xml:space="preserve">
Website doesn't work</t>
        </r>
      </text>
    </comment>
    <comment ref="K72" authorId="5" shapeId="0">
      <text>
        <r>
          <rPr>
            <b/>
            <sz val="9"/>
            <color indexed="81"/>
            <rFont val="Tahoma"/>
            <family val="2"/>
          </rPr>
          <t>Sandy:</t>
        </r>
        <r>
          <rPr>
            <sz val="9"/>
            <color indexed="81"/>
            <rFont val="Tahoma"/>
            <family val="2"/>
          </rPr>
          <t xml:space="preserve">
Website doesn't work</t>
        </r>
      </text>
    </comment>
    <comment ref="CQ72" authorId="5" shapeId="0">
      <text>
        <r>
          <rPr>
            <b/>
            <sz val="9"/>
            <color indexed="81"/>
            <rFont val="Tahoma"/>
            <family val="2"/>
          </rPr>
          <t>Sandy:</t>
        </r>
        <r>
          <rPr>
            <sz val="9"/>
            <color indexed="81"/>
            <rFont val="Tahoma"/>
            <family val="2"/>
          </rPr>
          <t xml:space="preserve">
Website doesn't work</t>
        </r>
      </text>
    </comment>
    <comment ref="CT72" authorId="5" shapeId="0">
      <text>
        <r>
          <rPr>
            <b/>
            <sz val="9"/>
            <color indexed="81"/>
            <rFont val="Tahoma"/>
            <family val="2"/>
          </rPr>
          <t>Sandy:</t>
        </r>
        <r>
          <rPr>
            <sz val="9"/>
            <color indexed="81"/>
            <rFont val="Tahoma"/>
            <family val="2"/>
          </rPr>
          <t xml:space="preserve">
Website doesn't work</t>
        </r>
      </text>
    </comment>
    <comment ref="CV72" authorId="1" shapeId="0">
      <text>
        <r>
          <rPr>
            <b/>
            <sz val="9"/>
            <color indexed="81"/>
            <rFont val="Tahoma"/>
            <family val="2"/>
          </rPr>
          <t>Cem Dener:</t>
        </r>
        <r>
          <rPr>
            <sz val="9"/>
            <color indexed="81"/>
            <rFont val="Tahoma"/>
            <family val="2"/>
          </rPr>
          <t xml:space="preserve">
http://www.anpguinebissau.org/</t>
        </r>
      </text>
    </comment>
    <comment ref="DJ72" authorId="5" shapeId="0">
      <text>
        <r>
          <rPr>
            <b/>
            <sz val="9"/>
            <color indexed="81"/>
            <rFont val="Tahoma"/>
            <family val="2"/>
          </rPr>
          <t>Sandy:</t>
        </r>
        <r>
          <rPr>
            <sz val="9"/>
            <color indexed="81"/>
            <rFont val="Tahoma"/>
            <family val="2"/>
          </rPr>
          <t xml:space="preserve">
Website doesn't work</t>
        </r>
      </text>
    </comment>
    <comment ref="DL72" authorId="1" shapeId="0">
      <text>
        <r>
          <rPr>
            <b/>
            <sz val="9"/>
            <color indexed="81"/>
            <rFont val="Tahoma"/>
            <family val="2"/>
          </rPr>
          <t>Cem Dener:</t>
        </r>
        <r>
          <rPr>
            <sz val="9"/>
            <color indexed="81"/>
            <rFont val="Tahoma"/>
            <family val="2"/>
          </rPr>
          <t xml:space="preserve">
http://www.pefa.org/en/assessment/gw-may09-pfmpr-public-en</t>
        </r>
      </text>
    </comment>
    <comment ref="DM72" authorId="1" shapeId="0">
      <text>
        <r>
          <rPr>
            <b/>
            <sz val="9"/>
            <color indexed="81"/>
            <rFont val="Tahoma"/>
            <family val="2"/>
          </rPr>
          <t>Cem Dener:</t>
        </r>
        <r>
          <rPr>
            <sz val="9"/>
            <color indexed="81"/>
            <rFont val="Tahoma"/>
            <family val="2"/>
          </rPr>
          <t xml:space="preserve">
Initiated in 2007, but not fully implemented yet.</t>
        </r>
      </text>
    </comment>
    <comment ref="DT72" authorId="5" shapeId="0">
      <text>
        <r>
          <rPr>
            <b/>
            <sz val="9"/>
            <color indexed="81"/>
            <rFont val="Tahoma"/>
            <family val="2"/>
          </rPr>
          <t>Sandy:</t>
        </r>
        <r>
          <rPr>
            <sz val="9"/>
            <color indexed="81"/>
            <rFont val="Tahoma"/>
            <family val="2"/>
          </rPr>
          <t xml:space="preserve">
Website doesn't work</t>
        </r>
      </text>
    </comment>
    <comment ref="DZ72" authorId="1" shapeId="0">
      <text>
        <r>
          <rPr>
            <b/>
            <sz val="9"/>
            <color indexed="81"/>
            <rFont val="Tahoma"/>
            <family val="2"/>
          </rPr>
          <t>Cem Dener:</t>
        </r>
        <r>
          <rPr>
            <sz val="9"/>
            <color indexed="81"/>
            <rFont val="Tahoma"/>
            <family val="2"/>
          </rPr>
          <t xml:space="preserve">
http://www.afdb.org/fileadmin/uploads/afdb/Documents/Project-and-Operations/Guin%C3%A9e%20Bissau%20-Draft%20Document%20de%20Strat%C3%A9gie%20Pays%20(2012-2016).pdf</t>
        </r>
      </text>
    </comment>
    <comment ref="EA72" authorId="1" shapeId="0">
      <text>
        <r>
          <rPr>
            <b/>
            <sz val="9"/>
            <color indexed="81"/>
            <rFont val="Tahoma"/>
            <family val="2"/>
          </rPr>
          <t>Cem Dener:</t>
        </r>
        <r>
          <rPr>
            <sz val="9"/>
            <color indexed="81"/>
            <rFont val="Tahoma"/>
            <family val="2"/>
          </rPr>
          <t xml:space="preserve">
There are plans in reform strategies, but no project initiated yet to develop a tax information system</t>
        </r>
      </text>
    </comment>
    <comment ref="ED72" authorId="5" shapeId="0">
      <text>
        <r>
          <rPr>
            <b/>
            <sz val="9"/>
            <color indexed="81"/>
            <rFont val="Tahoma"/>
            <family val="2"/>
          </rPr>
          <t>Sandy:</t>
        </r>
        <r>
          <rPr>
            <sz val="9"/>
            <color indexed="81"/>
            <rFont val="Tahoma"/>
            <family val="2"/>
          </rPr>
          <t xml:space="preserve">
Website doesn't work</t>
        </r>
      </text>
    </comment>
    <comment ref="EG72"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M72" authorId="1" shapeId="0">
      <text>
        <r>
          <rPr>
            <b/>
            <sz val="9"/>
            <color indexed="81"/>
            <rFont val="Tahoma"/>
            <family val="2"/>
          </rPr>
          <t>Cem Dener:</t>
        </r>
        <r>
          <rPr>
            <sz val="9"/>
            <color indexed="81"/>
            <rFont val="Tahoma"/>
            <family val="2"/>
          </rPr>
          <t xml:space="preserve">
ASYCUDA++ since 2011</t>
        </r>
      </text>
    </comment>
    <comment ref="FY72" authorId="1" shapeId="0">
      <text>
        <r>
          <rPr>
            <b/>
            <sz val="9"/>
            <color indexed="81"/>
            <rFont val="Tahoma"/>
            <family val="2"/>
          </rPr>
          <t>Cem Dener:</t>
        </r>
        <r>
          <rPr>
            <sz val="9"/>
            <color indexed="81"/>
            <rFont val="Tahoma"/>
            <family val="2"/>
          </rPr>
          <t xml:space="preserve">
Nov 2013 &gt; Draft</t>
        </r>
      </text>
    </comment>
    <comment ref="M73" authorId="4" shapeId="0">
      <text>
        <r>
          <rPr>
            <b/>
            <sz val="9"/>
            <color indexed="81"/>
            <rFont val="Tahoma"/>
            <family val="2"/>
          </rPr>
          <t>CD:</t>
        </r>
        <r>
          <rPr>
            <sz val="9"/>
            <color indexed="81"/>
            <rFont val="Tahoma"/>
            <family val="2"/>
          </rPr>
          <t xml:space="preserve">
http://www.kaieteurnewsonline.com/2016/05/24/contract-signed-to-correct-ifmas-deficiencies/</t>
        </r>
      </text>
    </comment>
    <comment ref="CX73" authorId="1" shapeId="0">
      <text>
        <r>
          <rPr>
            <b/>
            <sz val="9"/>
            <color indexed="81"/>
            <rFont val="Tahoma"/>
            <family val="2"/>
          </rPr>
          <t>Cem Dener:</t>
        </r>
        <r>
          <rPr>
            <sz val="9"/>
            <color indexed="81"/>
            <rFont val="Tahoma"/>
            <family val="2"/>
          </rPr>
          <t xml:space="preserve">
http://74.220.215.210/~ginagovg/home/</t>
        </r>
      </text>
    </comment>
    <comment ref="DZ73" authorId="1" shapeId="0">
      <text>
        <r>
          <rPr>
            <b/>
            <sz val="9"/>
            <color indexed="81"/>
            <rFont val="Tahoma"/>
            <family val="2"/>
          </rPr>
          <t>Cem Dener:</t>
        </r>
        <r>
          <rPr>
            <sz val="9"/>
            <color indexed="81"/>
            <rFont val="Tahoma"/>
            <family val="2"/>
          </rPr>
          <t xml:space="preserve">
http://www.stabroeknews.com/2009/opinion/letters/02/11/trips-continues-to-serve-the-gra-well/
http://www.crownagents.com/en-us/our-work/where-we-work/south-america-and-caribbean/guyana</t>
        </r>
      </text>
    </comment>
    <comment ref="EL73" authorId="1" shapeId="0">
      <text>
        <r>
          <rPr>
            <b/>
            <sz val="9"/>
            <color indexed="81"/>
            <rFont val="Tahoma"/>
            <family val="2"/>
          </rPr>
          <t>Cem Dener:</t>
        </r>
        <r>
          <rPr>
            <sz val="9"/>
            <color indexed="81"/>
            <rFont val="Tahoma"/>
            <family val="2"/>
          </rPr>
          <t xml:space="preserve">
http://www.competecaribbean.org/wp-content/uploads/2013/06/IDBDOCS-37812834-v2-Terms_of_Reference_for_Project_Development_Support_.pdf</t>
        </r>
      </text>
    </comment>
    <comment ref="FJ73" authorId="1" shapeId="0">
      <text>
        <r>
          <rPr>
            <b/>
            <sz val="9"/>
            <color indexed="81"/>
            <rFont val="Tahoma"/>
            <family val="2"/>
          </rPr>
          <t>Cem Dener:</t>
        </r>
        <r>
          <rPr>
            <sz val="9"/>
            <color indexed="81"/>
            <rFont val="Tahoma"/>
            <family val="2"/>
          </rPr>
          <t xml:space="preserve">
http://www.freebalance.com/customers/links/Guyana_eng.pdf
http://idbdocs.iadb.org/wsdocs/getdocument.aspx?docnum=1856963
</t>
        </r>
      </text>
    </comment>
    <comment ref="FR73" authorId="1" shapeId="0">
      <text>
        <r>
          <rPr>
            <b/>
            <sz val="9"/>
            <color indexed="81"/>
            <rFont val="Tahoma"/>
            <family val="2"/>
          </rPr>
          <t>Cem Dener:</t>
        </r>
        <r>
          <rPr>
            <sz val="9"/>
            <color indexed="81"/>
            <rFont val="Tahoma"/>
            <family val="2"/>
          </rPr>
          <t xml:space="preserve">
http://www.freebalance.com/customers/links/Guyana_eng.pdf</t>
        </r>
      </text>
    </comment>
    <comment ref="FX73" authorId="7" shapeId="0">
      <text>
        <r>
          <rPr>
            <b/>
            <sz val="9"/>
            <color indexed="81"/>
            <rFont val="Tahoma"/>
            <family val="2"/>
          </rPr>
          <t>Irenezh1016:</t>
        </r>
        <r>
          <rPr>
            <sz val="9"/>
            <color indexed="81"/>
            <rFont val="Tahoma"/>
            <family val="2"/>
          </rPr>
          <t xml:space="preserve">
No information found about tenders/contracts
Public Procurement Commission to be established.
http://www.kaieteurnewsonline.com/2013/07/29/non-establishment-of-public-procurement-commission-hinders-work-of-national-assembly/</t>
        </r>
      </text>
    </comment>
    <comment ref="GH73" authorId="1" shapeId="0">
      <text>
        <r>
          <rPr>
            <b/>
            <sz val="9"/>
            <color indexed="81"/>
            <rFont val="Tahoma"/>
            <family val="2"/>
          </rPr>
          <t>Cem Dener:</t>
        </r>
        <r>
          <rPr>
            <sz val="9"/>
            <color indexed="81"/>
            <rFont val="Tahoma"/>
            <family val="2"/>
          </rPr>
          <t xml:space="preserve">
CB : Full access</t>
        </r>
      </text>
    </comment>
    <comment ref="AJ74" authorId="11" shapeId="0">
      <text>
        <r>
          <rPr>
            <b/>
            <sz val="9"/>
            <color indexed="81"/>
            <rFont val="Tahoma"/>
            <family val="2"/>
          </rPr>
          <t xml:space="preserve">birgul:
</t>
        </r>
        <r>
          <rPr>
            <sz val="9"/>
            <color indexed="81"/>
            <rFont val="Tahoma"/>
            <family val="2"/>
          </rPr>
          <t>There is a public investment plan for 2009-2010 not very good quality and not regularly updated...
http://www.mefhaiti.gouv.ht/publication.htm</t>
        </r>
      </text>
    </comment>
    <comment ref="CM74" authorId="1" shapeId="0">
      <text>
        <r>
          <rPr>
            <b/>
            <sz val="9"/>
            <color indexed="81"/>
            <rFont val="Tahoma"/>
            <family val="2"/>
          </rPr>
          <t>Cem Dener:</t>
        </r>
        <r>
          <rPr>
            <sz val="9"/>
            <color indexed="81"/>
            <rFont val="Tahoma"/>
            <family val="2"/>
          </rPr>
          <t xml:space="preserve">
Installed in 7 ministries in 2005. WB project to assess possible alternative replacement options (through package SW) (with USAID support)
ELABUD: Budget Prep
SYSDEP: Budget Exec</t>
        </r>
      </text>
    </comment>
    <comment ref="CX74" authorId="1" shapeId="0">
      <text>
        <r>
          <rPr>
            <b/>
            <sz val="9"/>
            <color indexed="81"/>
            <rFont val="Tahoma"/>
            <family val="2"/>
          </rPr>
          <t>Cem Dener:</t>
        </r>
        <r>
          <rPr>
            <sz val="9"/>
            <color indexed="81"/>
            <rFont val="Tahoma"/>
            <family val="2"/>
          </rPr>
          <t xml:space="preserve">
http://primature.gouv.ht/?page_id=36</t>
        </r>
      </text>
    </comment>
    <comment ref="DL74" authorId="1" shapeId="0">
      <text>
        <r>
          <rPr>
            <b/>
            <sz val="9"/>
            <color indexed="81"/>
            <rFont val="Tahoma"/>
            <family val="2"/>
          </rPr>
          <t>Cem Dener:</t>
        </r>
        <r>
          <rPr>
            <sz val="9"/>
            <color indexed="81"/>
            <rFont val="Tahoma"/>
            <family val="2"/>
          </rPr>
          <t xml:space="preserve">
In progress. Expected to be operational in Oct 2016:
http://issuu.com/mefhaiti/docs/pre__sentation_du_compte_unique_du_</t>
        </r>
      </text>
    </comment>
    <comment ref="EG74"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R74" authorId="3" shapeId="0">
      <text>
        <r>
          <rPr>
            <b/>
            <sz val="9"/>
            <color indexed="81"/>
            <rFont val="Tahoma"/>
            <family val="2"/>
          </rPr>
          <t>Sophiko Skhirtladze:</t>
        </r>
        <r>
          <rPr>
            <sz val="9"/>
            <color indexed="81"/>
            <rFont val="Tahoma"/>
            <family val="2"/>
          </rPr>
          <t xml:space="preserve">
http://www.haitilibre.com/en/news-7619-haiti-technology-launch-of-electronic-declaration-system-by-internet.html</t>
        </r>
      </text>
    </comment>
    <comment ref="FK74" authorId="1" shapeId="0">
      <text>
        <r>
          <rPr>
            <b/>
            <sz val="9"/>
            <color indexed="81"/>
            <rFont val="Tahoma"/>
            <family val="2"/>
          </rPr>
          <t>Cem Dener:</t>
        </r>
        <r>
          <rPr>
            <sz val="9"/>
            <color indexed="81"/>
            <rFont val="Tahoma"/>
            <family val="2"/>
          </rPr>
          <t xml:space="preserve">
New centralized system development was interrupted after the earthquake in 2010. </t>
        </r>
      </text>
    </comment>
    <comment ref="FQ74" authorId="1" shapeId="0">
      <text>
        <r>
          <rPr>
            <b/>
            <sz val="9"/>
            <color indexed="81"/>
            <rFont val="Tahoma"/>
            <family val="2"/>
          </rPr>
          <t>Cem Dener:</t>
        </r>
        <r>
          <rPr>
            <sz val="9"/>
            <color indexed="81"/>
            <rFont val="Tahoma"/>
            <family val="2"/>
          </rPr>
          <t xml:space="preserve">
No centralized DB for payroll. MDAs maintain their record separately.</t>
        </r>
      </text>
    </comment>
    <comment ref="FV74" authorId="1" shapeId="0">
      <text>
        <r>
          <rPr>
            <b/>
            <sz val="9"/>
            <color indexed="81"/>
            <rFont val="Tahoma"/>
            <family val="2"/>
          </rPr>
          <t>Cem Dener:</t>
        </r>
        <r>
          <rPr>
            <sz val="9"/>
            <color indexed="81"/>
            <rFont val="Tahoma"/>
            <family val="2"/>
          </rPr>
          <t xml:space="preserve">
Installed in 7 ministries in 2005. WB project to assess possible alternative replacement options (through package SW) (with USAID support)
ELABUD: Budget Prep
SYSDEP: Budget Exec</t>
        </r>
      </text>
    </comment>
    <comment ref="FX74" authorId="1" shapeId="0">
      <text>
        <r>
          <rPr>
            <b/>
            <sz val="9"/>
            <color indexed="81"/>
            <rFont val="Tahoma"/>
            <family val="2"/>
          </rPr>
          <t>Cem Dener:</t>
        </r>
        <r>
          <rPr>
            <sz val="9"/>
            <color indexed="81"/>
            <rFont val="Tahoma"/>
            <family val="2"/>
          </rPr>
          <t xml:space="preserve">
http://www.pefa.org/en/assessment/ht-jan12-pfmpr-public-en</t>
        </r>
      </text>
    </comment>
    <comment ref="GC74" authorId="1" shapeId="0">
      <text>
        <r>
          <rPr>
            <b/>
            <sz val="9"/>
            <color indexed="81"/>
            <rFont val="Tahoma"/>
            <family val="2"/>
          </rPr>
          <t>Cem Dener:</t>
        </r>
        <r>
          <rPr>
            <sz val="9"/>
            <color indexed="81"/>
            <rFont val="Tahoma"/>
            <family val="2"/>
          </rPr>
          <t xml:space="preserve">
http://www.brh.net
</t>
        </r>
      </text>
    </comment>
    <comment ref="GH74" authorId="1" shapeId="0">
      <text>
        <r>
          <rPr>
            <b/>
            <sz val="9"/>
            <color indexed="81"/>
            <rFont val="Tahoma"/>
            <family val="2"/>
          </rPr>
          <t>Cem Dener:</t>
        </r>
        <r>
          <rPr>
            <sz val="9"/>
            <color indexed="81"/>
            <rFont val="Tahoma"/>
            <family val="2"/>
          </rPr>
          <t xml:space="preserve">
CB : Remote access</t>
        </r>
      </text>
    </comment>
    <comment ref="X75" authorId="1" shapeId="0">
      <text>
        <r>
          <rPr>
            <b/>
            <sz val="9"/>
            <color indexed="81"/>
            <rFont val="Tahoma"/>
            <family val="2"/>
          </rPr>
          <t xml:space="preserve">Cem Dener:
</t>
        </r>
        <r>
          <rPr>
            <sz val="9"/>
            <color indexed="81"/>
            <rFont val="Tahoma"/>
            <family val="2"/>
          </rPr>
          <t xml:space="preserve">http://www.sefin.gob.hn/wp-content/uploads/2011/12/Presupuesto_Ciudadano_2012.pdf
</t>
        </r>
        <r>
          <rPr>
            <b/>
            <sz val="9"/>
            <color indexed="81"/>
            <rFont val="Tahoma"/>
            <family val="2"/>
          </rPr>
          <t xml:space="preserve">
</t>
        </r>
        <r>
          <rPr>
            <sz val="9"/>
            <color indexed="81"/>
            <rFont val="Tahoma"/>
            <family val="2"/>
          </rPr>
          <t xml:space="preserve">
http://www.sre.gob.hn/inicio/enlace.html</t>
        </r>
      </text>
    </comment>
    <comment ref="AJ75" authorId="11" shapeId="0">
      <text>
        <r>
          <rPr>
            <b/>
            <sz val="9"/>
            <color indexed="81"/>
            <rFont val="Tahoma"/>
            <family val="2"/>
          </rPr>
          <t>birgul:</t>
        </r>
        <r>
          <rPr>
            <sz val="9"/>
            <color indexed="81"/>
            <rFont val="Tahoma"/>
            <family val="2"/>
          </rPr>
          <t xml:space="preserve">
http://www.sefin.gob.hn/?page_id=5852</t>
        </r>
      </text>
    </comment>
    <comment ref="AO75" authorId="5" shapeId="0">
      <text>
        <r>
          <rPr>
            <b/>
            <sz val="9"/>
            <color indexed="81"/>
            <rFont val="Tahoma"/>
            <family val="2"/>
          </rPr>
          <t>Sandy:</t>
        </r>
        <r>
          <rPr>
            <sz val="9"/>
            <color indexed="81"/>
            <rFont val="Tahoma"/>
            <family val="2"/>
          </rPr>
          <t xml:space="preserve">
Internal audit: http://www.sefin.gob.hn/?page_id=1129</t>
        </r>
      </text>
    </comment>
    <comment ref="BE75" authorId="1" shapeId="0">
      <text>
        <r>
          <rPr>
            <b/>
            <sz val="9"/>
            <color indexed="81"/>
            <rFont val="Tahoma"/>
            <family val="2"/>
          </rPr>
          <t>Cem Dener:</t>
        </r>
        <r>
          <rPr>
            <sz val="9"/>
            <color indexed="81"/>
            <rFont val="Tahoma"/>
            <family val="2"/>
          </rPr>
          <t xml:space="preserve">
http://www.gob.hn
inactive</t>
        </r>
      </text>
    </comment>
    <comment ref="BK75" authorId="8" shapeId="0">
      <text>
        <r>
          <rPr>
            <b/>
            <sz val="9"/>
            <color indexed="81"/>
            <rFont val="Tahoma"/>
            <family val="2"/>
          </rPr>
          <t>Birgul:</t>
        </r>
        <r>
          <rPr>
            <sz val="9"/>
            <color indexed="81"/>
            <rFont val="Tahoma"/>
            <family val="2"/>
          </rPr>
          <t xml:space="preserve">
link does not work</t>
        </r>
      </text>
    </comment>
    <comment ref="CM75" authorId="1" shapeId="0">
      <text>
        <r>
          <rPr>
            <b/>
            <sz val="9"/>
            <color indexed="81"/>
            <rFont val="Tahoma"/>
            <family val="2"/>
          </rPr>
          <t>Cem Dener:</t>
        </r>
        <r>
          <rPr>
            <sz val="9"/>
            <color indexed="81"/>
            <rFont val="Tahoma"/>
            <family val="2"/>
          </rPr>
          <t xml:space="preserve">
Based on the LDSW developed in Argentina</t>
        </r>
      </text>
    </comment>
    <comment ref="DG75" authorId="1" shapeId="0">
      <text>
        <r>
          <rPr>
            <b/>
            <sz val="9"/>
            <color indexed="81"/>
            <rFont val="Tahoma"/>
            <family val="2"/>
          </rPr>
          <t xml:space="preserve">Cem Dener:
</t>
        </r>
        <r>
          <rPr>
            <sz val="9"/>
            <color indexed="81"/>
            <rFont val="Tahoma"/>
            <family val="2"/>
          </rPr>
          <t xml:space="preserve">http://www.sefin.gob.hn/wp-content/uploads/2011/12/Presupuesto_Ciudadano_2012.pdf
</t>
        </r>
        <r>
          <rPr>
            <b/>
            <sz val="9"/>
            <color indexed="81"/>
            <rFont val="Tahoma"/>
            <family val="2"/>
          </rPr>
          <t xml:space="preserve">
</t>
        </r>
        <r>
          <rPr>
            <sz val="9"/>
            <color indexed="81"/>
            <rFont val="Tahoma"/>
            <family val="2"/>
          </rPr>
          <t xml:space="preserve">
http://www.sre.gob.hn/inicio/enlace.html</t>
        </r>
      </text>
    </comment>
    <comment ref="DX75" authorId="5" shapeId="0">
      <text>
        <r>
          <rPr>
            <b/>
            <sz val="9"/>
            <color indexed="81"/>
            <rFont val="Tahoma"/>
            <family val="2"/>
          </rPr>
          <t>Sandy:</t>
        </r>
        <r>
          <rPr>
            <sz val="9"/>
            <color indexed="81"/>
            <rFont val="Tahoma"/>
            <family val="2"/>
          </rPr>
          <t xml:space="preserve">
Internal audit: http://www.sefin.gob.hn/?page_id=1129</t>
        </r>
      </text>
    </comment>
    <comment ref="EL75" authorId="1" shapeId="0">
      <text>
        <r>
          <rPr>
            <b/>
            <sz val="9"/>
            <color indexed="81"/>
            <rFont val="Tahoma"/>
            <family val="2"/>
          </rPr>
          <t>Cem Dener:</t>
        </r>
        <r>
          <rPr>
            <sz val="9"/>
            <color indexed="81"/>
            <rFont val="Tahoma"/>
            <family val="2"/>
          </rPr>
          <t xml:space="preserve">
http://portalvuceh.dei.gob.hn</t>
        </r>
      </text>
    </comment>
    <comment ref="EM75" authorId="1" shapeId="0">
      <text>
        <r>
          <rPr>
            <b/>
            <sz val="9"/>
            <color indexed="81"/>
            <rFont val="Tahoma"/>
            <family val="2"/>
          </rPr>
          <t>Cem Dener:</t>
        </r>
        <r>
          <rPr>
            <sz val="9"/>
            <color indexed="81"/>
            <rFont val="Tahoma"/>
            <family val="2"/>
          </rPr>
          <t xml:space="preserve">
VUCEH is operational since 2013</t>
        </r>
      </text>
    </comment>
    <comment ref="EN75" authorId="1" shapeId="0">
      <text>
        <r>
          <rPr>
            <b/>
            <sz val="9"/>
            <color indexed="81"/>
            <rFont val="Tahoma"/>
            <family val="2"/>
          </rPr>
          <t>Cem Dener:</t>
        </r>
        <r>
          <rPr>
            <sz val="9"/>
            <color indexed="81"/>
            <rFont val="Tahoma"/>
            <family val="2"/>
          </rPr>
          <t xml:space="preserve">
http://www.gob.hn
inactive</t>
        </r>
      </text>
    </comment>
    <comment ref="ET75" authorId="8" shapeId="0">
      <text>
        <r>
          <rPr>
            <b/>
            <sz val="9"/>
            <color indexed="81"/>
            <rFont val="Tahoma"/>
            <family val="2"/>
          </rPr>
          <t>Birgul:</t>
        </r>
        <r>
          <rPr>
            <sz val="9"/>
            <color indexed="81"/>
            <rFont val="Tahoma"/>
            <family val="2"/>
          </rPr>
          <t xml:space="preserve">
link does not work</t>
        </r>
      </text>
    </comment>
    <comment ref="FI75" authorId="1" shapeId="0">
      <text>
        <r>
          <rPr>
            <b/>
            <sz val="9"/>
            <color indexed="81"/>
            <rFont val="Tahoma"/>
            <family val="2"/>
          </rPr>
          <t>Cem Dener:</t>
        </r>
        <r>
          <rPr>
            <sz val="9"/>
            <color indexed="81"/>
            <rFont val="Tahoma"/>
            <family val="2"/>
          </rPr>
          <t xml:space="preserve">
Based on Oracle DB</t>
        </r>
      </text>
    </comment>
    <comment ref="FQ75" authorId="1" shapeId="0">
      <text>
        <r>
          <rPr>
            <b/>
            <sz val="9"/>
            <color indexed="81"/>
            <rFont val="Tahoma"/>
            <family val="2"/>
          </rPr>
          <t>Cem Dener:</t>
        </r>
        <r>
          <rPr>
            <sz val="9"/>
            <color indexed="81"/>
            <rFont val="Tahoma"/>
            <family val="2"/>
          </rPr>
          <t xml:space="preserve">
Based on Oracle DB</t>
        </r>
      </text>
    </comment>
    <comment ref="FV75" authorId="1" shapeId="0">
      <text>
        <r>
          <rPr>
            <b/>
            <sz val="9"/>
            <color indexed="81"/>
            <rFont val="Tahoma"/>
            <family val="2"/>
          </rPr>
          <t>Cem Dener:</t>
        </r>
        <r>
          <rPr>
            <sz val="9"/>
            <color indexed="81"/>
            <rFont val="Tahoma"/>
            <family val="2"/>
          </rPr>
          <t xml:space="preserve">
Based on the LDSW developed in Argentina</t>
        </r>
      </text>
    </comment>
    <comment ref="FY75" authorId="7" shapeId="0">
      <text>
        <r>
          <rPr>
            <b/>
            <sz val="9"/>
            <color indexed="81"/>
            <rFont val="Tahoma"/>
            <family val="2"/>
          </rPr>
          <t>Irenezh1016:</t>
        </r>
        <r>
          <rPr>
            <sz val="9"/>
            <color indexed="81"/>
            <rFont val="Tahoma"/>
            <family val="2"/>
          </rPr>
          <t xml:space="preserve">
http://export.gov/honduras/build/groups/public/@eg_hn/documents/webcontent/eg_hn_076931.pdf</t>
        </r>
      </text>
    </comment>
    <comment ref="GH75" authorId="1" shapeId="0">
      <text>
        <r>
          <rPr>
            <b/>
            <sz val="9"/>
            <color indexed="81"/>
            <rFont val="Tahoma"/>
            <family val="2"/>
          </rPr>
          <t>Cem Dener:</t>
        </r>
        <r>
          <rPr>
            <sz val="9"/>
            <color indexed="81"/>
            <rFont val="Tahoma"/>
            <family val="2"/>
          </rPr>
          <t xml:space="preserve">
CB : Full access 5.3</t>
        </r>
      </text>
    </comment>
    <comment ref="GI75" authorId="1" shapeId="0">
      <text>
        <r>
          <rPr>
            <b/>
            <sz val="9"/>
            <color indexed="81"/>
            <rFont val="Tahoma"/>
            <family val="2"/>
          </rPr>
          <t>Cem Dener:</t>
        </r>
        <r>
          <rPr>
            <sz val="9"/>
            <color indexed="81"/>
            <rFont val="Tahoma"/>
            <family val="2"/>
          </rPr>
          <t xml:space="preserve">
4F &lt;&lt;&lt; 2006
4T : 2013</t>
        </r>
      </text>
    </comment>
    <comment ref="C76" authorId="1" shapeId="0">
      <text>
        <r>
          <rPr>
            <b/>
            <sz val="9"/>
            <color indexed="81"/>
            <rFont val="Tahoma"/>
            <family val="2"/>
          </rPr>
          <t>Cem Dener:</t>
        </r>
        <r>
          <rPr>
            <sz val="9"/>
            <color indexed="81"/>
            <rFont val="Tahoma"/>
            <family val="2"/>
          </rPr>
          <t xml:space="preserve">
Hong Kong Special Administrative Region of the People's Republic of China</t>
        </r>
      </text>
    </comment>
    <comment ref="K76" authorId="1" shapeId="0">
      <text>
        <r>
          <rPr>
            <b/>
            <sz val="9"/>
            <color indexed="81"/>
            <rFont val="Tahoma"/>
            <family val="2"/>
          </rPr>
          <t>For budget execution:</t>
        </r>
        <r>
          <rPr>
            <sz val="9"/>
            <color indexed="81"/>
            <rFont val="Tahoma"/>
            <family val="2"/>
          </rPr>
          <t xml:space="preserve">
http://www.try.gov.hk/internet/ehpubl_accounts.html</t>
        </r>
      </text>
    </comment>
    <comment ref="M76" authorId="1" shapeId="0">
      <text>
        <r>
          <rPr>
            <sz val="9"/>
            <color indexed="81"/>
            <rFont val="Tahoma"/>
            <family val="2"/>
          </rPr>
          <t xml:space="preserve">http://www.aud.gov.hk/pdf_e/e36ch05.pdf  </t>
        </r>
      </text>
    </comment>
    <comment ref="Z76" authorId="1" shapeId="0">
      <text>
        <r>
          <rPr>
            <sz val="9"/>
            <color indexed="81"/>
            <rFont val="Tahoma"/>
            <family val="2"/>
          </rPr>
          <t>http://www.budget.gov.hk/2013/eng/estimates.html
http://www.budget.gov.hk/2013/eng/pdf/e_appendices_b.pdf
http://www.try.gov.hk/internet/eharch_annu_statend12.html#p</t>
        </r>
      </text>
    </comment>
    <comment ref="AA76" authorId="1" shapeId="0">
      <text>
        <r>
          <rPr>
            <sz val="9"/>
            <color indexed="81"/>
            <rFont val="Tahoma"/>
            <family val="2"/>
          </rPr>
          <t>HKSARG has been publishing budgets for decades.  At the moment, Budgets since 1997-98 can be accessed in the website (http://www.budget.gov.hk/2013/eng/previous.html)</t>
        </r>
      </text>
    </comment>
    <comment ref="AD76" authorId="1" shapeId="0">
      <text>
        <r>
          <rPr>
            <sz val="9"/>
            <color indexed="81"/>
            <rFont val="Tahoma"/>
            <family val="2"/>
          </rPr>
          <t>HKSARG has been publishing budgets for decades.  At the moment, Budgets since 1997-98 can be accessed in the website (http://www.budget.gov.hk/2013/eng/previous.html)</t>
        </r>
      </text>
    </comment>
    <comment ref="AH76" authorId="1" shapeId="0">
      <text>
        <r>
          <rPr>
            <sz val="9"/>
            <color indexed="81"/>
            <rFont val="Tahoma"/>
            <family val="2"/>
          </rPr>
          <t>HKSARG has been publishing investment plans under the Capital Investment Fund and Capital Works Reserve Fund with individual items listed under separate sections in the Budget documents.  
 At the moment, information since 2000-01 can be accessed in the website. (http://www.budget.gov.hk/2013/eng/previous.html)</t>
        </r>
      </text>
    </comment>
    <comment ref="AK76" authorId="1" shapeId="0">
      <text>
        <r>
          <rPr>
            <sz val="9"/>
            <color indexed="81"/>
            <rFont val="Tahoma"/>
            <family val="2"/>
          </rPr>
          <t>HKSARG has been publishing financial results for decades.  At the moment, the earliest financial results for the financial year ended 31 March 2002 can be accessed in the website. (http://www.try.gov.hk/internet/eharch_annu_statend02.html)</t>
        </r>
      </text>
    </comment>
    <comment ref="AO76" authorId="1" shapeId="0">
      <text>
        <r>
          <rPr>
            <sz val="9"/>
            <color indexed="81"/>
            <rFont val="Tahoma"/>
            <family val="2"/>
          </rPr>
          <t xml:space="preserve">
While the Audit Commission does not carry out a formal audit of the budget operations, the Audit Commission does review the budget execution (e.g. the approval procedures in case of budget excess and the variance analysis for pinpointing risky areas) in the course of carrying out the annual audit of the government accounts.</t>
        </r>
      </text>
    </comment>
    <comment ref="BA76" authorId="1" shapeId="0">
      <text>
        <r>
          <rPr>
            <sz val="9"/>
            <color indexed="81"/>
            <rFont val="Tahoma"/>
            <family val="2"/>
          </rPr>
          <t xml:space="preserve">Details on contracts awarded can be accessed at http://www.fstb.gov.hk/tb/eng/procurement/tender02.html
In addition, the annual statistics for procurement of goods and services of a value exceeding certain amounts is accessible through http://www.fstb.gov.hk/tb/eng/procurement/content.html where a hyperlink to World Trade Organisation Government Procurement Agreement's website on the statistics on Hong Kong is provided  (http://www.wto.org/english/tratop_e/gproc_e/gpstat_e.htm)
</t>
        </r>
      </text>
    </comment>
    <comment ref="BH76" authorId="1" shapeId="0">
      <text>
        <r>
          <rPr>
            <sz val="9"/>
            <color indexed="81"/>
            <rFont val="Tahoma"/>
            <family val="2"/>
          </rPr>
          <t>Not applicable as HKSARG is a one-level government.  The FMIS of HKSAR is a harmonised accounting system supporting the needs of the Government.</t>
        </r>
      </text>
    </comment>
    <comment ref="CT76" authorId="1" shapeId="0">
      <text>
        <r>
          <rPr>
            <b/>
            <sz val="9"/>
            <color indexed="81"/>
            <rFont val="Tahoma"/>
            <family val="2"/>
          </rPr>
          <t>For budget execution:</t>
        </r>
        <r>
          <rPr>
            <sz val="9"/>
            <color indexed="81"/>
            <rFont val="Tahoma"/>
            <family val="2"/>
          </rPr>
          <t xml:space="preserve">
http://www.try.gov.hk/internet/ehpubl_accounts.html</t>
        </r>
      </text>
    </comment>
    <comment ref="CV76" authorId="1" shapeId="0">
      <text>
        <r>
          <rPr>
            <sz val="9"/>
            <color indexed="81"/>
            <rFont val="Tahoma"/>
            <family val="2"/>
          </rPr>
          <t xml:space="preserve">http://www.aud.gov.hk/pdf_e/e36ch05.pdf  </t>
        </r>
      </text>
    </comment>
    <comment ref="DI76" authorId="1" shapeId="0">
      <text>
        <r>
          <rPr>
            <sz val="9"/>
            <color indexed="81"/>
            <rFont val="Tahoma"/>
            <family val="2"/>
          </rPr>
          <t>http://www.budget.gov.hk/2013/eng/estimates.html
http://www.budget.gov.hk/2013/eng/pdf/e_appendices_b.pdf
http://www.try.gov.hk/internet/eharch_annu_statend12.html#p</t>
        </r>
      </text>
    </comment>
    <comment ref="DJ76" authorId="1" shapeId="0">
      <text>
        <r>
          <rPr>
            <sz val="9"/>
            <color indexed="81"/>
            <rFont val="Tahoma"/>
            <family val="2"/>
          </rPr>
          <t>HKSARG has been publishing budgets for decades.  At the moment, Budgets since 1997-98 can be accessed in the website (http://www.budget.gov.hk/2013/eng/previous.html)</t>
        </r>
      </text>
    </comment>
    <comment ref="DM76" authorId="1" shapeId="0">
      <text>
        <r>
          <rPr>
            <sz val="9"/>
            <color indexed="81"/>
            <rFont val="Tahoma"/>
            <family val="2"/>
          </rPr>
          <t>HKSARG has been publishing budgets for decades.  At the moment, Budgets since 1997-98 can be accessed in the website (http://www.budget.gov.hk/2013/eng/previous.html)</t>
        </r>
      </text>
    </comment>
    <comment ref="DT76" authorId="1" shapeId="0">
      <text>
        <r>
          <rPr>
            <sz val="9"/>
            <color indexed="81"/>
            <rFont val="Tahoma"/>
            <family val="2"/>
          </rPr>
          <t>HKSARG has been publishing financial results for decades.  At the moment, the earliest financial results for the financial year ended 31 March 2002 can be accessed in the website. (http://www.try.gov.hk/internet/eharch_annu_statend02.html)</t>
        </r>
      </text>
    </comment>
    <comment ref="DX76" authorId="1" shapeId="0">
      <text>
        <r>
          <rPr>
            <sz val="9"/>
            <color indexed="81"/>
            <rFont val="Tahoma"/>
            <family val="2"/>
          </rPr>
          <t xml:space="preserve">
While the Audit Commission does not carry out a formal audit of the budget operations, the Audit Commission does review the budget execution (e.g. the approval procedures in case of budget excess and the variance analysis for pinpointing risky areas) in the course of carrying out the annual audit of the government accounts.</t>
        </r>
      </text>
    </comment>
    <comment ref="EG76" authorId="3" shapeId="0">
      <text>
        <r>
          <rPr>
            <b/>
            <sz val="9"/>
            <color indexed="81"/>
            <rFont val="Tahoma"/>
            <family val="2"/>
          </rPr>
          <t>Sophiko Skhirtladze:</t>
        </r>
        <r>
          <rPr>
            <sz val="9"/>
            <color indexed="81"/>
            <rFont val="Tahoma"/>
            <family val="2"/>
          </rPr>
          <t xml:space="preserve">
Mapped to WCO Data Model 2.0 </t>
        </r>
      </text>
    </comment>
    <comment ref="EJ76" authorId="1" shapeId="0">
      <text>
        <r>
          <rPr>
            <sz val="9"/>
            <color indexed="81"/>
            <rFont val="Tahoma"/>
            <family val="2"/>
          </rPr>
          <t xml:space="preserve">Details on contracts awarded can be accessed at http://www.fstb.gov.hk/tb/eng/procurement/tender02.html
In addition, the annual statistics for procurement of goods and services of a value exceeding certain amounts is accessible through http://www.fstb.gov.hk/tb/eng/procurement/content.html where a hyperlink to World Trade Organisation Government Procurement Agreement's website on the statistics on Hong Kong is provided  (http://www.wto.org/english/tratop_e/gproc_e/gpstat_e.htm)
</t>
        </r>
      </text>
    </comment>
    <comment ref="EM76" authorId="1" shapeId="0">
      <text>
        <r>
          <rPr>
            <b/>
            <sz val="9"/>
            <color indexed="81"/>
            <rFont val="Tahoma"/>
            <family val="2"/>
          </rPr>
          <t>Cem Dener:</t>
        </r>
        <r>
          <rPr>
            <sz val="9"/>
            <color indexed="81"/>
            <rFont val="Tahoma"/>
            <family val="2"/>
          </rPr>
          <t xml:space="preserve">
ESCM abd AIS launched in 2006.
Road Cargo System launched in 2011.
</t>
        </r>
      </text>
    </comment>
    <comment ref="EQ76" authorId="1" shapeId="0">
      <text>
        <r>
          <rPr>
            <sz val="9"/>
            <color indexed="81"/>
            <rFont val="Tahoma"/>
            <family val="2"/>
          </rPr>
          <t>Not applicable as HKSARG is a one-level government.  The FMIS of HKSAR is a harmonised accounting system supporting the needs of the Government.</t>
        </r>
      </text>
    </comment>
    <comment ref="EY76" authorId="13" shapeId="0">
      <text>
        <r>
          <rPr>
            <b/>
            <sz val="9"/>
            <color indexed="81"/>
            <rFont val="Tahoma"/>
            <family val="2"/>
          </rPr>
          <t>Sophiko Skhirtladze:</t>
        </r>
        <r>
          <rPr>
            <sz val="9"/>
            <color indexed="81"/>
            <rFont val="Tahoma"/>
            <family val="2"/>
          </rPr>
          <t xml:space="preserve">
http://www.futuregov.asia/articles/2014/mar/07/hong-kong-reinforces-use-digital-certificates-e-go/</t>
        </r>
      </text>
    </comment>
    <comment ref="FI76" authorId="1" shapeId="0">
      <text>
        <r>
          <rPr>
            <b/>
            <sz val="9"/>
            <color indexed="81"/>
            <rFont val="Tahoma"/>
            <family val="2"/>
          </rPr>
          <t>Cem Dener:</t>
        </r>
        <r>
          <rPr>
            <sz val="9"/>
            <color indexed="81"/>
            <rFont val="Tahoma"/>
            <family val="2"/>
          </rPr>
          <t xml:space="preserve">
Cloud application</t>
        </r>
      </text>
    </comment>
    <comment ref="FK76" authorId="1" shapeId="0">
      <text>
        <r>
          <rPr>
            <b/>
            <sz val="9"/>
            <color indexed="81"/>
            <rFont val="Tahoma"/>
            <family val="2"/>
          </rPr>
          <t>Cem Dener:</t>
        </r>
        <r>
          <rPr>
            <sz val="9"/>
            <color indexed="81"/>
            <rFont val="Tahoma"/>
            <family val="2"/>
          </rPr>
          <t xml:space="preserve">
Implementation of a cloud based centralized system was initiated in 2014</t>
        </r>
      </text>
    </comment>
    <comment ref="FR76" authorId="1" shapeId="0">
      <text>
        <r>
          <rPr>
            <b/>
            <sz val="9"/>
            <color indexed="81"/>
            <rFont val="Tahoma"/>
            <family val="2"/>
          </rPr>
          <t>Cem Dener:</t>
        </r>
        <r>
          <rPr>
            <sz val="9"/>
            <color indexed="81"/>
            <rFont val="Tahoma"/>
            <family val="2"/>
          </rPr>
          <t xml:space="preserve">
http://www.try.gov.hk/internet/pde_environmental_2007.pdf</t>
        </r>
      </text>
    </comment>
    <comment ref="GA76" authorId="7" shapeId="0">
      <text>
        <r>
          <rPr>
            <b/>
            <sz val="9"/>
            <color indexed="81"/>
            <rFont val="Tahoma"/>
            <family val="2"/>
          </rPr>
          <t>Irenezh1016:</t>
        </r>
        <r>
          <rPr>
            <sz val="9"/>
            <color indexed="81"/>
            <rFont val="Tahoma"/>
            <family val="2"/>
          </rPr>
          <t xml:space="preserve">
Internal Workflow System: a software application to streamline and automate the procurement process of bureaux and departments from initiating a requisition, confirming availability of funds, placing a purchase order, confirming delivery and acceptance, and providing updated payment information to the Treasury.
http://www.info.gov.hk/gia/general/200912/29/P200912290097.htm</t>
        </r>
      </text>
    </comment>
    <comment ref="GF76" authorId="7" shapeId="0">
      <text>
        <r>
          <rPr>
            <b/>
            <sz val="9"/>
            <color indexed="81"/>
            <rFont val="Tahoma"/>
            <family val="2"/>
          </rPr>
          <t>Irenezh1016:</t>
        </r>
        <r>
          <rPr>
            <sz val="9"/>
            <color indexed="81"/>
            <rFont val="Tahoma"/>
            <family val="2"/>
          </rPr>
          <t xml:space="preserve">
http://www.hkma.gov.hk/eng/key-functions/international-financial-centre/infrastructure/cmu.shtml</t>
        </r>
      </text>
    </comment>
    <comment ref="CX77" authorId="1" shapeId="0">
      <text>
        <r>
          <rPr>
            <b/>
            <sz val="9"/>
            <color indexed="81"/>
            <rFont val="Tahoma"/>
            <family val="2"/>
          </rPr>
          <t>Cem Dener:</t>
        </r>
        <r>
          <rPr>
            <sz val="9"/>
            <color indexed="81"/>
            <rFont val="Tahoma"/>
            <family val="2"/>
          </rPr>
          <t xml:space="preserve">
http://www.emagyarorszag.hu/</t>
        </r>
      </text>
    </comment>
    <comment ref="DL77" authorId="1" shapeId="0">
      <text>
        <r>
          <rPr>
            <b/>
            <sz val="9"/>
            <color indexed="81"/>
            <rFont val="Tahoma"/>
            <family val="2"/>
          </rPr>
          <t xml:space="preserve">Cem Dener: </t>
        </r>
        <r>
          <rPr>
            <sz val="9"/>
            <color indexed="81"/>
            <rFont val="Tahoma"/>
            <family val="2"/>
          </rPr>
          <t>Also...
http://www.oecd.org/hungary/40140155.pdf</t>
        </r>
      </text>
    </comment>
    <comment ref="DZ77" authorId="1" shapeId="0">
      <text>
        <r>
          <rPr>
            <b/>
            <sz val="9"/>
            <color indexed="81"/>
            <rFont val="Tahoma"/>
            <family val="2"/>
          </rPr>
          <t>Cem Dener:</t>
        </r>
        <r>
          <rPr>
            <sz val="9"/>
            <color indexed="81"/>
            <rFont val="Tahoma"/>
            <family val="2"/>
          </rPr>
          <t xml:space="preserve">
https://arveres.nav.gov.hu/</t>
        </r>
      </text>
    </comment>
    <comment ref="EY77" authorId="3" shapeId="0">
      <text>
        <r>
          <rPr>
            <b/>
            <sz val="9"/>
            <color indexed="81"/>
            <rFont val="Tahoma"/>
            <family val="2"/>
          </rPr>
          <t>Sophiko Skhirtladze:</t>
        </r>
        <r>
          <rPr>
            <sz val="9"/>
            <color indexed="81"/>
            <rFont val="Tahoma"/>
            <family val="2"/>
          </rPr>
          <t xml:space="preserve">
http://www.fim.uni-linz.ac.at/staff/sonntag/LTAEC_Budapest/DigitalSignatures/DSinHungary.htm</t>
        </r>
      </text>
    </comment>
    <comment ref="FJ77" authorId="1" shapeId="0">
      <text>
        <r>
          <rPr>
            <b/>
            <sz val="9"/>
            <color indexed="81"/>
            <rFont val="Tahoma"/>
            <family val="2"/>
          </rPr>
          <t>Cem Dener:</t>
        </r>
        <r>
          <rPr>
            <sz val="9"/>
            <color indexed="81"/>
            <rFont val="Tahoma"/>
            <family val="2"/>
          </rPr>
          <t xml:space="preserve">
http://hirlevel.egov.hu/2013/09/08/megujul-a-kozigazgatas-humaneroforras-gazdalkodasa/
http://kih.gov.hu/szemelyugyi-igazgatas</t>
        </r>
      </text>
    </comment>
    <comment ref="FQ77" authorId="1" shapeId="0">
      <text>
        <r>
          <rPr>
            <b/>
            <sz val="9"/>
            <color indexed="81"/>
            <rFont val="Tahoma"/>
            <family val="2"/>
          </rPr>
          <t>Cem Dener:</t>
        </r>
        <r>
          <rPr>
            <sz val="9"/>
            <color indexed="81"/>
            <rFont val="Tahoma"/>
            <family val="2"/>
          </rPr>
          <t xml:space="preserve">
Based on Oracle DB</t>
        </r>
      </text>
    </comment>
    <comment ref="CM78" authorId="1" shapeId="0">
      <text>
        <r>
          <rPr>
            <b/>
            <sz val="9"/>
            <color indexed="81"/>
            <rFont val="Tahoma"/>
            <family val="2"/>
          </rPr>
          <t>Cem Dener:</t>
        </r>
        <r>
          <rPr>
            <sz val="9"/>
            <color indexed="81"/>
            <rFont val="Tahoma"/>
            <family val="2"/>
          </rPr>
          <t xml:space="preserve">
The contract was signed in July 2001 with the Icelandic 
IT company SKÝRR (now Advania) for applications based on Oracle eBusiness Suite 
(Oracle EBS). The system includes four major applications for financials, human resource 
management, project portfolio management and purchasing. Early in 2002 the State signed a 
contract for hosting and operation of the system with another Icelandic IT company EJS, 
which is now a part of Advania. The system is called the State Financial and Human 
Resource System, nicknamed “Orri“.</t>
        </r>
      </text>
    </comment>
    <comment ref="DL78" authorId="1" shapeId="0">
      <text>
        <r>
          <rPr>
            <b/>
            <sz val="9"/>
            <color indexed="81"/>
            <rFont val="Tahoma"/>
            <family val="2"/>
          </rPr>
          <t>Cem Dener:</t>
        </r>
        <r>
          <rPr>
            <sz val="9"/>
            <color indexed="81"/>
            <rFont val="Tahoma"/>
            <family val="2"/>
          </rPr>
          <t xml:space="preserve">
Law on Central Bank 2001</t>
        </r>
      </text>
    </comment>
    <comment ref="EV78" authorId="3" shapeId="0">
      <text>
        <r>
          <rPr>
            <b/>
            <sz val="9"/>
            <color indexed="81"/>
            <rFont val="Tahoma"/>
            <family val="2"/>
          </rPr>
          <t>Sophiko Skhirtladze:</t>
        </r>
        <r>
          <rPr>
            <sz val="9"/>
            <color indexed="81"/>
            <rFont val="Tahoma"/>
            <family val="2"/>
          </rPr>
          <t xml:space="preserve">
</t>
        </r>
      </text>
    </comment>
    <comment ref="EY78" authorId="3" shapeId="0">
      <text>
        <r>
          <rPr>
            <b/>
            <sz val="9"/>
            <color indexed="81"/>
            <rFont val="Tahoma"/>
            <family val="2"/>
          </rPr>
          <t>Sophiko Skhirtladze:</t>
        </r>
        <r>
          <rPr>
            <sz val="9"/>
            <color indexed="81"/>
            <rFont val="Tahoma"/>
            <family val="2"/>
          </rPr>
          <t xml:space="preserve">
http://www.epractice.eu/files/eGov%20in%20IS%20-%20April%202014%20-%20v.11.0.pdf
http://review.gemalto.com/post/how-mobile-id-conquered-iceland
</t>
        </r>
      </text>
    </comment>
    <comment ref="FJ78" authorId="1" shapeId="0">
      <text>
        <r>
          <rPr>
            <b/>
            <sz val="9"/>
            <color indexed="81"/>
            <rFont val="Tahoma"/>
            <family val="2"/>
          </rPr>
          <t>Cem Dener:</t>
        </r>
        <r>
          <rPr>
            <sz val="9"/>
            <color indexed="81"/>
            <rFont val="Tahoma"/>
            <family val="2"/>
          </rPr>
          <t xml:space="preserve">
http://www.fjarmalaraduneyti.is/media/utgafa/Orri_Report_of_the_Independent_Evaluator.pdf
http://www.fjarmalaraduneyti.is/media/utgafa/Orri_Annex_1_Other_countries.pdf</t>
        </r>
      </text>
    </comment>
    <comment ref="FV78" authorId="1" shapeId="0">
      <text>
        <r>
          <rPr>
            <b/>
            <sz val="9"/>
            <color indexed="81"/>
            <rFont val="Tahoma"/>
            <family val="2"/>
          </rPr>
          <t>Cem Dener:</t>
        </r>
        <r>
          <rPr>
            <sz val="9"/>
            <color indexed="81"/>
            <rFont val="Tahoma"/>
            <family val="2"/>
          </rPr>
          <t xml:space="preserve">
The contract was signed in July 2001 with the Icelandic 
IT company SKÝRR (now Advania) for applications based on Oracle eBusiness Suite 
(Oracle EBS). The system includes four major applications for financials, human resource 
management, project portfolio management and purchasing. Early in 2002 the State signed a 
contract for hosting and operation of the system with another Icelandic IT company EJS, 
which is now a part of Advania. The system is called the State Financial and Human 
Resource System, nicknamed “Orri“.</t>
        </r>
      </text>
    </comment>
    <comment ref="M79" authorId="1" shapeId="0">
      <text>
        <r>
          <rPr>
            <b/>
            <sz val="9"/>
            <color indexed="81"/>
            <rFont val="Tahoma"/>
            <family val="2"/>
          </rPr>
          <t>Cem Dener:</t>
        </r>
        <r>
          <rPr>
            <sz val="9"/>
            <color indexed="81"/>
            <rFont val="Tahoma"/>
            <family val="2"/>
          </rPr>
          <t xml:space="preserve">
http://www.ingaf.in/resources#
http://pao2000.nic.in/pao2000_home.html
http://164.100.12.160/elekha/elekhahome.asp
http://acid.nic.in/
</t>
        </r>
      </text>
    </comment>
    <comment ref="Q79" authorId="1" shapeId="0">
      <text>
        <r>
          <rPr>
            <b/>
            <sz val="9"/>
            <color indexed="81"/>
            <rFont val="Tahoma"/>
            <family val="2"/>
          </rPr>
          <t>Cem Dener:</t>
        </r>
        <r>
          <rPr>
            <sz val="9"/>
            <color indexed="81"/>
            <rFont val="Tahoma"/>
            <family val="2"/>
          </rPr>
          <t xml:space="preserve">
http://indiabudget.nic.in/vol1.asp
Inactive...</t>
        </r>
      </text>
    </comment>
    <comment ref="X79" authorId="1" shapeId="0">
      <text>
        <r>
          <rPr>
            <b/>
            <sz val="9"/>
            <color indexed="81"/>
            <rFont val="Tahoma"/>
            <family val="2"/>
          </rPr>
          <t>Cem Dener:</t>
        </r>
        <r>
          <rPr>
            <sz val="9"/>
            <color indexed="81"/>
            <rFont val="Tahoma"/>
            <family val="2"/>
          </rPr>
          <t xml:space="preserve">
http://csc.gov.in/
http://www.negp.gov.in/Default.aspx
</t>
        </r>
      </text>
    </comment>
    <comment ref="AL79" authorId="8" shapeId="0">
      <text>
        <r>
          <rPr>
            <b/>
            <sz val="9"/>
            <color indexed="81"/>
            <rFont val="Tahoma"/>
            <family val="2"/>
          </rPr>
          <t>Birgul:</t>
        </r>
        <r>
          <rPr>
            <sz val="9"/>
            <color indexed="81"/>
            <rFont val="Tahoma"/>
            <family val="2"/>
          </rPr>
          <t xml:space="preserve">
6 month period</t>
        </r>
      </text>
    </comment>
    <comment ref="AO79" authorId="5" shapeId="0">
      <text>
        <r>
          <rPr>
            <b/>
            <sz val="9"/>
            <color indexed="81"/>
            <rFont val="Tahoma"/>
            <family val="2"/>
          </rPr>
          <t>Sandy:</t>
        </r>
        <r>
          <rPr>
            <sz val="9"/>
            <color indexed="81"/>
            <rFont val="Tahoma"/>
            <family val="2"/>
          </rPr>
          <t xml:space="preserve">
http://cga.nic.in/</t>
        </r>
      </text>
    </comment>
    <comment ref="BG79" authorId="1" shapeId="0">
      <text>
        <r>
          <rPr>
            <b/>
            <sz val="9"/>
            <color indexed="81"/>
            <rFont val="Tahoma"/>
            <family val="2"/>
          </rPr>
          <t>Cem Dener:</t>
        </r>
        <r>
          <rPr>
            <sz val="9"/>
            <color indexed="81"/>
            <rFont val="Tahoma"/>
            <family val="2"/>
          </rPr>
          <t xml:space="preserve">
http://www.cga.nic.in/</t>
        </r>
      </text>
    </comment>
    <comment ref="BO79" authorId="1" shapeId="0">
      <text>
        <r>
          <rPr>
            <b/>
            <sz val="9"/>
            <color indexed="81"/>
            <rFont val="Tahoma"/>
            <family val="2"/>
          </rPr>
          <t>Cem Dener:</t>
        </r>
        <r>
          <rPr>
            <sz val="9"/>
            <color indexed="81"/>
            <rFont val="Tahoma"/>
            <family val="2"/>
          </rPr>
          <t xml:space="preserve">
Inactive...</t>
        </r>
      </text>
    </comment>
    <comment ref="CE79" authorId="1" shapeId="0">
      <text>
        <r>
          <rPr>
            <b/>
            <sz val="9"/>
            <color indexed="81"/>
            <rFont val="Tahoma"/>
            <family val="2"/>
          </rPr>
          <t>Cem Dener:</t>
        </r>
        <r>
          <rPr>
            <sz val="9"/>
            <color indexed="81"/>
            <rFont val="Tahoma"/>
            <family val="2"/>
          </rPr>
          <t xml:space="preserve">
COMPACT &gt; e-Lekha
http://elekha.nic.in/Elekha/elekhaHome.asp
http://gepg.nic.in/
http://cpsms.nic.in/Users/LoginDetails/Login.aspx?ReturnUrl=%2fdefault.aspx
</t>
        </r>
      </text>
    </comment>
    <comment ref="CM79" authorId="1" shapeId="0">
      <text>
        <r>
          <rPr>
            <b/>
            <sz val="9"/>
            <color indexed="81"/>
            <rFont val="Tahoma"/>
            <family val="2"/>
          </rPr>
          <t>Cem Dener:</t>
        </r>
        <r>
          <rPr>
            <sz val="9"/>
            <color indexed="81"/>
            <rFont val="Tahoma"/>
            <family val="2"/>
          </rPr>
          <t xml:space="preserve">
http://www.cga.nic.in/pdf/IFMISINGOI_COMPACTELEKHA.pdf</t>
        </r>
      </text>
    </comment>
    <comment ref="CV79" authorId="1" shapeId="0">
      <text>
        <r>
          <rPr>
            <b/>
            <sz val="9"/>
            <color indexed="81"/>
            <rFont val="Tahoma"/>
            <family val="2"/>
          </rPr>
          <t>Cem Dener:</t>
        </r>
        <r>
          <rPr>
            <sz val="9"/>
            <color indexed="81"/>
            <rFont val="Tahoma"/>
            <family val="2"/>
          </rPr>
          <t xml:space="preserve">
http://www.ingaf.in/resources#
http://pao2000.nic.in/pao2000_home.html
http://164.100.12.160/elekha/elekhahome.asp
http://acid.nic.in/
</t>
        </r>
      </text>
    </comment>
    <comment ref="DG79" authorId="1" shapeId="0">
      <text>
        <r>
          <rPr>
            <b/>
            <sz val="9"/>
            <color indexed="81"/>
            <rFont val="Tahoma"/>
            <family val="2"/>
          </rPr>
          <t>Cem Dener:</t>
        </r>
        <r>
          <rPr>
            <sz val="9"/>
            <color indexed="81"/>
            <rFont val="Tahoma"/>
            <family val="2"/>
          </rPr>
          <t xml:space="preserve">
http://csc.gov.in/
http://www.negp.gov.in/Default.aspx
</t>
        </r>
      </text>
    </comment>
    <comment ref="DM79" authorId="1" shapeId="0">
      <text>
        <r>
          <rPr>
            <b/>
            <sz val="9"/>
            <color indexed="81"/>
            <rFont val="Tahoma"/>
            <family val="2"/>
          </rPr>
          <t>Cem Dener:</t>
        </r>
        <r>
          <rPr>
            <sz val="9"/>
            <color indexed="81"/>
            <rFont val="Tahoma"/>
            <family val="2"/>
          </rPr>
          <t xml:space="preserve">
Consolidated Fund of India.
Since 2009: CPSMS
Since 2013:  PFMS 
http://cpsms.nic.in/</t>
        </r>
      </text>
    </comment>
    <comment ref="DT79" authorId="1" shapeId="0">
      <text>
        <r>
          <rPr>
            <b/>
            <sz val="9"/>
            <color indexed="81"/>
            <rFont val="Tahoma"/>
            <family val="2"/>
          </rPr>
          <t>Cem Dener:</t>
        </r>
        <r>
          <rPr>
            <sz val="9"/>
            <color indexed="81"/>
            <rFont val="Tahoma"/>
            <family val="2"/>
          </rPr>
          <t xml:space="preserve">
http://www.incometaxindia.gov.in/</t>
        </r>
      </text>
    </comment>
    <comment ref="DU79" authorId="8" shapeId="0">
      <text>
        <r>
          <rPr>
            <b/>
            <sz val="9"/>
            <color indexed="81"/>
            <rFont val="Tahoma"/>
            <family val="2"/>
          </rPr>
          <t>Birgul:</t>
        </r>
        <r>
          <rPr>
            <sz val="9"/>
            <color indexed="81"/>
            <rFont val="Tahoma"/>
            <family val="2"/>
          </rPr>
          <t xml:space="preserve">
6 month period</t>
        </r>
      </text>
    </comment>
    <comment ref="DX79" authorId="5" shapeId="0">
      <text>
        <r>
          <rPr>
            <b/>
            <sz val="9"/>
            <color indexed="81"/>
            <rFont val="Tahoma"/>
            <family val="2"/>
          </rPr>
          <t>Sandy:</t>
        </r>
        <r>
          <rPr>
            <sz val="9"/>
            <color indexed="81"/>
            <rFont val="Tahoma"/>
            <family val="2"/>
          </rPr>
          <t xml:space="preserve">
http://cga.nic.in/</t>
        </r>
      </text>
    </comment>
    <comment ref="DZ79" authorId="1" shapeId="0">
      <text>
        <r>
          <rPr>
            <b/>
            <sz val="9"/>
            <color indexed="81"/>
            <rFont val="Tahoma"/>
            <family val="2"/>
          </rPr>
          <t>Cem Dener:</t>
        </r>
        <r>
          <rPr>
            <sz val="9"/>
            <color indexed="81"/>
            <rFont val="Tahoma"/>
            <family val="2"/>
          </rPr>
          <t xml:space="preserve">
http://incometaxindia.gov.in/eGov_initiatives.asp</t>
        </r>
      </text>
    </comment>
    <comment ref="EA79" authorId="1" shapeId="0">
      <text>
        <r>
          <rPr>
            <b/>
            <sz val="9"/>
            <color indexed="81"/>
            <rFont val="Tahoma"/>
            <family val="2"/>
          </rPr>
          <t>Cem Dener:</t>
        </r>
        <r>
          <rPr>
            <sz val="9"/>
            <color indexed="81"/>
            <rFont val="Tahoma"/>
            <family val="2"/>
          </rPr>
          <t xml:space="preserve">
e-Tax operational in 2002</t>
        </r>
      </text>
    </comment>
    <comment ref="EG79" authorId="3" shapeId="0">
      <text>
        <r>
          <rPr>
            <b/>
            <sz val="9"/>
            <color indexed="81"/>
            <rFont val="Tahoma"/>
            <family val="2"/>
          </rPr>
          <t>Sophiko Skhirtladze:</t>
        </r>
        <r>
          <rPr>
            <sz val="9"/>
            <color indexed="81"/>
            <rFont val="Tahoma"/>
            <family val="2"/>
          </rPr>
          <t xml:space="preserve">
In 2006, India submitted data maintenance requests for Version 2.0.</t>
        </r>
      </text>
    </comment>
    <comment ref="EL79" authorId="1" shapeId="0">
      <text>
        <r>
          <rPr>
            <b/>
            <sz val="9"/>
            <color indexed="81"/>
            <rFont val="Tahoma"/>
            <family val="2"/>
          </rPr>
          <t>Cem Dener:</t>
        </r>
        <r>
          <rPr>
            <sz val="9"/>
            <color indexed="81"/>
            <rFont val="Tahoma"/>
            <family val="2"/>
          </rPr>
          <t xml:space="preserve">
http://ices.nic.in/Ices/home.aspx</t>
        </r>
      </text>
    </comment>
    <comment ref="EP79" authorId="1" shapeId="0">
      <text>
        <r>
          <rPr>
            <b/>
            <sz val="9"/>
            <color indexed="81"/>
            <rFont val="Tahoma"/>
            <family val="2"/>
          </rPr>
          <t>Cem Dener:</t>
        </r>
        <r>
          <rPr>
            <sz val="9"/>
            <color indexed="81"/>
            <rFont val="Tahoma"/>
            <family val="2"/>
          </rPr>
          <t xml:space="preserve">
http://www.cga.nic.in/</t>
        </r>
      </text>
    </comment>
    <comment ref="ER79" authorId="3" shapeId="0">
      <text>
        <r>
          <rPr>
            <b/>
            <sz val="9"/>
            <color indexed="81"/>
            <rFont val="Tahoma"/>
            <family val="2"/>
          </rPr>
          <t>Sophiko Skhirtladze:</t>
        </r>
        <r>
          <rPr>
            <sz val="9"/>
            <color indexed="81"/>
            <rFont val="Tahoma"/>
            <family val="2"/>
          </rPr>
          <t xml:space="preserve">
https://www.aces.gov.in/</t>
        </r>
      </text>
    </comment>
    <comment ref="EV79" authorId="1" shapeId="0">
      <text>
        <r>
          <rPr>
            <b/>
            <sz val="9"/>
            <color indexed="81"/>
            <rFont val="Tahoma"/>
            <family val="2"/>
          </rPr>
          <t>Cem Dener:</t>
        </r>
        <r>
          <rPr>
            <sz val="9"/>
            <color indexed="81"/>
            <rFont val="Tahoma"/>
            <family val="2"/>
          </rPr>
          <t xml:space="preserve">
http://cpsms.nic.in</t>
        </r>
      </text>
    </comment>
    <comment ref="EX79" authorId="1" shapeId="0">
      <text>
        <r>
          <rPr>
            <b/>
            <sz val="9"/>
            <color indexed="81"/>
            <rFont val="Tahoma"/>
            <family val="2"/>
          </rPr>
          <t>Cem Dener:</t>
        </r>
        <r>
          <rPr>
            <sz val="9"/>
            <color indexed="81"/>
            <rFont val="Tahoma"/>
            <family val="2"/>
          </rPr>
          <t xml:space="preserve">
Inactive...</t>
        </r>
      </text>
    </comment>
    <comment ref="FA79" authorId="3" shapeId="0">
      <text>
        <r>
          <rPr>
            <b/>
            <sz val="9"/>
            <color indexed="81"/>
            <rFont val="Tahoma"/>
            <family val="2"/>
          </rPr>
          <t>Sophiko Skhirtladze:</t>
        </r>
        <r>
          <rPr>
            <sz val="9"/>
            <color indexed="81"/>
            <rFont val="Tahoma"/>
            <family val="2"/>
          </rPr>
          <t xml:space="preserve">
Mainly used for tax e-filing</t>
        </r>
      </text>
    </comment>
    <comment ref="FJ79" authorId="1" shapeId="0">
      <text>
        <r>
          <rPr>
            <b/>
            <sz val="9"/>
            <color indexed="81"/>
            <rFont val="Tahoma"/>
            <family val="2"/>
          </rPr>
          <t>Cem Dener:</t>
        </r>
        <r>
          <rPr>
            <sz val="9"/>
            <color indexed="81"/>
            <rFont val="Tahoma"/>
            <family val="2"/>
          </rPr>
          <t xml:space="preserve">
http://www.pefa.org/en/assessment/mar10-pfmpr-public-en</t>
        </r>
      </text>
    </comment>
    <comment ref="FL79" authorId="1" shapeId="0">
      <text>
        <r>
          <rPr>
            <b/>
            <sz val="9"/>
            <color indexed="81"/>
            <rFont val="Tahoma"/>
            <family val="2"/>
          </rPr>
          <t>Cem Dener:</t>
        </r>
        <r>
          <rPr>
            <sz val="9"/>
            <color indexed="81"/>
            <rFont val="Tahoma"/>
            <family val="2"/>
          </rPr>
          <t xml:space="preserve">
State level HRMIS solutions</t>
        </r>
      </text>
    </comment>
    <comment ref="FN79" authorId="1" shapeId="0">
      <text>
        <r>
          <rPr>
            <b/>
            <sz val="9"/>
            <color indexed="81"/>
            <rFont val="Tahoma"/>
            <family val="2"/>
          </rPr>
          <t>Cem Dener:</t>
        </r>
        <r>
          <rPr>
            <sz val="9"/>
            <color indexed="81"/>
            <rFont val="Tahoma"/>
            <family val="2"/>
          </rPr>
          <t xml:space="preserve">
COMPACT &gt; e-Lekha
http://elekha.nic.in/Elekha/elekhaHome.asp
http://gepg.nic.in/
http://cpsms.nic.in/Users/LoginDetails/Login.aspx?ReturnUrl=%2fdefault.aspx
</t>
        </r>
      </text>
    </comment>
    <comment ref="FT79" authorId="1" shapeId="0">
      <text>
        <r>
          <rPr>
            <b/>
            <sz val="9"/>
            <color indexed="81"/>
            <rFont val="Tahoma"/>
            <family val="2"/>
          </rPr>
          <t>Cem Dener:</t>
        </r>
        <r>
          <rPr>
            <sz val="9"/>
            <color indexed="81"/>
            <rFont val="Tahoma"/>
            <family val="2"/>
          </rPr>
          <t xml:space="preserve">
Payroll is calculated by each MDA and State level entitiy separately. No centralized payroll database.</t>
        </r>
      </text>
    </comment>
    <comment ref="FV79" authorId="1" shapeId="0">
      <text>
        <r>
          <rPr>
            <b/>
            <sz val="9"/>
            <color indexed="81"/>
            <rFont val="Tahoma"/>
            <family val="2"/>
          </rPr>
          <t>Cem Dener:</t>
        </r>
        <r>
          <rPr>
            <sz val="9"/>
            <color indexed="81"/>
            <rFont val="Tahoma"/>
            <family val="2"/>
          </rPr>
          <t xml:space="preserve">
http://www.cga.nic.in/pdf/IFMISINGOI_COMPACTELEKHA.pdf</t>
        </r>
      </text>
    </comment>
    <comment ref="FW79" authorId="7" shapeId="0">
      <text>
        <r>
          <rPr>
            <b/>
            <sz val="9"/>
            <color indexed="81"/>
            <rFont val="Tahoma"/>
            <family val="2"/>
          </rPr>
          <t>Irenezh1016:</t>
        </r>
        <r>
          <rPr>
            <sz val="9"/>
            <color indexed="81"/>
            <rFont val="Tahoma"/>
            <family val="2"/>
          </rPr>
          <t xml:space="preserve">
Central Public Procurement Portal</t>
        </r>
      </text>
    </comment>
    <comment ref="FX79" authorId="1" shapeId="0">
      <text>
        <r>
          <rPr>
            <b/>
            <sz val="9"/>
            <color indexed="81"/>
            <rFont val="Tahoma"/>
            <family val="2"/>
          </rPr>
          <t>Cem Dener:</t>
        </r>
        <r>
          <rPr>
            <sz val="9"/>
            <color indexed="81"/>
            <rFont val="Tahoma"/>
            <family val="2"/>
          </rPr>
          <t xml:space="preserve">
Andhra Pradesh:   https://tender.eprocurement.gov.in/
Arunachal Pradesh:   http://arunachaltenders.gov.in/nicgep/app
Assam:   www.pmgsytendersasm.gov.in http://assamtenders.gov.in/nicgep/app
Andaman and Nicobar:   http://andssw1.and.nic.in/tendersonline
Bihar:   https://www.eproc.bihar.gov.in
Chandigarh:   https://etenders.chd.nic.in
Chhattisgarh:   https://cgeprocurement.gov.in
Dadar and Nagar Haveli:   http://dnh.nic.in/Tenders.html
Daman and Diu:   https://www.nprocure.com/
Delhi:   https://govtprocurement.delhi.gov.in
Goa:   http://www.etender.goa.gov.in
Gujarat:   http://www.gujarattenders.in       https://www.nprocure.com
Haryana:   https://etenders.hry.nic.in
Himachal Pradesh:   https://hptenders.gov.in
Jammu &amp; Kashmir:   https://jktenders.gov.in
Jharkhand:   https://jharkhandtenders.gov.in
Karnataka:   https://eproc.karnataka.gov.in
Kerala:   https://etenders.kerala.gov.in
Lakshadweep:   http://lakshadweep.nic.in/eProcurement.html
Madhya Pradesh:   http://mpeprocurement.gov.in
Maharashtra:   https://mahatenders.gov.in
Manipur:   http://manipurtenders.gov.in
Meghalaya:   https://meghalayatenders.gov.in
Mizoram:   https://mizoramtenders.gov.in
Nagaland:   https://nagalandtenders.gov.in
Odisha:   https://tendersorissa.gov.in
Punjab:   http://eprocpbpwd.gov.in      https://etender.punjabgovt.gov.in
Puducherry:   https://pudutenders.gov.in
Rajasthan:   https://eproc.rajasthan.gov.in
Sikkim:   http://sikkimtender.gov.in
Tamil Nadu:   https://tntenders.gov.in
Tripura:   http://tripuratenders.gov.in
Uttar Pradesh:   https://etender.up.nic.in
Uttarakhand:   https://uktenders.gov.in
West Bengal:   https://wbtenders.gov.in
Director General of Supplies and Disposals (DGS&amp;D):   https://dgsndtenders.gov.in
Ministry of Road Transport and Highways (MORTH):   https://www.tenderwizard.com/ROOTAPP/MORTH.jsp?company=MORTH
Ministry of Urban Development:   http://eprocure.gov.in/cppp
National Rural Roads Development Agency:   http://pmgsytenders.gov.in
National Highways Authority of India:   https://www.tenderwizard.com/ROOTAPP/NHAI.jsp?company=NHAI
Satluj Jal Vidyut Nigam Limited:   http://www.tenderwizard.com/ROOTAPP/NewTenderFreeView.jsp?iPageStart=1&amp;iStart=1&amp;col1=&amp;col2=&amp;col3=&amp;col4=&amp;col5=&amp;col6=&amp;col7=
Power Grid Corporation of India Limited:   www.tcil-india-electronictender.com
</t>
        </r>
      </text>
    </comment>
    <comment ref="FZ79" authorId="1" shapeId="0">
      <text>
        <r>
          <rPr>
            <b/>
            <sz val="9"/>
            <color indexed="81"/>
            <rFont val="Tahoma"/>
            <family val="2"/>
          </rPr>
          <t>Cem Dener:</t>
        </r>
        <r>
          <rPr>
            <sz val="9"/>
            <color indexed="81"/>
            <rFont val="Tahoma"/>
            <family val="2"/>
          </rPr>
          <t xml:space="preserve">
States maintain specific e-Procurement portals.</t>
        </r>
      </text>
    </comment>
    <comment ref="GH79" authorId="1" shapeId="0">
      <text>
        <r>
          <rPr>
            <b/>
            <sz val="9"/>
            <color indexed="81"/>
            <rFont val="Tahoma"/>
            <family val="2"/>
          </rPr>
          <t>Cem Dener:</t>
        </r>
        <r>
          <rPr>
            <sz val="9"/>
            <color indexed="81"/>
            <rFont val="Tahoma"/>
            <family val="2"/>
          </rPr>
          <t xml:space="preserve">
CB : Full access</t>
        </r>
      </text>
    </comment>
    <comment ref="J80" authorId="1" shapeId="0">
      <text>
        <r>
          <rPr>
            <sz val="9"/>
            <color indexed="81"/>
            <rFont val="Tahoma"/>
            <family val="2"/>
          </rPr>
          <t>PF information is located in different websites of  MOF. 
Budget plans at DG Budget website
www. anggaran.depkeu.go.id
Execution data at DG Treasury
www.perbendaharaan.go.id</t>
        </r>
      </text>
    </comment>
    <comment ref="K80" authorId="1" shapeId="0">
      <text>
        <r>
          <rPr>
            <b/>
            <sz val="9"/>
            <color indexed="81"/>
            <rFont val="Tahoma"/>
            <family val="2"/>
          </rPr>
          <t>Cem Dener:</t>
        </r>
        <r>
          <rPr>
            <sz val="9"/>
            <color indexed="81"/>
            <rFont val="Tahoma"/>
            <family val="2"/>
          </rPr>
          <t xml:space="preserve">
 http://www.depkeu.go.id
http://www.anggaran.depkeu.go.id
http://www.perbendaharaan.go.id</t>
        </r>
      </text>
    </comment>
    <comment ref="AD80" authorId="5" shapeId="0">
      <text>
        <r>
          <rPr>
            <b/>
            <sz val="9"/>
            <color indexed="81"/>
            <rFont val="Tahoma"/>
            <family val="2"/>
          </rPr>
          <t>Sandy:Need translation confirmation. Information in the "Ministry of Finance Strategic Plan 2010-2014"</t>
        </r>
        <r>
          <rPr>
            <sz val="9"/>
            <color indexed="81"/>
            <rFont val="Tahoma"/>
            <family val="2"/>
          </rPr>
          <t xml:space="preserve">
</t>
        </r>
      </text>
    </comment>
    <comment ref="AO80" authorId="1" shapeId="0">
      <text>
        <r>
          <rPr>
            <sz val="9"/>
            <color indexed="81"/>
            <rFont val="Tahoma"/>
            <family val="2"/>
          </rPr>
          <t>It is regularly published in  a document called Central Government Financial Statement Audited Report</t>
        </r>
      </text>
    </comment>
    <comment ref="BE80" authorId="1" shapeId="0">
      <text>
        <r>
          <rPr>
            <b/>
            <sz val="9"/>
            <color indexed="81"/>
            <rFont val="Tahoma"/>
            <family val="2"/>
          </rPr>
          <t>Cem Dener:</t>
        </r>
        <r>
          <rPr>
            <sz val="9"/>
            <color indexed="81"/>
            <rFont val="Tahoma"/>
            <family val="2"/>
          </rPr>
          <t xml:space="preserve">
http://www.indonesia.go.id</t>
        </r>
      </text>
    </comment>
    <comment ref="BH80" authorId="1" shapeId="0">
      <text>
        <r>
          <rPr>
            <sz val="9"/>
            <color indexed="81"/>
            <rFont val="Tahoma"/>
            <family val="2"/>
          </rPr>
          <t>Finance Minister Regulation No. 238/2011 on the Government Accounting System general guidance to harmonize the accounting system between central and SNG.</t>
        </r>
      </text>
    </comment>
    <comment ref="CS80" authorId="1" shapeId="0">
      <text>
        <r>
          <rPr>
            <sz val="9"/>
            <color indexed="81"/>
            <rFont val="Tahoma"/>
            <family val="2"/>
          </rPr>
          <t>PF information is located in different websites of  MOF. 
Budget plans at DG Budget website
www. anggaran.depkeu.go.id
Execution data at DG Treasury
www.perbendaharaan.go.id</t>
        </r>
      </text>
    </comment>
    <comment ref="CT80" authorId="1" shapeId="0">
      <text>
        <r>
          <rPr>
            <b/>
            <sz val="9"/>
            <color indexed="81"/>
            <rFont val="Tahoma"/>
            <family val="2"/>
          </rPr>
          <t>Cem Dener:</t>
        </r>
        <r>
          <rPr>
            <sz val="9"/>
            <color indexed="81"/>
            <rFont val="Tahoma"/>
            <family val="2"/>
          </rPr>
          <t xml:space="preserve">
 http://www.depkeu.go.id
http://www.anggaran.depkeu.go.id
http://www.perbendaharaan.go.id</t>
        </r>
      </text>
    </comment>
    <comment ref="CX80" authorId="1" shapeId="0">
      <text>
        <r>
          <rPr>
            <b/>
            <sz val="9"/>
            <color indexed="81"/>
            <rFont val="Tahoma"/>
            <family val="2"/>
          </rPr>
          <t>Cem Dener:</t>
        </r>
        <r>
          <rPr>
            <sz val="9"/>
            <color indexed="81"/>
            <rFont val="Tahoma"/>
            <family val="2"/>
          </rPr>
          <t xml:space="preserve">
http://tanahair.indonesia.go.id</t>
        </r>
      </text>
    </comment>
    <comment ref="DE80" authorId="7" shapeId="0">
      <text>
        <r>
          <rPr>
            <b/>
            <sz val="9"/>
            <color indexed="81"/>
            <rFont val="Tahoma"/>
            <family val="2"/>
          </rPr>
          <t>Irenezh1016:</t>
        </r>
        <r>
          <rPr>
            <sz val="9"/>
            <color indexed="81"/>
            <rFont val="Tahoma"/>
            <family val="2"/>
          </rPr>
          <t xml:space="preserve">
http://www.indonesia.go.id/en/ministries/ministers/ministry-of-communication-and-informatics/1663-profile/178-kementeriandepartemen-komunikasi-dan-informatika.html</t>
        </r>
      </text>
    </comment>
    <comment ref="DM80" authorId="5" shapeId="0">
      <text>
        <r>
          <rPr>
            <b/>
            <sz val="9"/>
            <color indexed="81"/>
            <rFont val="Tahoma"/>
            <family val="2"/>
          </rPr>
          <t>Sandy:Need translation confirmation. Information in the "Ministry of Finance Strategic Plan 2010-2014"</t>
        </r>
        <r>
          <rPr>
            <sz val="9"/>
            <color indexed="81"/>
            <rFont val="Tahoma"/>
            <family val="2"/>
          </rPr>
          <t xml:space="preserve">
</t>
        </r>
      </text>
    </comment>
    <comment ref="DR80" authorId="1" shapeId="0">
      <text>
        <r>
          <rPr>
            <b/>
            <sz val="9"/>
            <color indexed="81"/>
            <rFont val="Tahoma"/>
            <family val="2"/>
          </rPr>
          <t>Cem Dener:</t>
        </r>
        <r>
          <rPr>
            <sz val="9"/>
            <color indexed="81"/>
            <rFont val="Tahoma"/>
            <family val="2"/>
          </rPr>
          <t xml:space="preserve">
m USD</t>
        </r>
      </text>
    </comment>
    <comment ref="DX80" authorId="1" shapeId="0">
      <text>
        <r>
          <rPr>
            <sz val="9"/>
            <color indexed="81"/>
            <rFont val="Tahoma"/>
            <family val="2"/>
          </rPr>
          <t>It is regularly published in  a document called Central Government Financial Statement Audited Report</t>
        </r>
      </text>
    </comment>
    <comment ref="EG80" authorId="3" shapeId="0">
      <text>
        <r>
          <rPr>
            <b/>
            <sz val="9"/>
            <color indexed="81"/>
            <rFont val="Tahoma"/>
            <family val="2"/>
          </rPr>
          <t>Sophiko Skhirtladze:</t>
        </r>
        <r>
          <rPr>
            <sz val="9"/>
            <color indexed="81"/>
            <rFont val="Tahoma"/>
            <family val="2"/>
          </rPr>
          <t xml:space="preserve">
Mapped to WCO Customs Data Model 2.0(Reported in Survey). Further reports suggest alignment with the WCO Data Model.</t>
        </r>
      </text>
    </comment>
    <comment ref="EL80" authorId="1" shapeId="0">
      <text>
        <r>
          <rPr>
            <b/>
            <sz val="9"/>
            <color indexed="81"/>
            <rFont val="Tahoma"/>
            <family val="2"/>
          </rPr>
          <t>Cem Dener:</t>
        </r>
        <r>
          <rPr>
            <sz val="9"/>
            <color indexed="81"/>
            <rFont val="Tahoma"/>
            <family val="2"/>
          </rPr>
          <t xml:space="preserve">
Single Window
http://www.insw.go.id</t>
        </r>
      </text>
    </comment>
    <comment ref="EM80" authorId="1" shapeId="0">
      <text>
        <r>
          <rPr>
            <b/>
            <sz val="9"/>
            <color indexed="81"/>
            <rFont val="Tahoma"/>
            <family val="2"/>
          </rPr>
          <t>Cem Dener:</t>
        </r>
        <r>
          <rPr>
            <sz val="9"/>
            <color indexed="81"/>
            <rFont val="Tahoma"/>
            <family val="2"/>
          </rPr>
          <t xml:space="preserve">
e-Customs portal since 2011</t>
        </r>
      </text>
    </comment>
    <comment ref="EN80" authorId="1" shapeId="0">
      <text>
        <r>
          <rPr>
            <b/>
            <sz val="9"/>
            <color indexed="81"/>
            <rFont val="Tahoma"/>
            <family val="2"/>
          </rPr>
          <t>Cem Dener:</t>
        </r>
        <r>
          <rPr>
            <sz val="9"/>
            <color indexed="81"/>
            <rFont val="Tahoma"/>
            <family val="2"/>
          </rPr>
          <t xml:space="preserve">
http://www.indonesia.go.id</t>
        </r>
      </text>
    </comment>
    <comment ref="EQ80" authorId="1" shapeId="0">
      <text>
        <r>
          <rPr>
            <sz val="9"/>
            <color indexed="81"/>
            <rFont val="Tahoma"/>
            <family val="2"/>
          </rPr>
          <t>Finance Minister Regulation No. 238/2011 on the Government Accounting System general guidance to harmonize the accounting system between central and SNG.</t>
        </r>
      </text>
    </comment>
    <comment ref="ES80" authorId="3" shapeId="0">
      <text>
        <r>
          <rPr>
            <b/>
            <sz val="9"/>
            <color indexed="81"/>
            <rFont val="Tahoma"/>
            <family val="2"/>
          </rPr>
          <t>Sophiko Skhirtladze:</t>
        </r>
        <r>
          <rPr>
            <sz val="9"/>
            <color indexed="81"/>
            <rFont val="Tahoma"/>
            <family val="2"/>
          </rPr>
          <t xml:space="preserve">
http://www.futuregov.asia/articles/2013/dec/07/indonesian-tax-agency-aims-efficiency-e-filing/</t>
        </r>
      </text>
    </comment>
    <comment ref="FL80" authorId="1" shapeId="0">
      <text>
        <r>
          <rPr>
            <b/>
            <sz val="9"/>
            <color indexed="81"/>
            <rFont val="Tahoma"/>
            <family val="2"/>
          </rPr>
          <t>Cem Dener:</t>
        </r>
        <r>
          <rPr>
            <sz val="9"/>
            <color indexed="81"/>
            <rFont val="Tahoma"/>
            <family val="2"/>
          </rPr>
          <t xml:space="preserve">
Ministry, Dept, Agency level HRMIS solutions.
IHRMIS planned under ongoing WB funded GFMIS project.</t>
        </r>
      </text>
    </comment>
    <comment ref="FT80" authorId="1" shapeId="0">
      <text>
        <r>
          <rPr>
            <b/>
            <sz val="9"/>
            <color indexed="81"/>
            <rFont val="Tahoma"/>
            <family val="2"/>
          </rPr>
          <t>Cem Dener:</t>
        </r>
        <r>
          <rPr>
            <sz val="9"/>
            <color indexed="81"/>
            <rFont val="Tahoma"/>
            <family val="2"/>
          </rPr>
          <t xml:space="preserve">
Payroll is calculated by each MDA separately. No centralized payroll database.</t>
        </r>
      </text>
    </comment>
    <comment ref="FX80" authorId="1" shapeId="0">
      <text>
        <r>
          <rPr>
            <b/>
            <sz val="9"/>
            <color indexed="81"/>
            <rFont val="Tahoma"/>
            <family val="2"/>
          </rPr>
          <t>Cem Dener:</t>
        </r>
        <r>
          <rPr>
            <sz val="9"/>
            <color indexed="81"/>
            <rFont val="Tahoma"/>
            <family val="2"/>
          </rPr>
          <t xml:space="preserve">
https://inaproc.lkpp.go.id/v3/
https://lpse.lkpp.go.id/eproc/
http://www.pefa.org/en/assessment/id-dec12-pfmpr-public-en
</t>
        </r>
      </text>
    </comment>
    <comment ref="GH80" authorId="1" shapeId="0">
      <text>
        <r>
          <rPr>
            <b/>
            <sz val="9"/>
            <color indexed="81"/>
            <rFont val="Tahoma"/>
            <family val="2"/>
          </rPr>
          <t>Cem Dener:</t>
        </r>
        <r>
          <rPr>
            <sz val="9"/>
            <color indexed="81"/>
            <rFont val="Tahoma"/>
            <family val="2"/>
          </rPr>
          <t xml:space="preserve">
CB : Remote access
Superior Tribunal of Auditors: Read only access</t>
        </r>
      </text>
    </comment>
    <comment ref="GI80" authorId="1" shapeId="0">
      <text>
        <r>
          <rPr>
            <b/>
            <sz val="9"/>
            <color indexed="81"/>
            <rFont val="Tahoma"/>
            <family val="2"/>
          </rPr>
          <t>Cem Dener:</t>
        </r>
        <r>
          <rPr>
            <sz val="9"/>
            <color indexed="81"/>
            <rFont val="Tahoma"/>
            <family val="2"/>
          </rPr>
          <t xml:space="preserve">
4F : 2012
4T : 2010</t>
        </r>
      </text>
    </comment>
    <comment ref="C81" authorId="1" shapeId="0">
      <text>
        <r>
          <rPr>
            <b/>
            <sz val="9"/>
            <color indexed="81"/>
            <rFont val="Tahoma"/>
            <family val="2"/>
          </rPr>
          <t>Cem Dener:</t>
        </r>
        <r>
          <rPr>
            <sz val="9"/>
            <color indexed="81"/>
            <rFont val="Tahoma"/>
            <family val="2"/>
          </rPr>
          <t xml:space="preserve">
Islamic Republic of Iran
</t>
        </r>
      </text>
    </comment>
    <comment ref="F81" authorId="4" shapeId="0">
      <text>
        <r>
          <rPr>
            <b/>
            <sz val="9"/>
            <color indexed="81"/>
            <rFont val="Tahoma"/>
            <family val="2"/>
          </rPr>
          <t>CD:</t>
        </r>
        <r>
          <rPr>
            <sz val="9"/>
            <color indexed="81"/>
            <rFont val="Tahoma"/>
            <family val="2"/>
          </rPr>
          <t xml:space="preserve">
2014
</t>
        </r>
      </text>
    </comment>
    <comment ref="M81" authorId="1" shapeId="0">
      <text>
        <r>
          <rPr>
            <b/>
            <sz val="9"/>
            <color indexed="81"/>
            <rFont val="Tahoma"/>
            <family val="2"/>
          </rPr>
          <t>Cem Dener:</t>
        </r>
        <r>
          <rPr>
            <sz val="9"/>
            <color indexed="81"/>
            <rFont val="Tahoma"/>
            <family val="2"/>
          </rPr>
          <t xml:space="preserve">
https://openknowledge.worldbank.org/handle/10986/8360</t>
        </r>
      </text>
    </comment>
    <comment ref="BK81" authorId="10" shapeId="0">
      <text>
        <r>
          <rPr>
            <b/>
            <sz val="9"/>
            <color indexed="81"/>
            <rFont val="Tahoma"/>
            <family val="2"/>
          </rPr>
          <t>Sandy: website does not work</t>
        </r>
        <r>
          <rPr>
            <sz val="9"/>
            <color indexed="81"/>
            <rFont val="Tahoma"/>
            <family val="2"/>
          </rPr>
          <t xml:space="preserve">
</t>
        </r>
      </text>
    </comment>
    <comment ref="CM81" authorId="1" shapeId="0">
      <text>
        <r>
          <rPr>
            <b/>
            <sz val="9"/>
            <color indexed="81"/>
            <rFont val="Tahoma"/>
            <family val="2"/>
          </rPr>
          <t>Cem Dener:</t>
        </r>
        <r>
          <rPr>
            <sz val="9"/>
            <color indexed="81"/>
            <rFont val="Tahoma"/>
            <family val="2"/>
          </rPr>
          <t xml:space="preserve">
http://it.mefa.ir/portfolio_page/%D8%B3%D9%8A%D8%B3%D8%AA%D9%85-%D9%8A%D9%83%D9%BE%D8%A7%D8%B1%DA%86%D9%87-%D9%85%D8%AF%D9%8A%D8%B1%D9%8A%D8%AA-%D9%85%D9%86%D8%A7%D8%A8%D8%B9-%D8%B3%D8%A7%D8%B2%D9%85%D8%A7%D9%86%D9%8A-erp-2/</t>
        </r>
      </text>
    </comment>
    <comment ref="CV81" authorId="1" shapeId="0">
      <text>
        <r>
          <rPr>
            <b/>
            <sz val="9"/>
            <color indexed="81"/>
            <rFont val="Tahoma"/>
            <family val="2"/>
          </rPr>
          <t>Cem Dener:</t>
        </r>
        <r>
          <rPr>
            <sz val="9"/>
            <color indexed="81"/>
            <rFont val="Tahoma"/>
            <family val="2"/>
          </rPr>
          <t xml:space="preserve">
https://openknowledge.worldbank.org/handle/10986/8360</t>
        </r>
      </text>
    </comment>
    <comment ref="DT81" authorId="1" shapeId="0">
      <text>
        <r>
          <rPr>
            <b/>
            <sz val="9"/>
            <color indexed="81"/>
            <rFont val="Tahoma"/>
            <family val="2"/>
          </rPr>
          <t>Cem Dener:</t>
        </r>
        <r>
          <rPr>
            <sz val="9"/>
            <color indexed="81"/>
            <rFont val="Tahoma"/>
            <family val="2"/>
          </rPr>
          <t xml:space="preserve">
http://www.mefa.gov.ir/Portal/Home/</t>
        </r>
      </text>
    </comment>
    <comment ref="EG81"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81" authorId="1" shapeId="0">
      <text>
        <r>
          <rPr>
            <b/>
            <sz val="9"/>
            <color indexed="81"/>
            <rFont val="Tahoma"/>
            <family val="2"/>
          </rPr>
          <t>Cem Dener:</t>
        </r>
        <r>
          <rPr>
            <sz val="9"/>
            <color indexed="81"/>
            <rFont val="Tahoma"/>
            <family val="2"/>
          </rPr>
          <t xml:space="preserve">
http://www.asycuda.org/pdf%20docs/IranNews.pdf
http://unctad.org/en/PublicationsLibrary/dtlasycuda2011d1_en.pdf</t>
        </r>
      </text>
    </comment>
    <comment ref="EM81" authorId="1" shapeId="0">
      <text>
        <r>
          <rPr>
            <b/>
            <sz val="9"/>
            <color indexed="81"/>
            <rFont val="Tahoma"/>
            <family val="2"/>
          </rPr>
          <t>Cem Dener:</t>
        </r>
        <r>
          <rPr>
            <sz val="9"/>
            <color indexed="81"/>
            <rFont val="Tahoma"/>
            <family val="2"/>
          </rPr>
          <t xml:space="preserve">
ASYCUDA World since 2007</t>
        </r>
      </text>
    </comment>
    <comment ref="ET81" authorId="10" shapeId="0">
      <text>
        <r>
          <rPr>
            <b/>
            <sz val="9"/>
            <color indexed="81"/>
            <rFont val="Tahoma"/>
            <family val="2"/>
          </rPr>
          <t>Sandy: website does not work</t>
        </r>
        <r>
          <rPr>
            <sz val="9"/>
            <color indexed="81"/>
            <rFont val="Tahoma"/>
            <family val="2"/>
          </rPr>
          <t xml:space="preserve">
</t>
        </r>
      </text>
    </comment>
    <comment ref="FV81" authorId="1" shapeId="0">
      <text>
        <r>
          <rPr>
            <b/>
            <sz val="9"/>
            <color indexed="81"/>
            <rFont val="Tahoma"/>
            <family val="2"/>
          </rPr>
          <t>Cem Dener:</t>
        </r>
        <r>
          <rPr>
            <sz val="9"/>
            <color indexed="81"/>
            <rFont val="Tahoma"/>
            <family val="2"/>
          </rPr>
          <t xml:space="preserve">
http://it.mefa.ir/portfolio_page/%D8%B3%D9%8A%D8%B3%D8%AA%D9%85-%D9%8A%D9%83%D9%BE%D8%A7%D8%B1%DA%86%D9%87-%D9%85%D8%AF%D9%8A%D8%B1%D9%8A%D8%AA-%D9%85%D9%86%D8%A7%D8%A8%D8%B9-%D8%B3%D8%A7%D8%B2%D9%85%D8%A7%D9%86%D9%8A-erp-2/</t>
        </r>
      </text>
    </comment>
    <comment ref="GI81" authorId="1" shapeId="0">
      <text>
        <r>
          <rPr>
            <b/>
            <sz val="9"/>
            <color indexed="81"/>
            <rFont val="Tahoma"/>
            <family val="2"/>
          </rPr>
          <t>Cem Dener:</t>
        </r>
        <r>
          <rPr>
            <sz val="9"/>
            <color indexed="81"/>
            <rFont val="Tahoma"/>
            <family val="2"/>
          </rPr>
          <t xml:space="preserve">
4F : 2010</t>
        </r>
      </text>
    </comment>
    <comment ref="Q82" authorId="1" shapeId="0">
      <text>
        <r>
          <rPr>
            <b/>
            <sz val="9"/>
            <color indexed="81"/>
            <rFont val="Tahoma"/>
            <family val="2"/>
          </rPr>
          <t>Cem Dener:</t>
        </r>
        <r>
          <rPr>
            <sz val="9"/>
            <color indexed="81"/>
            <rFont val="Tahoma"/>
            <family val="2"/>
          </rPr>
          <t xml:space="preserve">
http://www.mof.gov.iq/default.aspx
No Excel visible. PDF only</t>
        </r>
      </text>
    </comment>
    <comment ref="U82" authorId="8" shapeId="0">
      <text>
        <r>
          <rPr>
            <b/>
            <sz val="9"/>
            <color indexed="81"/>
            <rFont val="Tahoma"/>
            <family val="2"/>
          </rPr>
          <t>Birgul:</t>
        </r>
        <r>
          <rPr>
            <sz val="9"/>
            <color indexed="81"/>
            <rFont val="Tahoma"/>
            <family val="2"/>
          </rPr>
          <t xml:space="preserve">
there is only arabic version of tables dowloaded as scanned version.</t>
        </r>
      </text>
    </comment>
    <comment ref="Y82" authorId="8" shapeId="0">
      <text>
        <r>
          <rPr>
            <b/>
            <sz val="9"/>
            <color indexed="81"/>
            <rFont val="Tahoma"/>
            <family val="2"/>
          </rPr>
          <t>Birgul:</t>
        </r>
        <r>
          <rPr>
            <sz val="9"/>
            <color indexed="81"/>
            <rFont val="Tahoma"/>
            <family val="2"/>
          </rPr>
          <t xml:space="preserve">
translation difficulty</t>
        </r>
      </text>
    </comment>
    <comment ref="AK82" authorId="8" shapeId="0">
      <text>
        <r>
          <rPr>
            <b/>
            <sz val="9"/>
            <color indexed="81"/>
            <rFont val="Tahoma"/>
            <family val="2"/>
          </rPr>
          <t>Birgul:</t>
        </r>
        <r>
          <rPr>
            <sz val="9"/>
            <color indexed="81"/>
            <rFont val="Tahoma"/>
            <family val="2"/>
          </rPr>
          <t xml:space="preserve">
there is link about final accounts.</t>
        </r>
      </text>
    </comment>
    <comment ref="AR82" authorId="2" shapeId="0">
      <text>
        <r>
          <rPr>
            <sz val="9"/>
            <color indexed="81"/>
            <rFont val="Tahoma"/>
            <family val="2"/>
          </rPr>
          <t>Translation requirements</t>
        </r>
      </text>
    </comment>
    <comment ref="BT82" authorId="8" shapeId="0">
      <text>
        <r>
          <rPr>
            <b/>
            <sz val="9"/>
            <color indexed="81"/>
            <rFont val="Tahoma"/>
            <family val="2"/>
          </rPr>
          <t>Birgul:</t>
        </r>
        <r>
          <rPr>
            <sz val="9"/>
            <color indexed="81"/>
            <rFont val="Tahoma"/>
            <family val="2"/>
          </rPr>
          <t xml:space="preserve">
translation difficulty</t>
        </r>
      </text>
    </comment>
    <comment ref="CI82" authorId="1" shapeId="0">
      <text>
        <r>
          <rPr>
            <b/>
            <sz val="9"/>
            <color indexed="81"/>
            <rFont val="Tahoma"/>
            <family val="2"/>
          </rPr>
          <t>Cem Dener:</t>
        </r>
        <r>
          <rPr>
            <sz val="9"/>
            <color indexed="81"/>
            <rFont val="Tahoma"/>
            <family val="2"/>
          </rPr>
          <t xml:space="preserve">
New system is expected to be operational in 2016.
No FMIS platform yet...</t>
        </r>
      </text>
    </comment>
    <comment ref="CM82" authorId="1" shapeId="0">
      <text>
        <r>
          <rPr>
            <b/>
            <sz val="9"/>
            <color indexed="81"/>
            <rFont val="Tahoma"/>
            <family val="2"/>
          </rPr>
          <t>Cem Dener:</t>
        </r>
        <r>
          <rPr>
            <sz val="9"/>
            <color indexed="81"/>
            <rFont val="Tahoma"/>
            <family val="2"/>
          </rPr>
          <t xml:space="preserve">
A new system is being designed in 2014.</t>
        </r>
      </text>
    </comment>
    <comment ref="DH82" authorId="8" shapeId="0">
      <text>
        <r>
          <rPr>
            <b/>
            <sz val="9"/>
            <color indexed="81"/>
            <rFont val="Tahoma"/>
            <family val="2"/>
          </rPr>
          <t>Birgul:</t>
        </r>
        <r>
          <rPr>
            <sz val="9"/>
            <color indexed="81"/>
            <rFont val="Tahoma"/>
            <family val="2"/>
          </rPr>
          <t xml:space="preserve">
translation difficulty</t>
        </r>
      </text>
    </comment>
    <comment ref="DN82" authorId="1" shapeId="0">
      <text>
        <r>
          <rPr>
            <b/>
            <sz val="9"/>
            <color indexed="81"/>
            <rFont val="Tahoma"/>
            <family val="2"/>
          </rPr>
          <t>Cem Dener:</t>
        </r>
        <r>
          <rPr>
            <sz val="9"/>
            <color indexed="81"/>
            <rFont val="Tahoma"/>
            <family val="2"/>
          </rPr>
          <t xml:space="preserve">
Initiated in 2005. Little progress. TSA not implemented yet.</t>
        </r>
      </text>
    </comment>
    <comment ref="DT82" authorId="8" shapeId="0">
      <text>
        <r>
          <rPr>
            <b/>
            <sz val="9"/>
            <color indexed="81"/>
            <rFont val="Tahoma"/>
            <family val="2"/>
          </rPr>
          <t>Birgul:</t>
        </r>
        <r>
          <rPr>
            <sz val="9"/>
            <color indexed="81"/>
            <rFont val="Tahoma"/>
            <family val="2"/>
          </rPr>
          <t xml:space="preserve">
there is link about final accounts.</t>
        </r>
      </text>
    </comment>
    <comment ref="DU82" authorId="1" shapeId="0">
      <text>
        <r>
          <rPr>
            <b/>
            <sz val="9"/>
            <color indexed="81"/>
            <rFont val="Tahoma"/>
            <family val="2"/>
          </rPr>
          <t>Cem Dener:</t>
        </r>
        <r>
          <rPr>
            <sz val="9"/>
            <color indexed="81"/>
            <rFont val="Tahoma"/>
            <family val="2"/>
          </rPr>
          <t xml:space="preserve">
Initial tax laws introduced in 1927</t>
        </r>
      </text>
    </comment>
    <comment ref="EA82" authorId="2" shapeId="0">
      <text>
        <r>
          <rPr>
            <sz val="9"/>
            <color indexed="81"/>
            <rFont val="Tahoma"/>
            <family val="2"/>
          </rPr>
          <t>Translation requirements</t>
        </r>
      </text>
    </comment>
    <comment ref="EL82" authorId="1" shapeId="0">
      <text>
        <r>
          <rPr>
            <b/>
            <sz val="9"/>
            <color indexed="81"/>
            <rFont val="Tahoma"/>
            <family val="2"/>
          </rPr>
          <t>Cem Dener:</t>
        </r>
        <r>
          <rPr>
            <sz val="9"/>
            <color indexed="81"/>
            <rFont val="Tahoma"/>
            <family val="2"/>
          </rPr>
          <t xml:space="preserve">
http://customs.mof.gov.iq/sites/default/files/IRAQ%20Customs%20Strategy_02.27.pdf</t>
        </r>
      </text>
    </comment>
    <comment ref="FC82" authorId="8" shapeId="0">
      <text>
        <r>
          <rPr>
            <b/>
            <sz val="9"/>
            <color indexed="81"/>
            <rFont val="Tahoma"/>
            <family val="2"/>
          </rPr>
          <t>Birgul:</t>
        </r>
        <r>
          <rPr>
            <sz val="9"/>
            <color indexed="81"/>
            <rFont val="Tahoma"/>
            <family val="2"/>
          </rPr>
          <t xml:space="preserve">
translation difficulty</t>
        </r>
      </text>
    </comment>
    <comment ref="FR82" authorId="1" shapeId="0">
      <text>
        <r>
          <rPr>
            <b/>
            <sz val="9"/>
            <color indexed="81"/>
            <rFont val="Tahoma"/>
            <family val="2"/>
          </rPr>
          <t>Cem Dener:</t>
        </r>
        <r>
          <rPr>
            <sz val="9"/>
            <color indexed="81"/>
            <rFont val="Tahoma"/>
            <family val="2"/>
          </rPr>
          <t xml:space="preserve">
New system is expected to be operational in 2016.
No FMIS platform yet...</t>
        </r>
      </text>
    </comment>
    <comment ref="FV82" authorId="1" shapeId="0">
      <text>
        <r>
          <rPr>
            <b/>
            <sz val="9"/>
            <color indexed="81"/>
            <rFont val="Tahoma"/>
            <family val="2"/>
          </rPr>
          <t>Cem Dener:</t>
        </r>
        <r>
          <rPr>
            <sz val="9"/>
            <color indexed="81"/>
            <rFont val="Tahoma"/>
            <family val="2"/>
          </rPr>
          <t xml:space="preserve">
A new system is being designed in 2014.</t>
        </r>
      </text>
    </comment>
    <comment ref="GH82" authorId="1" shapeId="0">
      <text>
        <r>
          <rPr>
            <b/>
            <sz val="9"/>
            <color indexed="81"/>
            <rFont val="Tahoma"/>
            <family val="2"/>
          </rPr>
          <t>Cem Dener:</t>
        </r>
        <r>
          <rPr>
            <sz val="9"/>
            <color indexed="81"/>
            <rFont val="Tahoma"/>
            <family val="2"/>
          </rPr>
          <t xml:space="preserve">
CB : Read only access</t>
        </r>
      </text>
    </comment>
    <comment ref="AC83" authorId="1" shapeId="0">
      <text>
        <r>
          <rPr>
            <sz val="9"/>
            <color indexed="81"/>
            <rFont val="Tahoma"/>
            <family val="2"/>
          </rPr>
          <t>Published since 1923.</t>
        </r>
      </text>
    </comment>
    <comment ref="AF83" authorId="1" shapeId="0">
      <text>
        <r>
          <rPr>
            <sz val="9"/>
            <color indexed="81"/>
            <rFont val="Tahoma"/>
            <family val="2"/>
          </rPr>
          <t xml:space="preserve">3 / 5 yrs (Current / Capital expenditure) </t>
        </r>
      </text>
    </comment>
    <comment ref="AJ83" authorId="11" shapeId="0">
      <text>
        <r>
          <rPr>
            <b/>
            <sz val="9"/>
            <color indexed="81"/>
            <rFont val="Tahoma"/>
            <family val="2"/>
          </rPr>
          <t>birgul:</t>
        </r>
        <r>
          <rPr>
            <sz val="9"/>
            <color indexed="81"/>
            <rFont val="Tahoma"/>
            <family val="2"/>
          </rPr>
          <t xml:space="preserve">
http://budget.gov.ie/Budgets/2004/2004.aspx</t>
        </r>
      </text>
    </comment>
    <comment ref="AO83" authorId="1" shapeId="0">
      <text>
        <r>
          <rPr>
            <sz val="9"/>
            <color indexed="81"/>
            <rFont val="Tahoma"/>
            <family val="2"/>
          </rPr>
          <t>Regularly on historical basis.   (Reference recent history in Comptroller and Auditor General (Amendment) Act 1993.)</t>
        </r>
      </text>
    </comment>
    <comment ref="BH83" authorId="1" shapeId="0">
      <text>
        <r>
          <rPr>
            <sz val="9"/>
            <color indexed="81"/>
            <rFont val="Tahoma"/>
            <family val="2"/>
          </rPr>
          <t xml:space="preserve">http://budget.gov.ie/budgets/2008/Documents/NationalAccountsTables.pdf
The public financial accounting system is not harmonised across, for example, the Finance Accounts, Appropriation Accounts and Local Authority Accounts.   In relation to Appropriation Accounts, all Vote holders, Government Departments and Offices, produce these cash based accounts in accordance with policies and procedures determined by the Minister for Public Expenditure and Reform. There is also a degree of harmonisation at the Operating Cost Statement and Balance Sheet levels, which are notes to the main accounts.  </t>
        </r>
      </text>
    </comment>
    <comment ref="BJ83" authorId="1" shapeId="0">
      <text>
        <r>
          <rPr>
            <sz val="9"/>
            <color indexed="81"/>
            <rFont val="Tahoma"/>
            <family val="2"/>
          </rPr>
          <t>www.irelandstat.gov.ie  -pilot stage- presents performance information for 7 Strategic Programmes, co-ordinated by the Department of Public Expenditure &amp; Reform</t>
        </r>
      </text>
    </comment>
    <comment ref="BO83" authorId="1" shapeId="0">
      <text>
        <r>
          <rPr>
            <b/>
            <sz val="9"/>
            <color indexed="81"/>
            <rFont val="Tahoma"/>
            <family val="2"/>
          </rPr>
          <t>Cem Dener:</t>
        </r>
        <r>
          <rPr>
            <sz val="9"/>
            <color indexed="81"/>
            <rFont val="Tahoma"/>
            <family val="2"/>
          </rPr>
          <t xml:space="preserve">
</t>
        </r>
      </text>
    </comment>
    <comment ref="BU83" authorId="1" shapeId="0">
      <text>
        <r>
          <rPr>
            <sz val="9"/>
            <color indexed="81"/>
            <rFont val="Tahoma"/>
            <family val="2"/>
          </rPr>
          <t>1. CSO publishes GFS which are COFOG compliant.  
2. In addition both CSO and the Department of Finance publish GFS which are ESA 95 compliant, the standard used throughout the European Union.</t>
        </r>
      </text>
    </comment>
    <comment ref="CM83" authorId="1" shapeId="0">
      <text>
        <r>
          <rPr>
            <b/>
            <sz val="9"/>
            <color indexed="81"/>
            <rFont val="Tahoma"/>
            <family val="2"/>
          </rPr>
          <t>Cem Dener:</t>
        </r>
        <r>
          <rPr>
            <sz val="9"/>
            <color indexed="81"/>
            <rFont val="Tahoma"/>
            <family val="2"/>
          </rPr>
          <t xml:space="preserve">
http://www.unit4.com/products/agresso-business-world</t>
        </r>
      </text>
    </comment>
    <comment ref="DL83" authorId="1" shapeId="0">
      <text>
        <r>
          <rPr>
            <sz val="9"/>
            <color indexed="81"/>
            <rFont val="Tahoma"/>
            <family val="2"/>
          </rPr>
          <t>Published since 1923.</t>
        </r>
      </text>
    </comment>
    <comment ref="DX83" authorId="1" shapeId="0">
      <text>
        <r>
          <rPr>
            <sz val="9"/>
            <color indexed="81"/>
            <rFont val="Tahoma"/>
            <family val="2"/>
          </rPr>
          <t>Regularly on historical basis.   (Reference recent history in Comptroller and Auditor General (Amendment) Act 1993.)</t>
        </r>
      </text>
    </comment>
    <comment ref="EG83" authorId="3" shapeId="0">
      <text>
        <r>
          <rPr>
            <b/>
            <sz val="9"/>
            <color indexed="81"/>
            <rFont val="Tahoma"/>
            <family val="2"/>
          </rPr>
          <t>Sophiko Skhirtladze:</t>
        </r>
        <r>
          <rPr>
            <sz val="9"/>
            <color indexed="81"/>
            <rFont val="Tahoma"/>
            <family val="2"/>
          </rPr>
          <t xml:space="preserve">
Produced specifications based on WCO DM Version 2.0 in 2008.</t>
        </r>
      </text>
    </comment>
    <comment ref="EL83" authorId="1" shapeId="0">
      <text>
        <r>
          <rPr>
            <b/>
            <sz val="9"/>
            <color indexed="81"/>
            <rFont val="Tahoma"/>
            <family val="2"/>
          </rPr>
          <t>Cem Dener:</t>
        </r>
        <r>
          <rPr>
            <sz val="9"/>
            <color indexed="81"/>
            <rFont val="Tahoma"/>
            <family val="2"/>
          </rPr>
          <t xml:space="preserve">
http://www.revenue.ie/en/customs/businesses/importing/automated-entry-processing-aep-dti.html</t>
        </r>
      </text>
    </comment>
    <comment ref="EM83" authorId="1" shapeId="0">
      <text>
        <r>
          <rPr>
            <b/>
            <sz val="9"/>
            <color indexed="81"/>
            <rFont val="Tahoma"/>
            <family val="2"/>
          </rPr>
          <t>Cem Dener:</t>
        </r>
        <r>
          <rPr>
            <sz val="9"/>
            <color indexed="81"/>
            <rFont val="Tahoma"/>
            <family val="2"/>
          </rPr>
          <t xml:space="preserve">
e-Customs since 2009</t>
        </r>
      </text>
    </comment>
    <comment ref="EQ83" authorId="1" shapeId="0">
      <text>
        <r>
          <rPr>
            <sz val="9"/>
            <color indexed="81"/>
            <rFont val="Tahoma"/>
            <family val="2"/>
          </rPr>
          <t xml:space="preserve">http://budget.gov.ie/budgets/2008/Documents/NationalAccountsTables.pdf
The public financial accounting system is not harmonised across, for example, the Finance Accounts, Appropriation Accounts and Local Authority Accounts.   In relation to Appropriation Accounts, all Vote holders, Government Departments and Offices, produce these cash based accounts in accordance with policies and procedures determined by the Minister for Public Expenditure and Reform. There is also a degree of harmonisation at the Operating Cost Statement and Balance Sheet levels, which are notes to the main accounts.  </t>
        </r>
      </text>
    </comment>
    <comment ref="ES83" authorId="1" shapeId="0">
      <text>
        <r>
          <rPr>
            <sz val="9"/>
            <color indexed="81"/>
            <rFont val="Tahoma"/>
            <family val="2"/>
          </rPr>
          <t>www.irelandstat.gov.ie  -pilot stage- presents performance information for 7 Strategic Programmes, co-ordinated by the Department of Public Expenditure &amp; Reform</t>
        </r>
      </text>
    </comment>
    <comment ref="EX83" authorId="1" shapeId="0">
      <text>
        <r>
          <rPr>
            <b/>
            <sz val="9"/>
            <color indexed="81"/>
            <rFont val="Tahoma"/>
            <family val="2"/>
          </rPr>
          <t>Cem Dener:</t>
        </r>
        <r>
          <rPr>
            <sz val="9"/>
            <color indexed="81"/>
            <rFont val="Tahoma"/>
            <family val="2"/>
          </rPr>
          <t xml:space="preserve">
</t>
        </r>
      </text>
    </comment>
    <comment ref="EY83" authorId="1" shapeId="0">
      <text>
        <r>
          <rPr>
            <b/>
            <sz val="9"/>
            <color indexed="81"/>
            <rFont val="Tahoma"/>
            <family val="2"/>
          </rPr>
          <t>Cem Dener:</t>
        </r>
        <r>
          <rPr>
            <sz val="9"/>
            <color indexed="81"/>
            <rFont val="Tahoma"/>
            <family val="2"/>
          </rPr>
          <t xml:space="preserve">
http://www.regjeringen.no/en/archive/Stoltenbergs-1st-Government/aad/Rapporter-og-planer/2000/implementing_public_key_infrastructure.html?id=259861</t>
        </r>
      </text>
    </comment>
    <comment ref="FA83" authorId="3" shapeId="0">
      <text>
        <r>
          <rPr>
            <b/>
            <sz val="9"/>
            <color indexed="81"/>
            <rFont val="Tahoma"/>
            <family val="2"/>
          </rPr>
          <t>Sophiko Skhirtladze:</t>
        </r>
        <r>
          <rPr>
            <sz val="9"/>
            <color indexed="81"/>
            <rFont val="Tahoma"/>
            <family val="2"/>
          </rPr>
          <t xml:space="preserve">
Not 100%, used for filing taxes, does not require to attend in person</t>
        </r>
      </text>
    </comment>
    <comment ref="FD83" authorId="1" shapeId="0">
      <text>
        <r>
          <rPr>
            <sz val="9"/>
            <color indexed="81"/>
            <rFont val="Tahoma"/>
            <family val="2"/>
          </rPr>
          <t>1. CSO publishes GFS which are COFOG compliant.  
2. In addition both CSO and the Department of Finance publish GFS which are ESA 95 compliant, the standard used throughout the European Union.</t>
        </r>
      </text>
    </comment>
    <comment ref="FJ83" authorId="1" shapeId="0">
      <text>
        <r>
          <rPr>
            <b/>
            <sz val="9"/>
            <color indexed="81"/>
            <rFont val="Tahoma"/>
            <family val="2"/>
          </rPr>
          <t>Cem Dener:</t>
        </r>
        <r>
          <rPr>
            <sz val="9"/>
            <color indexed="81"/>
            <rFont val="Tahoma"/>
            <family val="2"/>
          </rPr>
          <t xml:space="preserve">
http://hr.per.gov.ie/ 
http://www.lgcsb.ie/en/HR  </t>
        </r>
      </text>
    </comment>
    <comment ref="FK83" authorId="1" shapeId="0">
      <text>
        <r>
          <rPr>
            <b/>
            <sz val="9"/>
            <color indexed="81"/>
            <rFont val="Tahoma"/>
            <family val="2"/>
          </rPr>
          <t>Cem Dener:</t>
        </r>
        <r>
          <rPr>
            <sz val="9"/>
            <color indexed="81"/>
            <rFont val="Tahoma"/>
            <family val="2"/>
          </rPr>
          <t xml:space="preserve">
HRSSC is expected to be operational in 2015</t>
        </r>
      </text>
    </comment>
    <comment ref="FR83" authorId="1" shapeId="0">
      <text>
        <r>
          <rPr>
            <b/>
            <sz val="9"/>
            <color indexed="81"/>
            <rFont val="Tahoma"/>
            <family val="2"/>
          </rPr>
          <t>Cem Dener:</t>
        </r>
        <r>
          <rPr>
            <sz val="9"/>
            <color indexed="81"/>
            <rFont val="Tahoma"/>
            <family val="2"/>
          </rPr>
          <t xml:space="preserve">
http://hr.per.gov.ie/ 
http://www.lgcsb.ie/en/HR  </t>
        </r>
      </text>
    </comment>
    <comment ref="FS83" authorId="1" shapeId="0">
      <text>
        <r>
          <rPr>
            <b/>
            <sz val="9"/>
            <color indexed="81"/>
            <rFont val="Tahoma"/>
            <family val="2"/>
          </rPr>
          <t>Cem Dener:</t>
        </r>
        <r>
          <rPr>
            <sz val="9"/>
            <color indexed="81"/>
            <rFont val="Tahoma"/>
            <family val="2"/>
          </rPr>
          <t xml:space="preserve">
HRSSC is expected to be operational in 2015</t>
        </r>
      </text>
    </comment>
    <comment ref="FV83" authorId="1" shapeId="0">
      <text>
        <r>
          <rPr>
            <b/>
            <sz val="9"/>
            <color indexed="81"/>
            <rFont val="Tahoma"/>
            <family val="2"/>
          </rPr>
          <t>Cem Dener:</t>
        </r>
        <r>
          <rPr>
            <sz val="9"/>
            <color indexed="81"/>
            <rFont val="Tahoma"/>
            <family val="2"/>
          </rPr>
          <t xml:space="preserve">
http://www.unit4.com/products/agresso-business-world</t>
        </r>
      </text>
    </comment>
    <comment ref="O84" authorId="1" shapeId="0">
      <text>
        <r>
          <rPr>
            <b/>
            <sz val="9"/>
            <color indexed="81"/>
            <rFont val="Tahoma"/>
            <family val="2"/>
          </rPr>
          <t>Cem Dener:</t>
        </r>
        <r>
          <rPr>
            <sz val="9"/>
            <color indexed="81"/>
            <rFont val="Tahoma"/>
            <family val="2"/>
          </rPr>
          <t xml:space="preserve">
http://religinfoserv.gov.il/magic94scripts/mgrqispi94.dll?APPNAME=budget&amp;PRGNAME=takzivreq</t>
        </r>
      </text>
    </comment>
    <comment ref="CX84" authorId="1" shapeId="0">
      <text>
        <r>
          <rPr>
            <b/>
            <sz val="9"/>
            <color indexed="81"/>
            <rFont val="Tahoma"/>
            <family val="2"/>
          </rPr>
          <t>Cem Dener:</t>
        </r>
        <r>
          <rPr>
            <sz val="9"/>
            <color indexed="81"/>
            <rFont val="Tahoma"/>
            <family val="2"/>
          </rPr>
          <t xml:space="preserve">
http://religinfoserv.gov.il/magic94scripts/mgrqispi94.dll?APPNAME=budget&amp;PRGNAME=takzivreq</t>
        </r>
      </text>
    </comment>
    <comment ref="DZ84" authorId="1" shapeId="0">
      <text>
        <r>
          <rPr>
            <b/>
            <sz val="9"/>
            <color indexed="81"/>
            <rFont val="Tahoma"/>
            <family val="2"/>
          </rPr>
          <t>Cem Dener:</t>
        </r>
        <r>
          <rPr>
            <sz val="9"/>
            <color indexed="81"/>
            <rFont val="Tahoma"/>
            <family val="2"/>
          </rPr>
          <t xml:space="preserve">
http://taxes.gov.il/Services/Pages/ShirutimKubiyot.aspx?sugShirut=Tashlumim</t>
        </r>
      </text>
    </comment>
    <comment ref="EG84" authorId="3" shapeId="0">
      <text>
        <r>
          <rPr>
            <b/>
            <sz val="9"/>
            <color indexed="81"/>
            <rFont val="Tahoma"/>
            <family val="2"/>
          </rPr>
          <t>Sophiko Skhirtladze:</t>
        </r>
        <r>
          <rPr>
            <sz val="9"/>
            <color indexed="81"/>
            <rFont val="Tahoma"/>
            <family val="2"/>
          </rPr>
          <t xml:space="preserve">
Israel already implement CRI message and RESP in line with WCO Data Model Version 3. IM1 will be in pilot in 2014 and be implemented in 2015. EX1 will be implemented in 2016.</t>
        </r>
      </text>
    </comment>
    <comment ref="ES84" authorId="1" shapeId="0">
      <text>
        <r>
          <rPr>
            <b/>
            <sz val="9"/>
            <color indexed="81"/>
            <rFont val="Tahoma"/>
            <family val="2"/>
          </rPr>
          <t>Cem Dener:</t>
        </r>
        <r>
          <rPr>
            <sz val="9"/>
            <color indexed="81"/>
            <rFont val="Tahoma"/>
            <family val="2"/>
          </rPr>
          <t xml:space="preserve">
Previously 2009?</t>
        </r>
      </text>
    </comment>
    <comment ref="FJ84" authorId="1" shapeId="0">
      <text>
        <r>
          <rPr>
            <b/>
            <sz val="9"/>
            <color indexed="81"/>
            <rFont val="Tahoma"/>
            <family val="2"/>
          </rPr>
          <t>Cem Dener:</t>
        </r>
        <r>
          <rPr>
            <sz val="9"/>
            <color indexed="81"/>
            <rFont val="Tahoma"/>
            <family val="2"/>
          </rPr>
          <t xml:space="preserve">
http://www1.american.edu/initeb/as5415a/Israel_ICT/eGov.html</t>
        </r>
      </text>
    </comment>
    <comment ref="FZ84" authorId="7" shapeId="0">
      <text>
        <r>
          <rPr>
            <b/>
            <sz val="9"/>
            <color indexed="81"/>
            <rFont val="Tahoma"/>
            <family val="2"/>
          </rPr>
          <t>Irenezh1016:</t>
        </r>
        <r>
          <rPr>
            <sz val="9"/>
            <color indexed="81"/>
            <rFont val="Tahoma"/>
            <family val="2"/>
          </rPr>
          <t xml:space="preserve">
http://www.oecd.org/gov/48215127.pdf</t>
        </r>
      </text>
    </comment>
    <comment ref="BG85" authorId="1" shapeId="0">
      <text>
        <r>
          <rPr>
            <b/>
            <sz val="9"/>
            <color indexed="81"/>
            <rFont val="Tahoma"/>
            <family val="2"/>
          </rPr>
          <t>Cem Dener:</t>
        </r>
        <r>
          <rPr>
            <sz val="9"/>
            <color indexed="81"/>
            <rFont val="Tahoma"/>
            <family val="2"/>
          </rPr>
          <t xml:space="preserve">
http://www.rgs.mef.gov.it/VERSIONE-I/e-GOVERNME1/SICOGE/</t>
        </r>
      </text>
    </comment>
    <comment ref="DH85" authorId="1" shapeId="0">
      <text>
        <r>
          <rPr>
            <b/>
            <sz val="9"/>
            <color indexed="81"/>
            <rFont val="Tahoma"/>
            <family val="2"/>
          </rPr>
          <t>Cem Dener:</t>
        </r>
        <r>
          <rPr>
            <sz val="9"/>
            <color indexed="81"/>
            <rFont val="Tahoma"/>
            <family val="2"/>
          </rPr>
          <t xml:space="preserve">
https://joinup.ec.europa.eu/sites/default/files/6d/af/f3/eGov%20in%20IT%20-%20April%202014%20-%20v.16.0.pdf</t>
        </r>
      </text>
    </comment>
    <comment ref="DR85" authorId="1" shapeId="0">
      <text>
        <r>
          <rPr>
            <b/>
            <sz val="9"/>
            <color indexed="81"/>
            <rFont val="Tahoma"/>
            <family val="2"/>
          </rPr>
          <t>Cem Dener:</t>
        </r>
        <r>
          <rPr>
            <sz val="9"/>
            <color indexed="81"/>
            <rFont val="Tahoma"/>
            <family val="2"/>
          </rPr>
          <t xml:space="preserve">
m Euro</t>
        </r>
      </text>
    </comment>
    <comment ref="EG85" authorId="3" shapeId="0">
      <text>
        <r>
          <rPr>
            <b/>
            <sz val="9"/>
            <color indexed="81"/>
            <rFont val="Tahoma"/>
            <family val="2"/>
          </rPr>
          <t>Sophiko Skhirtladze:</t>
        </r>
        <r>
          <rPr>
            <sz val="9"/>
            <color indexed="81"/>
            <rFont val="Tahoma"/>
            <family val="2"/>
          </rPr>
          <t xml:space="preserve">
Work carried out during G7 work. Presently stated to be not fully aligned with WCO Data Model</t>
        </r>
      </text>
    </comment>
    <comment ref="EP85" authorId="1" shapeId="0">
      <text>
        <r>
          <rPr>
            <b/>
            <sz val="9"/>
            <color indexed="81"/>
            <rFont val="Tahoma"/>
            <family val="2"/>
          </rPr>
          <t>Cem Dener:</t>
        </r>
        <r>
          <rPr>
            <sz val="9"/>
            <color indexed="81"/>
            <rFont val="Tahoma"/>
            <family val="2"/>
          </rPr>
          <t xml:space="preserve">
http://www.rgs.mef.gov.it/VERSIONE-I/e-GOVERNME1/SICOGE/</t>
        </r>
      </text>
    </comment>
    <comment ref="EY85" authorId="3" shapeId="0">
      <text>
        <r>
          <rPr>
            <b/>
            <sz val="9"/>
            <color indexed="81"/>
            <rFont val="Tahoma"/>
            <family val="2"/>
          </rPr>
          <t>Sophiko Skhirtladze:</t>
        </r>
        <r>
          <rPr>
            <sz val="9"/>
            <color indexed="81"/>
            <rFont val="Tahoma"/>
            <family val="2"/>
          </rPr>
          <t xml:space="preserve">
http://www.agenziaservizitalia.it/firma_dig2.shtml</t>
        </r>
      </text>
    </comment>
    <comment ref="FI85" authorId="1" shapeId="0">
      <text>
        <r>
          <rPr>
            <b/>
            <sz val="9"/>
            <color indexed="81"/>
            <rFont val="Tahoma"/>
            <family val="2"/>
          </rPr>
          <t>Cem Dener:</t>
        </r>
        <r>
          <rPr>
            <sz val="9"/>
            <color indexed="81"/>
            <rFont val="Tahoma"/>
            <family val="2"/>
          </rPr>
          <t xml:space="preserve">
Based on Oracle DB</t>
        </r>
      </text>
    </comment>
    <comment ref="FJ85" authorId="1" shapeId="0">
      <text>
        <r>
          <rPr>
            <b/>
            <sz val="9"/>
            <color indexed="81"/>
            <rFont val="Tahoma"/>
            <family val="2"/>
          </rPr>
          <t>Cem Dener:</t>
        </r>
        <r>
          <rPr>
            <sz val="9"/>
            <color indexed="81"/>
            <rFont val="Tahoma"/>
            <family val="2"/>
          </rPr>
          <t xml:space="preserve">
http://www.sico.tesoro.it/Sico/
http://presentazione-sico.rgs.tesoro.it/2_archnuovosist/f1_archnuovosist.htm</t>
        </r>
      </text>
    </comment>
    <comment ref="FQ85" authorId="1" shapeId="0">
      <text>
        <r>
          <rPr>
            <b/>
            <sz val="9"/>
            <color indexed="81"/>
            <rFont val="Tahoma"/>
            <family val="2"/>
          </rPr>
          <t>Cem Dener:</t>
        </r>
        <r>
          <rPr>
            <sz val="9"/>
            <color indexed="81"/>
            <rFont val="Tahoma"/>
            <family val="2"/>
          </rPr>
          <t xml:space="preserve">
Based on Oracle DB</t>
        </r>
      </text>
    </comment>
    <comment ref="FR85" authorId="1" shapeId="0">
      <text>
        <r>
          <rPr>
            <b/>
            <sz val="9"/>
            <color indexed="81"/>
            <rFont val="Tahoma"/>
            <family val="2"/>
          </rPr>
          <t>Cem Dener:</t>
        </r>
        <r>
          <rPr>
            <sz val="9"/>
            <color indexed="81"/>
            <rFont val="Tahoma"/>
            <family val="2"/>
          </rPr>
          <t xml:space="preserve">
http://www.sico.tesoro.it/Sico/
http://presentazione-sico.rgs.tesoro.it/2_archnuovosist/f1_archnuovosist.htm</t>
        </r>
      </text>
    </comment>
    <comment ref="DN86" authorId="1" shapeId="0">
      <text>
        <r>
          <rPr>
            <b/>
            <sz val="9"/>
            <color indexed="81"/>
            <rFont val="Tahoma"/>
            <family val="2"/>
          </rPr>
          <t>Cem Dener:</t>
        </r>
        <r>
          <rPr>
            <sz val="9"/>
            <color indexed="81"/>
            <rFont val="Tahoma"/>
            <family val="2"/>
          </rPr>
          <t xml:space="preserve">
Not fully implemented yet.</t>
        </r>
      </text>
    </comment>
    <comment ref="DZ86" authorId="1" shapeId="0">
      <text>
        <r>
          <rPr>
            <b/>
            <sz val="9"/>
            <color indexed="81"/>
            <rFont val="Tahoma"/>
            <family val="2"/>
          </rPr>
          <t>Cem Dener:</t>
        </r>
        <r>
          <rPr>
            <sz val="9"/>
            <color indexed="81"/>
            <rFont val="Tahoma"/>
            <family val="2"/>
          </rPr>
          <t xml:space="preserve">
http://www.jamaicatax-online.gov.jm/
http://www.imf.org/external/pubs/ft/scr/2014/cr14169.pdf
http://www.fastenterprises.com/clients.html</t>
        </r>
      </text>
    </comment>
    <comment ref="EA86" authorId="1" shapeId="0">
      <text>
        <r>
          <rPr>
            <b/>
            <sz val="9"/>
            <color indexed="81"/>
            <rFont val="Tahoma"/>
            <family val="2"/>
          </rPr>
          <t>Cem Dener:</t>
        </r>
        <r>
          <rPr>
            <sz val="9"/>
            <color indexed="81"/>
            <rFont val="Tahoma"/>
            <family val="2"/>
          </rPr>
          <t xml:space="preserve">
Transition to GenTax in progress (2015-16)</t>
        </r>
      </text>
    </comment>
    <comment ref="EE86" authorId="1" shapeId="0">
      <text>
        <r>
          <rPr>
            <b/>
            <sz val="9"/>
            <color indexed="81"/>
            <rFont val="Tahoma"/>
            <family val="2"/>
          </rPr>
          <t>Cem Dener:</t>
        </r>
        <r>
          <rPr>
            <sz val="9"/>
            <color indexed="81"/>
            <rFont val="Tahoma"/>
            <family val="2"/>
          </rPr>
          <t xml:space="preserve">
Jamaica Customs Dept in 2013</t>
        </r>
      </text>
    </comment>
    <comment ref="EL86" authorId="1" shapeId="0">
      <text>
        <r>
          <rPr>
            <b/>
            <sz val="9"/>
            <color indexed="81"/>
            <rFont val="Tahoma"/>
            <family val="2"/>
          </rPr>
          <t>Cem Dener:</t>
        </r>
        <r>
          <rPr>
            <sz val="9"/>
            <color indexed="81"/>
            <rFont val="Tahoma"/>
            <family val="2"/>
          </rPr>
          <t xml:space="preserve">
http://apps.jacustoms.gov.jm/icase/system/</t>
        </r>
      </text>
    </comment>
    <comment ref="ES86" authorId="3" shapeId="0">
      <text>
        <r>
          <rPr>
            <b/>
            <sz val="9"/>
            <color indexed="81"/>
            <rFont val="Tahoma"/>
            <family val="2"/>
          </rPr>
          <t>Sophiko Skhirtladze:</t>
        </r>
        <r>
          <rPr>
            <sz val="9"/>
            <color indexed="81"/>
            <rFont val="Tahoma"/>
            <family val="2"/>
          </rPr>
          <t xml:space="preserve">
http://rjrnewsonline.com/business/tax-e-filing-system-launched-in-oecs</t>
        </r>
      </text>
    </comment>
    <comment ref="FJ86" authorId="6" shapeId="0">
      <text>
        <r>
          <rPr>
            <b/>
            <sz val="9"/>
            <color indexed="81"/>
            <rFont val="Tahoma"/>
            <family val="2"/>
          </rPr>
          <t>Huan Zhang:</t>
        </r>
        <r>
          <rPr>
            <sz val="9"/>
            <color indexed="81"/>
            <rFont val="Tahoma"/>
            <family val="2"/>
          </rPr>
          <t xml:space="preserve">
Financial Management Information System (FMIS) implemented at headquarters sites, with
evident improvement in availability of financial information; Human Resource Management Information System (HRMIS) has been implemented on a prototype basis.
</t>
        </r>
      </text>
    </comment>
    <comment ref="FL86" authorId="1" shapeId="0">
      <text>
        <r>
          <rPr>
            <b/>
            <sz val="9"/>
            <color indexed="81"/>
            <rFont val="Tahoma"/>
            <family val="2"/>
          </rPr>
          <t>Cem Dener:</t>
        </r>
        <r>
          <rPr>
            <sz val="9"/>
            <color indexed="81"/>
            <rFont val="Tahoma"/>
            <family val="2"/>
          </rPr>
          <t xml:space="preserve">
HRMIS pilot was completed in 1998, but not expanded to all MDA. Currently, MDAs have fragmented systems.</t>
        </r>
      </text>
    </comment>
    <comment ref="FR86" authorId="1" shapeId="0">
      <text>
        <r>
          <rPr>
            <b/>
            <sz val="9"/>
            <color indexed="81"/>
            <rFont val="Tahoma"/>
            <family val="2"/>
          </rPr>
          <t>Cem Dener:</t>
        </r>
        <r>
          <rPr>
            <sz val="9"/>
            <color indexed="81"/>
            <rFont val="Tahoma"/>
            <family val="2"/>
          </rPr>
          <t xml:space="preserve">
http://www.mof.gov.jm/rfp/procurement/contact/contact/procurement-policy/statement-reform-pensions-system-jamaica?page=4
http://www.mcsystems.com/payroll-solutions/
http://www.bizpaycentral.com/
http://pdf.usaid.gov/pdf_docs/pdaby181.pdf</t>
        </r>
      </text>
    </comment>
    <comment ref="FT86" authorId="6" shapeId="0">
      <text>
        <r>
          <rPr>
            <b/>
            <sz val="9"/>
            <color indexed="81"/>
            <rFont val="Tahoma"/>
            <family val="2"/>
          </rPr>
          <t>Huan Zhang:</t>
        </r>
        <r>
          <rPr>
            <sz val="9"/>
            <color indexed="81"/>
            <rFont val="Tahoma"/>
            <family val="2"/>
          </rPr>
          <t xml:space="preserve">
There are more than 12 separate payroll systems used, none of which integrated a personnel control database with the payroll. There is no standardization of software and in some cases electronic  spreadsheets and paper files are used. Such a system is prone to errors and does not permit easy data queries.</t>
        </r>
      </text>
    </comment>
    <comment ref="FX86" authorId="7" shapeId="0">
      <text>
        <r>
          <rPr>
            <b/>
            <sz val="9"/>
            <color indexed="81"/>
            <rFont val="Tahoma"/>
            <family val="2"/>
          </rPr>
          <t>Irenezh1016:</t>
        </r>
        <r>
          <rPr>
            <sz val="9"/>
            <color indexed="81"/>
            <rFont val="Tahoma"/>
            <family val="2"/>
          </rPr>
          <t xml:space="preserve">
http://www.mof.gov.jm/sites/default/files/circulars/2003-circ-10.pdf
http://www.stabroeknews.com/2011/archives/04/14/e-procurement-for-jamaica/</t>
        </r>
      </text>
    </comment>
    <comment ref="FY86" authorId="1" shapeId="0">
      <text>
        <r>
          <rPr>
            <b/>
            <sz val="9"/>
            <color indexed="81"/>
            <rFont val="Tahoma"/>
            <family val="2"/>
          </rPr>
          <t>Cem Dener:</t>
        </r>
        <r>
          <rPr>
            <sz val="9"/>
            <color indexed="81"/>
            <rFont val="Tahoma"/>
            <family val="2"/>
          </rPr>
          <t xml:space="preserve">
Mar 2013 &gt; Final</t>
        </r>
      </text>
    </comment>
    <comment ref="O87" authorId="1" shapeId="0">
      <text>
        <r>
          <rPr>
            <b/>
            <sz val="9"/>
            <color indexed="81"/>
            <rFont val="Tahoma"/>
            <family val="2"/>
          </rPr>
          <t>Cem Dener:</t>
        </r>
        <r>
          <rPr>
            <sz val="9"/>
            <color indexed="81"/>
            <rFont val="Tahoma"/>
            <family val="2"/>
          </rPr>
          <t xml:space="preserve">
http://www.bb.mof.go.jp/hdocs/bxss010bh24.html</t>
        </r>
      </text>
    </comment>
    <comment ref="AJ87" authorId="11" shapeId="0">
      <text>
        <r>
          <rPr>
            <b/>
            <sz val="9"/>
            <color indexed="81"/>
            <rFont val="Tahoma"/>
            <family val="2"/>
          </rPr>
          <t>birgul:</t>
        </r>
        <r>
          <rPr>
            <sz val="9"/>
            <color indexed="81"/>
            <rFont val="Tahoma"/>
            <family val="2"/>
          </rPr>
          <t xml:space="preserve">
http://www.mof.go.jp/english/filp/filp_report/index.html</t>
        </r>
      </text>
    </comment>
    <comment ref="CX87" authorId="1" shapeId="0">
      <text>
        <r>
          <rPr>
            <b/>
            <sz val="9"/>
            <color indexed="81"/>
            <rFont val="Tahoma"/>
            <family val="2"/>
          </rPr>
          <t>Cem Dener:</t>
        </r>
        <r>
          <rPr>
            <sz val="9"/>
            <color indexed="81"/>
            <rFont val="Tahoma"/>
            <family val="2"/>
          </rPr>
          <t xml:space="preserve">
http://www.bb.mof.go.jp/hdocs/bxss010bh24.html</t>
        </r>
      </text>
    </comment>
    <comment ref="EG87" authorId="3" shapeId="0">
      <text>
        <r>
          <rPr>
            <b/>
            <sz val="9"/>
            <color indexed="81"/>
            <rFont val="Tahoma"/>
            <family val="2"/>
          </rPr>
          <t>Sophiko Skhirtladze:</t>
        </r>
        <r>
          <rPr>
            <sz val="9"/>
            <color indexed="81"/>
            <rFont val="Tahoma"/>
            <family val="2"/>
          </rPr>
          <t xml:space="preserve">
Mapped to WCO Data Model 2.0(Reported in Survey). Preliminary mapping work has been concluded between NACCS Data and WCO DM Version 3.0 and conformity has been confirmed. OGA Data Elements not yet mapped.</t>
        </r>
      </text>
    </comment>
    <comment ref="EM87" authorId="1" shapeId="0">
      <text>
        <r>
          <rPr>
            <b/>
            <sz val="9"/>
            <color indexed="81"/>
            <rFont val="Tahoma"/>
            <family val="2"/>
          </rPr>
          <t>Cem Dener:</t>
        </r>
        <r>
          <rPr>
            <sz val="9"/>
            <color indexed="81"/>
            <rFont val="Tahoma"/>
            <family val="2"/>
          </rPr>
          <t xml:space="preserve">
Single Window since 2013</t>
        </r>
      </text>
    </comment>
    <comment ref="EY87" authorId="3" shapeId="0">
      <text>
        <r>
          <rPr>
            <b/>
            <sz val="9"/>
            <color indexed="81"/>
            <rFont val="Tahoma"/>
            <family val="2"/>
          </rPr>
          <t>Sophiko Skhirtladze:</t>
        </r>
        <r>
          <rPr>
            <sz val="9"/>
            <color indexed="81"/>
            <rFont val="Tahoma"/>
            <family val="2"/>
          </rPr>
          <t xml:space="preserve">
https://www.google.com/search?q=digital+signature+japan&amp;oq=digital+signature+japan&amp;aqs=chrome..69i57j0.4543j0j7&amp;sourceid=chrome&amp;es_sm=122&amp;ie=UTF-8#
http://www.manaboo.com/english/egov_japan.htm#gpki
</t>
        </r>
      </text>
    </comment>
    <comment ref="FI87" authorId="1" shapeId="0">
      <text>
        <r>
          <rPr>
            <b/>
            <sz val="9"/>
            <color indexed="81"/>
            <rFont val="Tahoma"/>
            <family val="2"/>
          </rPr>
          <t>Cem Dener:</t>
        </r>
        <r>
          <rPr>
            <sz val="9"/>
            <color indexed="81"/>
            <rFont val="Tahoma"/>
            <family val="2"/>
          </rPr>
          <t xml:space="preserve">
Based on open source platforms</t>
        </r>
      </text>
    </comment>
    <comment ref="FJ87" authorId="1" shapeId="0">
      <text>
        <r>
          <rPr>
            <b/>
            <sz val="9"/>
            <color indexed="81"/>
            <rFont val="Tahoma"/>
            <family val="2"/>
          </rPr>
          <t>Cem Dener:</t>
        </r>
        <r>
          <rPr>
            <sz val="9"/>
            <color indexed="81"/>
            <rFont val="Tahoma"/>
            <family val="2"/>
          </rPr>
          <t xml:space="preserve">
http://www.jinji.go.jp/tyoutatu/100125_1_siyousyo.pdf</t>
        </r>
      </text>
    </comment>
    <comment ref="FQ87" authorId="1" shapeId="0">
      <text>
        <r>
          <rPr>
            <b/>
            <sz val="9"/>
            <color indexed="81"/>
            <rFont val="Tahoma"/>
            <family val="2"/>
          </rPr>
          <t>Cem Dener:</t>
        </r>
        <r>
          <rPr>
            <sz val="9"/>
            <color indexed="81"/>
            <rFont val="Tahoma"/>
            <family val="2"/>
          </rPr>
          <t xml:space="preserve">
Based on open source platforms</t>
        </r>
      </text>
    </comment>
    <comment ref="FR87" authorId="1" shapeId="0">
      <text>
        <r>
          <rPr>
            <b/>
            <sz val="9"/>
            <color indexed="81"/>
            <rFont val="Tahoma"/>
            <family val="2"/>
          </rPr>
          <t>Cem Dener:</t>
        </r>
        <r>
          <rPr>
            <sz val="9"/>
            <color indexed="81"/>
            <rFont val="Tahoma"/>
            <family val="2"/>
          </rPr>
          <t xml:space="preserve">
http://www.jinji.go.jp/tyoutatu/100125_1_siyousyo.pdf</t>
        </r>
      </text>
    </comment>
    <comment ref="AG88" authorId="10" shapeId="0">
      <text>
        <r>
          <rPr>
            <b/>
            <sz val="9"/>
            <color indexed="81"/>
            <rFont val="Tahoma"/>
            <family val="2"/>
          </rPr>
          <t xml:space="preserve">Sandy: </t>
        </r>
        <r>
          <rPr>
            <sz val="9"/>
            <color indexed="81"/>
            <rFont val="Tahoma"/>
            <family val="2"/>
          </rPr>
          <t xml:space="preserve">There is a PEFA report that indicates Jordan has a MTFF http://www.mof.gov.jo/en/Pages.php?page=OpPage&amp;id=132
</t>
        </r>
      </text>
    </comment>
    <comment ref="EG88" authorId="3" shapeId="0">
      <text>
        <r>
          <rPr>
            <b/>
            <sz val="9"/>
            <color indexed="81"/>
            <rFont val="Tahoma"/>
            <family val="2"/>
          </rPr>
          <t>Sophiko Skhirtladze:</t>
        </r>
        <r>
          <rPr>
            <sz val="9"/>
            <color indexed="81"/>
            <rFont val="Tahoma"/>
            <family val="2"/>
          </rPr>
          <t xml:space="preserve">
Status: 2, 4
Mapped to WCO Data Model 2.0 (Reported in Survey). Further work done to produce Jordan Single Window Standard Data Set based on WCO Data Model Version 3.0. This work was presented at the WCO.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M88" authorId="1" shapeId="0">
      <text>
        <r>
          <rPr>
            <b/>
            <sz val="9"/>
            <color indexed="81"/>
            <rFont val="Tahoma"/>
            <family val="2"/>
          </rPr>
          <t>Cem Dener:</t>
        </r>
        <r>
          <rPr>
            <sz val="9"/>
            <color indexed="81"/>
            <rFont val="Tahoma"/>
            <family val="2"/>
          </rPr>
          <t xml:space="preserve">
ASYCUDA World since 2010</t>
        </r>
      </text>
    </comment>
    <comment ref="EV88" authorId="3" shapeId="0">
      <text>
        <r>
          <rPr>
            <b/>
            <sz val="9"/>
            <color indexed="81"/>
            <rFont val="Tahoma"/>
            <family val="2"/>
          </rPr>
          <t>Sophiko Skhirtladze:</t>
        </r>
        <r>
          <rPr>
            <sz val="9"/>
            <color indexed="81"/>
            <rFont val="Tahoma"/>
            <family val="2"/>
          </rPr>
          <t xml:space="preserve">
https://www.wbginvestmentclimate.org/uploads/Session%204%20Shireen%20Al%20Shakaa%20Jordan%20eGov%20Services.pdf</t>
        </r>
      </text>
    </comment>
    <comment ref="GI88" authorId="1" shapeId="0">
      <text>
        <r>
          <rPr>
            <b/>
            <sz val="9"/>
            <color indexed="81"/>
            <rFont val="Tahoma"/>
            <family val="2"/>
          </rPr>
          <t>Cem Dener:</t>
        </r>
        <r>
          <rPr>
            <sz val="9"/>
            <color indexed="81"/>
            <rFont val="Tahoma"/>
            <family val="2"/>
          </rPr>
          <t xml:space="preserve">
4F : 2011
4T : 2008</t>
        </r>
      </text>
    </comment>
    <comment ref="X89" authorId="1" shapeId="0">
      <text>
        <r>
          <rPr>
            <b/>
            <sz val="9"/>
            <color indexed="81"/>
            <rFont val="Tahoma"/>
            <family val="2"/>
          </rPr>
          <t>Cem Dener:</t>
        </r>
        <r>
          <rPr>
            <sz val="9"/>
            <color indexed="81"/>
            <rFont val="Tahoma"/>
            <family val="2"/>
          </rPr>
          <t xml:space="preserve">
http://www.minfin.gov.kz/irj/portal/anonymous?NavigationTarget=ROLES://portal_content/prototype_mf/roles/com.saprun.mf_anonymous_roles/com.saprun.mf_anonymous_ru/InformationForCitizens/for_gbmasa/for_ibmasa</t>
        </r>
      </text>
    </comment>
    <comment ref="BH89" authorId="8" shapeId="0">
      <text>
        <r>
          <rPr>
            <b/>
            <sz val="9"/>
            <color indexed="81"/>
            <rFont val="Tahoma"/>
            <family val="2"/>
          </rPr>
          <t>Birgul:</t>
        </r>
        <r>
          <rPr>
            <sz val="9"/>
            <color indexed="81"/>
            <rFont val="Tahoma"/>
            <family val="2"/>
          </rPr>
          <t xml:space="preserve">
link does not work
</t>
        </r>
      </text>
    </comment>
    <comment ref="DE89" authorId="7" shapeId="0">
      <text>
        <r>
          <rPr>
            <b/>
            <sz val="9"/>
            <color indexed="81"/>
            <rFont val="Tahoma"/>
            <family val="2"/>
          </rPr>
          <t>Irenezh1016:</t>
        </r>
        <r>
          <rPr>
            <sz val="9"/>
            <color indexed="81"/>
            <rFont val="Tahoma"/>
            <family val="2"/>
          </rPr>
          <t xml:space="preserve">
http://www.inform.kz/eng/article/2637119</t>
        </r>
      </text>
    </comment>
    <comment ref="DG89" authorId="1" shapeId="0">
      <text>
        <r>
          <rPr>
            <b/>
            <sz val="9"/>
            <color indexed="81"/>
            <rFont val="Tahoma"/>
            <family val="2"/>
          </rPr>
          <t>Cem Dener:</t>
        </r>
        <r>
          <rPr>
            <sz val="9"/>
            <color indexed="81"/>
            <rFont val="Tahoma"/>
            <family val="2"/>
          </rPr>
          <t xml:space="preserve">
http://www.minfin.gov.kz/irj/portal/anonymous?NavigationTarget=ROLES://portal_content/prototype_mf/roles/com.saprun.mf_anonymous_roles/com.saprun.mf_anonymous_ru/InformationForCitizens/for_gbmasa/for_ibmasa</t>
        </r>
      </text>
    </comment>
    <comment ref="DZ89" authorId="1" shapeId="0">
      <text>
        <r>
          <rPr>
            <b/>
            <sz val="9"/>
            <color indexed="81"/>
            <rFont val="Tahoma"/>
            <family val="2"/>
          </rPr>
          <t>Cem Dener:</t>
        </r>
        <r>
          <rPr>
            <sz val="9"/>
            <color indexed="81"/>
            <rFont val="Tahoma"/>
            <family val="2"/>
          </rPr>
          <t xml:space="preserve">
http://www.salyk.kz/ru/ITsystem/inis.taxkz.kz/Pages/default.aspx
http://www.salyk.kz/ru/taxpayer/interaktiv/Pages/default.aspx</t>
        </r>
      </text>
    </comment>
    <comment ref="EM89" authorId="6" shapeId="0">
      <text>
        <r>
          <rPr>
            <b/>
            <sz val="9"/>
            <color indexed="81"/>
            <rFont val="Tahoma"/>
            <family val="2"/>
          </rPr>
          <t>Huan Zhang:</t>
        </r>
        <r>
          <rPr>
            <sz val="9"/>
            <color indexed="81"/>
            <rFont val="Tahoma"/>
            <family val="2"/>
          </rPr>
          <t xml:space="preserve">
The system is expected to be operational in 2015</t>
        </r>
      </text>
    </comment>
    <comment ref="EQ89" authorId="8" shapeId="0">
      <text>
        <r>
          <rPr>
            <b/>
            <sz val="9"/>
            <color indexed="81"/>
            <rFont val="Tahoma"/>
            <family val="2"/>
          </rPr>
          <t>Birgul:</t>
        </r>
        <r>
          <rPr>
            <sz val="9"/>
            <color indexed="81"/>
            <rFont val="Tahoma"/>
            <family val="2"/>
          </rPr>
          <t xml:space="preserve">
link does not work
</t>
        </r>
      </text>
    </comment>
    <comment ref="EY89" authorId="13" shapeId="0">
      <text>
        <r>
          <rPr>
            <b/>
            <sz val="9"/>
            <color indexed="81"/>
            <rFont val="Tahoma"/>
            <family val="2"/>
          </rPr>
          <t>Sophiko Skhirtladze:</t>
        </r>
        <r>
          <rPr>
            <sz val="9"/>
            <color indexed="81"/>
            <rFont val="Tahoma"/>
            <family val="2"/>
          </rPr>
          <t xml:space="preserve">
http://aci.gov.kz/en/news/64-digital-signature-will-be-mobile-one</t>
        </r>
      </text>
    </comment>
    <comment ref="FJ89" authorId="1" shapeId="0">
      <text>
        <r>
          <rPr>
            <b/>
            <sz val="9"/>
            <color indexed="81"/>
            <rFont val="Tahoma"/>
            <family val="2"/>
          </rPr>
          <t>Cem Dener:</t>
        </r>
        <r>
          <rPr>
            <sz val="9"/>
            <color indexed="81"/>
            <rFont val="Tahoma"/>
            <family val="2"/>
          </rPr>
          <t xml:space="preserve">
http://www.supportcsr.kz/en
http://www.inform.kz/eng/article/2700822</t>
        </r>
      </text>
    </comment>
    <comment ref="FK89" authorId="1" shapeId="0">
      <text>
        <r>
          <rPr>
            <b/>
            <sz val="9"/>
            <color indexed="81"/>
            <rFont val="Tahoma"/>
            <family val="2"/>
          </rPr>
          <t>Cem Dener:</t>
        </r>
        <r>
          <rPr>
            <sz val="9"/>
            <color indexed="81"/>
            <rFont val="Tahoma"/>
            <family val="2"/>
          </rPr>
          <t xml:space="preserve">
New project was initiated in 2013 to develop a centralized HRMIS in 2015-2016.</t>
        </r>
      </text>
    </comment>
    <comment ref="FR89" authorId="1" shapeId="0">
      <text>
        <r>
          <rPr>
            <b/>
            <sz val="9"/>
            <color indexed="81"/>
            <rFont val="Tahoma"/>
            <family val="2"/>
          </rPr>
          <t>Cem Dener:</t>
        </r>
        <r>
          <rPr>
            <sz val="9"/>
            <color indexed="81"/>
            <rFont val="Tahoma"/>
            <family val="2"/>
          </rPr>
          <t xml:space="preserve">
http://www.supportcsr.kz/en
http://www.inform.kz/eng/article/2700822</t>
        </r>
      </text>
    </comment>
    <comment ref="FS89" authorId="1" shapeId="0">
      <text>
        <r>
          <rPr>
            <b/>
            <sz val="9"/>
            <color indexed="81"/>
            <rFont val="Tahoma"/>
            <family val="2"/>
          </rPr>
          <t>Cem Dener:</t>
        </r>
        <r>
          <rPr>
            <sz val="9"/>
            <color indexed="81"/>
            <rFont val="Tahoma"/>
            <family val="2"/>
          </rPr>
          <t xml:space="preserve">
New project was initiated in 2013 to develop a centralized HRMIS in 2015-2016.</t>
        </r>
      </text>
    </comment>
    <comment ref="GE89" authorId="1" shapeId="0">
      <text>
        <r>
          <rPr>
            <b/>
            <sz val="9"/>
            <color indexed="81"/>
            <rFont val="Tahoma"/>
            <family val="2"/>
          </rPr>
          <t>Cem Dener:</t>
        </r>
        <r>
          <rPr>
            <sz val="9"/>
            <color indexed="81"/>
            <rFont val="Tahoma"/>
            <family val="2"/>
          </rPr>
          <t xml:space="preserve">
Based on Oracle DB</t>
        </r>
      </text>
    </comment>
    <comment ref="GF89" authorId="1" shapeId="0">
      <text>
        <r>
          <rPr>
            <b/>
            <sz val="9"/>
            <color indexed="81"/>
            <rFont val="Tahoma"/>
            <family val="2"/>
          </rPr>
          <t>Cem Dener:</t>
        </r>
        <r>
          <rPr>
            <sz val="9"/>
            <color indexed="81"/>
            <rFont val="Tahoma"/>
            <family val="2"/>
          </rPr>
          <t xml:space="preserve">
DMFAS was used fro, 1996-2000
http://www-wds.worldbank.org/external/default/WDSContentServer/WDSP/IB/2012/06/11/000425962_20120611102427/Rendered/PDF/696670ESW0P1220n0DeMPA0Final0May018.pdf</t>
        </r>
      </text>
    </comment>
    <comment ref="GH89" authorId="1" shapeId="0">
      <text>
        <r>
          <rPr>
            <b/>
            <sz val="9"/>
            <color indexed="81"/>
            <rFont val="Tahoma"/>
            <family val="2"/>
          </rPr>
          <t>Cem Dener:</t>
        </r>
        <r>
          <rPr>
            <sz val="9"/>
            <color indexed="81"/>
            <rFont val="Tahoma"/>
            <family val="2"/>
          </rPr>
          <t xml:space="preserve">
CB : Inactive</t>
        </r>
      </text>
    </comment>
    <comment ref="AO90" authorId="5" shapeId="0">
      <text>
        <r>
          <rPr>
            <b/>
            <sz val="9"/>
            <color indexed="81"/>
            <rFont val="Tahoma"/>
            <family val="2"/>
          </rPr>
          <t>Sandy:</t>
        </r>
        <r>
          <rPr>
            <sz val="9"/>
            <color indexed="81"/>
            <rFont val="Tahoma"/>
            <family val="2"/>
          </rPr>
          <t xml:space="preserve">
http://www.kenao.go.ke/index.php/audit-reports</t>
        </r>
      </text>
    </comment>
    <comment ref="BJ90" authorId="8" shapeId="0">
      <text>
        <r>
          <rPr>
            <b/>
            <sz val="9"/>
            <color indexed="81"/>
            <rFont val="Tahoma"/>
            <family val="2"/>
          </rPr>
          <t>Birgul:</t>
        </r>
        <r>
          <rPr>
            <sz val="9"/>
            <color indexed="81"/>
            <rFont val="Tahoma"/>
            <family val="2"/>
          </rPr>
          <t xml:space="preserve">
link does not work</t>
        </r>
      </text>
    </comment>
    <comment ref="CM90" authorId="1" shapeId="0">
      <text>
        <r>
          <rPr>
            <b/>
            <sz val="9"/>
            <color indexed="81"/>
            <rFont val="Tahoma"/>
            <family val="2"/>
          </rPr>
          <t>Cem Dener:</t>
        </r>
        <r>
          <rPr>
            <sz val="9"/>
            <color indexed="81"/>
            <rFont val="Tahoma"/>
            <family val="2"/>
          </rPr>
          <t xml:space="preserve">
- IFMIS was developed with SIDA funding + DFID TA
- Pilot testing at MoF completed (Oracle + Sun)
- Active prj will support full scale go-live with IFMIS
Dec 2009 status:
IFMIS is currently operational in 46 ministries; 
Oracle team is asssiting in resolution of problems in budget exec reporting
+
Network infrastructure developing. 
+
($1.5m for Oracle licenses/yr)
March 2011: IFMIS is partially functioning. It is currently limited to General Ledger, Purchasing and Accounts Payable modules.  All have some technical limitations with functionalities that are not sufficiently interlinked.  There is still significant reliance on manual processes even where the IFMIS has been implemented.
Aug 2011: IFMIS is functional the MoF and several ministries. Expansion will be funded bt the Gov.
Dec 2011: Only the Accounting module of IFMIS rolled out all Ministries. The financial reporting are not yet undertaken using IFMIS. Other modules of IFMIS have not been operationalized.</t>
        </r>
      </text>
    </comment>
    <comment ref="CU90" authorId="1" shapeId="0">
      <text>
        <r>
          <rPr>
            <b/>
            <sz val="9"/>
            <color indexed="81"/>
            <rFont val="Tahoma"/>
            <family val="2"/>
          </rPr>
          <t>Cem Dener:</t>
        </r>
        <r>
          <rPr>
            <sz val="9"/>
            <color indexed="81"/>
            <rFont val="Tahoma"/>
            <family val="2"/>
          </rPr>
          <t xml:space="preserve">
eProMIS is used instead of DAD since 2010.</t>
        </r>
      </text>
    </comment>
    <comment ref="DL90" authorId="1" shapeId="0">
      <text>
        <r>
          <rPr>
            <b/>
            <sz val="9"/>
            <color indexed="81"/>
            <rFont val="Tahoma"/>
            <family val="2"/>
          </rPr>
          <t>Cem Dener:</t>
        </r>
        <r>
          <rPr>
            <sz val="9"/>
            <color indexed="81"/>
            <rFont val="Tahoma"/>
            <family val="2"/>
          </rPr>
          <t xml:space="preserve">
http://blog-pfm.imf.org/pfmblog/2013/06/kenyas-bold-course-in-pfm-reform.html
http://www.mapsec.com/images/rapporter/Kenya%20Cash%20Management%20March%202009%20final.pdf</t>
        </r>
      </text>
    </comment>
    <comment ref="DM90" authorId="1" shapeId="0">
      <text>
        <r>
          <rPr>
            <b/>
            <sz val="9"/>
            <color indexed="81"/>
            <rFont val="Tahoma"/>
            <family val="2"/>
          </rPr>
          <t>Cem Dener:</t>
        </r>
        <r>
          <rPr>
            <sz val="9"/>
            <color indexed="81"/>
            <rFont val="Tahoma"/>
            <family val="2"/>
          </rPr>
          <t xml:space="preserve">
TSA is expected to be operational in 2017 (previously 2015)
</t>
        </r>
      </text>
    </comment>
    <comment ref="DX90" authorId="5" shapeId="0">
      <text>
        <r>
          <rPr>
            <b/>
            <sz val="9"/>
            <color indexed="81"/>
            <rFont val="Tahoma"/>
            <family val="2"/>
          </rPr>
          <t>Sandy:</t>
        </r>
        <r>
          <rPr>
            <sz val="9"/>
            <color indexed="81"/>
            <rFont val="Tahoma"/>
            <family val="2"/>
          </rPr>
          <t xml:space="preserve">
http://www.kenao.go.ke/index.php/audit-reports</t>
        </r>
      </text>
    </comment>
    <comment ref="DZ90" authorId="1" shapeId="0">
      <text>
        <r>
          <rPr>
            <b/>
            <sz val="9"/>
            <color indexed="81"/>
            <rFont val="Tahoma"/>
            <family val="2"/>
          </rPr>
          <t>Cem Dener:</t>
        </r>
        <r>
          <rPr>
            <sz val="9"/>
            <color indexed="81"/>
            <rFont val="Tahoma"/>
            <family val="2"/>
          </rPr>
          <t xml:space="preserve">
http://www.revenue.go.ke/index.php/reform-and-modernisation/about-rarmp</t>
        </r>
      </text>
    </comment>
    <comment ref="EL90" authorId="1" shapeId="0">
      <text>
        <r>
          <rPr>
            <b/>
            <sz val="9"/>
            <color indexed="81"/>
            <rFont val="Tahoma"/>
            <family val="2"/>
          </rPr>
          <t>Cem Dener:</t>
        </r>
        <r>
          <rPr>
            <sz val="9"/>
            <color indexed="81"/>
            <rFont val="Tahoma"/>
            <family val="2"/>
          </rPr>
          <t xml:space="preserve">
https://forodha.kra.go.ke
https://ushuru.kra.go.ke/CCRS/
http://www.kentrade.go.ke/</t>
        </r>
      </text>
    </comment>
    <comment ref="EM90" authorId="1" shapeId="0">
      <text>
        <r>
          <rPr>
            <b/>
            <sz val="9"/>
            <color indexed="81"/>
            <rFont val="Tahoma"/>
            <family val="2"/>
          </rPr>
          <t>Cem Dener:</t>
        </r>
        <r>
          <rPr>
            <sz val="9"/>
            <color indexed="81"/>
            <rFont val="Tahoma"/>
            <family val="2"/>
          </rPr>
          <t xml:space="preserve">
SW launched in 2014</t>
        </r>
      </text>
    </comment>
    <comment ref="ES90" authorId="8" shapeId="0">
      <text>
        <r>
          <rPr>
            <b/>
            <sz val="9"/>
            <color indexed="81"/>
            <rFont val="Tahoma"/>
            <family val="2"/>
          </rPr>
          <t>Birgul:</t>
        </r>
        <r>
          <rPr>
            <sz val="9"/>
            <color indexed="81"/>
            <rFont val="Tahoma"/>
            <family val="2"/>
          </rPr>
          <t xml:space="preserve">
link does not work</t>
        </r>
      </text>
    </comment>
    <comment ref="EY90" authorId="3" shapeId="0">
      <text>
        <r>
          <rPr>
            <b/>
            <sz val="9"/>
            <color indexed="81"/>
            <rFont val="Tahoma"/>
            <family val="2"/>
          </rPr>
          <t>Sophiko Skhirtladze:</t>
        </r>
        <r>
          <rPr>
            <sz val="9"/>
            <color indexed="81"/>
            <rFont val="Tahoma"/>
            <family val="2"/>
          </rPr>
          <t xml:space="preserve">
http://www.govca.go.ke/index.html
http://www.businessdailyafrica.com/Corporate-News/Kenya-to-introduce-digital-signatures-for-online-services/-/539550/1726570/-/ttacfi/-/index.html</t>
        </r>
      </text>
    </comment>
    <comment ref="FA90" authorId="3" shapeId="0">
      <text>
        <r>
          <rPr>
            <b/>
            <sz val="9"/>
            <color indexed="81"/>
            <rFont val="Tahoma"/>
            <family val="2"/>
          </rPr>
          <t>Sophiko Skhirtladze:</t>
        </r>
        <r>
          <rPr>
            <sz val="9"/>
            <color indexed="81"/>
            <rFont val="Tahoma"/>
            <family val="2"/>
          </rPr>
          <t xml:space="preserve">
http://www.itwebafrica.com/cloud/518-kenya/233106-kenyans-to-get-digital-identification-certificates</t>
        </r>
      </text>
    </comment>
    <comment ref="FF90" authorId="1" shapeId="0">
      <text>
        <r>
          <rPr>
            <b/>
            <sz val="9"/>
            <color indexed="81"/>
            <rFont val="Tahoma"/>
            <family val="2"/>
          </rPr>
          <t>Cem Dener:</t>
        </r>
        <r>
          <rPr>
            <sz val="9"/>
            <color indexed="81"/>
            <rFont val="Tahoma"/>
            <family val="2"/>
          </rPr>
          <t xml:space="preserve">
Integrated Personnel and Payroll (IPPD) since 2004.
Distributed in 150 units.
Migration to GHRIS in progress.</t>
        </r>
      </text>
    </comment>
    <comment ref="FI90" authorId="1" shapeId="0">
      <text>
        <r>
          <rPr>
            <b/>
            <sz val="9"/>
            <color indexed="81"/>
            <rFont val="Tahoma"/>
            <family val="2"/>
          </rPr>
          <t>Cem Dener:</t>
        </r>
        <r>
          <rPr>
            <sz val="9"/>
            <color indexed="81"/>
            <rFont val="Tahoma"/>
            <family val="2"/>
          </rPr>
          <t xml:space="preserve">
The System is designed in-house by Government Information Communication Technology Officers in collaboration with Human Resource Officers</t>
        </r>
      </text>
    </comment>
    <comment ref="FK90" authorId="1" shapeId="0">
      <text>
        <r>
          <rPr>
            <b/>
            <sz val="9"/>
            <color indexed="81"/>
            <rFont val="Tahoma"/>
            <family val="2"/>
          </rPr>
          <t>Cem Dener:</t>
        </r>
        <r>
          <rPr>
            <sz val="9"/>
            <color indexed="81"/>
            <rFont val="Tahoma"/>
            <family val="2"/>
          </rPr>
          <t xml:space="preserve">
IPPD since 2004</t>
        </r>
      </text>
    </comment>
    <comment ref="FN90" authorId="1" shapeId="0">
      <text>
        <r>
          <rPr>
            <b/>
            <sz val="9"/>
            <color indexed="81"/>
            <rFont val="Tahoma"/>
            <family val="2"/>
          </rPr>
          <t>Cem Dener:</t>
        </r>
        <r>
          <rPr>
            <sz val="9"/>
            <color indexed="81"/>
            <rFont val="Tahoma"/>
            <family val="2"/>
          </rPr>
          <t xml:space="preserve">
Integrated Personnel and Payroll (IPPD) since 2004.
Distributed in 150 units.
Migration to GHRIS in progress.</t>
        </r>
      </text>
    </comment>
    <comment ref="FS90" authorId="1" shapeId="0">
      <text>
        <r>
          <rPr>
            <b/>
            <sz val="9"/>
            <color indexed="81"/>
            <rFont val="Tahoma"/>
            <family val="2"/>
          </rPr>
          <t>Cem Dener:</t>
        </r>
        <r>
          <rPr>
            <sz val="9"/>
            <color indexed="81"/>
            <rFont val="Tahoma"/>
            <family val="2"/>
          </rPr>
          <t xml:space="preserve">
IPPD since 2004</t>
        </r>
      </text>
    </comment>
    <comment ref="FV90" authorId="1" shapeId="0">
      <text>
        <r>
          <rPr>
            <b/>
            <sz val="9"/>
            <color indexed="81"/>
            <rFont val="Tahoma"/>
            <family val="2"/>
          </rPr>
          <t>Cem Dener:</t>
        </r>
        <r>
          <rPr>
            <sz val="9"/>
            <color indexed="81"/>
            <rFont val="Tahoma"/>
            <family val="2"/>
          </rPr>
          <t xml:space="preserve">
- IFMIS was developed with SIDA funding + DFID TA
- Pilot testing at MoF completed (Oracle + Sun)
- Active prj will support full scale go-live with IFMIS
Dec 2009 status:
IFMIS is currently operational in 46 ministries; 
Oracle team is asssiting in resolution of problems in budget exec reporting
+
Network infrastructure developing. 
+
($1.5m for Oracle licenses/yr)
March 2011: IFMIS is partially functioning. It is currently limited to General Ledger, Purchasing and Accounts Payable modules.  All have some technical limitations with functionalities that are not sufficiently interlinked.  There is still significant reliance on manual processes even where the IFMIS has been implemented.
Aug 2011: IFMIS is functional the MoF and several ministries. Expansion will be funded bt the Gov.
Dec 2011: Only the Accounting module of IFMIS rolled out all Ministries. The financial reporting are not yet undertaken using IFMIS. Other modules of IFMIS have not been operationalized.</t>
        </r>
      </text>
    </comment>
    <comment ref="GH90" authorId="1" shapeId="0">
      <text>
        <r>
          <rPr>
            <b/>
            <sz val="9"/>
            <color indexed="81"/>
            <rFont val="Tahoma"/>
            <family val="2"/>
          </rPr>
          <t>Cem Dener:</t>
        </r>
        <r>
          <rPr>
            <sz val="9"/>
            <color indexed="81"/>
            <rFont val="Tahoma"/>
            <family val="2"/>
          </rPr>
          <t xml:space="preserve">
CB : Full access</t>
        </r>
      </text>
    </comment>
    <comment ref="BW91" authorId="8" shapeId="0">
      <text>
        <r>
          <rPr>
            <b/>
            <sz val="9"/>
            <color indexed="81"/>
            <rFont val="Tahoma"/>
            <family val="2"/>
          </rPr>
          <t>Birgul:</t>
        </r>
        <r>
          <rPr>
            <sz val="9"/>
            <color indexed="81"/>
            <rFont val="Tahoma"/>
            <family val="2"/>
          </rPr>
          <t xml:space="preserve">
national statistics office has PF data and there is feedback option.</t>
        </r>
      </text>
    </comment>
    <comment ref="CM91" authorId="1" shapeId="0">
      <text>
        <r>
          <rPr>
            <b/>
            <sz val="9"/>
            <color indexed="81"/>
            <rFont val="Tahoma"/>
            <family val="2"/>
          </rPr>
          <t>Cem Dener:</t>
        </r>
        <r>
          <rPr>
            <sz val="9"/>
            <color indexed="81"/>
            <rFont val="Tahoma"/>
            <family val="2"/>
          </rPr>
          <t xml:space="preserve">
PEBAM is used to prepare the budget:
http://pifma.pftac.org/filemanager/files/Docs/2008_Minutes2.pdf
</t>
        </r>
      </text>
    </comment>
    <comment ref="DL91" authorId="1" shapeId="0">
      <text>
        <r>
          <rPr>
            <b/>
            <sz val="9"/>
            <color indexed="81"/>
            <rFont val="Tahoma"/>
            <family val="2"/>
          </rPr>
          <t>Cem Dener:</t>
        </r>
        <r>
          <rPr>
            <sz val="9"/>
            <color indexed="81"/>
            <rFont val="Tahoma"/>
            <family val="2"/>
          </rPr>
          <t xml:space="preserve">
http://aid.dfat.gov.au/countries/pacific/kiribati/Documents/kiribati-pfm-performance-report.pdf</t>
        </r>
      </text>
    </comment>
    <comment ref="DN91" authorId="1" shapeId="0">
      <text>
        <r>
          <rPr>
            <b/>
            <sz val="9"/>
            <color indexed="81"/>
            <rFont val="Tahoma"/>
            <family val="2"/>
          </rPr>
          <t>Cem Dener:</t>
        </r>
        <r>
          <rPr>
            <sz val="9"/>
            <color indexed="81"/>
            <rFont val="Tahoma"/>
            <family val="2"/>
          </rPr>
          <t xml:space="preserve">
Consolidated Fund
but no TSA operation yet</t>
        </r>
      </text>
    </comment>
    <comment ref="DZ91" authorId="1" shapeId="0">
      <text>
        <r>
          <rPr>
            <b/>
            <sz val="9"/>
            <color indexed="81"/>
            <rFont val="Tahoma"/>
            <family val="2"/>
          </rPr>
          <t>Cem Dener:</t>
        </r>
        <r>
          <rPr>
            <sz val="9"/>
            <color indexed="81"/>
            <rFont val="Tahoma"/>
            <family val="2"/>
          </rPr>
          <t xml:space="preserve">
http://aid.dfat.gov.au/countries/pacific/kiribati/Documents/kiribati-pfm-performance-report.pdf</t>
        </r>
      </text>
    </comment>
    <comment ref="EL91" authorId="1" shapeId="0">
      <text>
        <r>
          <rPr>
            <b/>
            <sz val="9"/>
            <color indexed="81"/>
            <rFont val="Tahoma"/>
            <family val="2"/>
          </rPr>
          <t>Cem Dener:</t>
        </r>
        <r>
          <rPr>
            <sz val="9"/>
            <color indexed="81"/>
            <rFont val="Tahoma"/>
            <family val="2"/>
          </rPr>
          <t xml:space="preserve">
http://aid.dfat.gov.au/countries/pacific/kiribati/Documents/kiribati-pfm-performance-report.pdf</t>
        </r>
      </text>
    </comment>
    <comment ref="FF91" authorId="8" shapeId="0">
      <text>
        <r>
          <rPr>
            <b/>
            <sz val="9"/>
            <color indexed="81"/>
            <rFont val="Tahoma"/>
            <family val="2"/>
          </rPr>
          <t>Birgul:</t>
        </r>
        <r>
          <rPr>
            <sz val="9"/>
            <color indexed="81"/>
            <rFont val="Tahoma"/>
            <family val="2"/>
          </rPr>
          <t xml:space="preserve">
national statistics office has PF data and there is feedback option.</t>
        </r>
      </text>
    </comment>
    <comment ref="FJ91" authorId="1" shapeId="0">
      <text>
        <r>
          <rPr>
            <b/>
            <sz val="9"/>
            <color indexed="81"/>
            <rFont val="Tahoma"/>
            <family val="2"/>
          </rPr>
          <t>Cem Dener:</t>
        </r>
        <r>
          <rPr>
            <sz val="9"/>
            <color indexed="81"/>
            <rFont val="Tahoma"/>
            <family val="2"/>
          </rPr>
          <t xml:space="preserve">
http://www.pso.gov.ki/</t>
        </r>
      </text>
    </comment>
    <comment ref="FR91" authorId="1" shapeId="0">
      <text>
        <r>
          <rPr>
            <b/>
            <sz val="9"/>
            <color indexed="81"/>
            <rFont val="Tahoma"/>
            <family val="2"/>
          </rPr>
          <t>Cem Dener:</t>
        </r>
        <r>
          <rPr>
            <sz val="9"/>
            <color indexed="81"/>
            <rFont val="Tahoma"/>
            <family val="2"/>
          </rPr>
          <t xml:space="preserve">
http://www.pso.gov.ki/</t>
        </r>
      </text>
    </comment>
    <comment ref="FV91" authorId="1" shapeId="0">
      <text>
        <r>
          <rPr>
            <b/>
            <sz val="9"/>
            <color indexed="81"/>
            <rFont val="Tahoma"/>
            <family val="2"/>
          </rPr>
          <t>Cem Dener:</t>
        </r>
        <r>
          <rPr>
            <sz val="9"/>
            <color indexed="81"/>
            <rFont val="Tahoma"/>
            <family val="2"/>
          </rPr>
          <t xml:space="preserve">
PEBAM is used to prepare the budget:
http://pifma.pftac.org/filemanager/files/Docs/2008_Minutes2.pdf
</t>
        </r>
      </text>
    </comment>
    <comment ref="FX91" authorId="1" shapeId="0">
      <text>
        <r>
          <rPr>
            <b/>
            <sz val="9"/>
            <color indexed="81"/>
            <rFont val="Tahoma"/>
            <family val="2"/>
          </rPr>
          <t>Cem Dener:</t>
        </r>
        <r>
          <rPr>
            <sz val="9"/>
            <color indexed="81"/>
            <rFont val="Tahoma"/>
            <family val="2"/>
          </rPr>
          <t xml:space="preserve">
http://blogs.worldbank.org/eastasiapacific/less-is-sometimes-more-public-finance-reform-in-kiribati</t>
        </r>
      </text>
    </comment>
    <comment ref="C92" authorId="1" shapeId="0">
      <text>
        <r>
          <rPr>
            <b/>
            <sz val="9"/>
            <color indexed="81"/>
            <rFont val="Tahoma"/>
            <family val="2"/>
          </rPr>
          <t>Cem Dener:</t>
        </r>
        <r>
          <rPr>
            <sz val="9"/>
            <color indexed="81"/>
            <rFont val="Tahoma"/>
            <family val="2"/>
          </rPr>
          <t xml:space="preserve">
Democratic People's Republic of Korea
North Korea</t>
        </r>
      </text>
    </comment>
    <comment ref="F92" authorId="4" shapeId="0">
      <text>
        <r>
          <rPr>
            <b/>
            <sz val="9"/>
            <color indexed="81"/>
            <rFont val="Tahoma"/>
            <family val="2"/>
          </rPr>
          <t>CD:</t>
        </r>
        <r>
          <rPr>
            <sz val="9"/>
            <color indexed="81"/>
            <rFont val="Tahoma"/>
            <family val="2"/>
          </rPr>
          <t xml:space="preserve">
2014 estimate (no data)</t>
        </r>
      </text>
    </comment>
    <comment ref="G92" authorId="4" shapeId="0">
      <text>
        <r>
          <rPr>
            <b/>
            <sz val="9"/>
            <color indexed="81"/>
            <rFont val="Tahoma"/>
            <family val="2"/>
          </rPr>
          <t>CD:</t>
        </r>
        <r>
          <rPr>
            <sz val="9"/>
            <color indexed="81"/>
            <rFont val="Tahoma"/>
            <family val="2"/>
          </rPr>
          <t xml:space="preserve">
2014 estimate (no data)</t>
        </r>
      </text>
    </comment>
    <comment ref="C93" authorId="1" shapeId="0">
      <text>
        <r>
          <rPr>
            <b/>
            <sz val="9"/>
            <color indexed="81"/>
            <rFont val="Tahoma"/>
            <family val="2"/>
          </rPr>
          <t>Cem Dener:</t>
        </r>
        <r>
          <rPr>
            <sz val="9"/>
            <color indexed="81"/>
            <rFont val="Tahoma"/>
            <family val="2"/>
          </rPr>
          <t xml:space="preserve">
Republic of Korea
South Korea</t>
        </r>
      </text>
    </comment>
    <comment ref="M93" authorId="4" shapeId="0">
      <text>
        <r>
          <rPr>
            <b/>
            <sz val="9"/>
            <color indexed="81"/>
            <rFont val="Tahoma"/>
            <family val="2"/>
          </rPr>
          <t>CD:</t>
        </r>
        <r>
          <rPr>
            <sz val="9"/>
            <color indexed="81"/>
            <rFont val="Tahoma"/>
            <family val="2"/>
          </rPr>
          <t xml:space="preserve">
https://www.digitalbrain.go.kr   </t>
        </r>
      </text>
    </comment>
    <comment ref="X93" authorId="1" shapeId="0">
      <text>
        <r>
          <rPr>
            <b/>
            <sz val="9"/>
            <color indexed="81"/>
            <rFont val="Tahoma"/>
            <family val="2"/>
          </rPr>
          <t>Cem Dener:</t>
        </r>
        <r>
          <rPr>
            <sz val="9"/>
            <color indexed="81"/>
            <rFont val="Tahoma"/>
            <family val="2"/>
          </rPr>
          <t xml:space="preserve">
Children:
http://kids.mosf.go.kr/index.php</t>
        </r>
      </text>
    </comment>
    <comment ref="AH93" authorId="11" shapeId="0">
      <text>
        <r>
          <rPr>
            <b/>
            <sz val="9"/>
            <color indexed="81"/>
            <rFont val="Tahoma"/>
            <family val="2"/>
          </rPr>
          <t>birgul:</t>
        </r>
        <r>
          <rPr>
            <sz val="9"/>
            <color indexed="81"/>
            <rFont val="Tahoma"/>
            <family val="2"/>
          </rPr>
          <t xml:space="preserve">
Web site link does not work</t>
        </r>
      </text>
    </comment>
    <comment ref="AQ93" authorId="10" shapeId="0">
      <text>
        <r>
          <rPr>
            <b/>
            <sz val="9"/>
            <color indexed="81"/>
            <rFont val="Tahoma"/>
            <family val="2"/>
          </rPr>
          <t>Sandy: Link: http://www.bai.go.kr/</t>
        </r>
        <r>
          <rPr>
            <sz val="9"/>
            <color indexed="81"/>
            <rFont val="Tahoma"/>
            <family val="2"/>
          </rPr>
          <t xml:space="preserve">
</t>
        </r>
      </text>
    </comment>
    <comment ref="DG93" authorId="1" shapeId="0">
      <text>
        <r>
          <rPr>
            <b/>
            <sz val="9"/>
            <color indexed="81"/>
            <rFont val="Tahoma"/>
            <family val="2"/>
          </rPr>
          <t>Cem Dener:</t>
        </r>
        <r>
          <rPr>
            <sz val="9"/>
            <color indexed="81"/>
            <rFont val="Tahoma"/>
            <family val="2"/>
          </rPr>
          <t xml:space="preserve">
Children:
http://kids.mosf.go.kr/index.php</t>
        </r>
      </text>
    </comment>
    <comment ref="DZ93" authorId="10" shapeId="0">
      <text>
        <r>
          <rPr>
            <b/>
            <sz val="9"/>
            <color indexed="81"/>
            <rFont val="Tahoma"/>
            <family val="2"/>
          </rPr>
          <t>Sandy: Link: http://www.bai.go.kr/</t>
        </r>
        <r>
          <rPr>
            <sz val="9"/>
            <color indexed="81"/>
            <rFont val="Tahoma"/>
            <family val="2"/>
          </rPr>
          <t xml:space="preserve">
</t>
        </r>
      </text>
    </comment>
    <comment ref="EG93" authorId="3" shapeId="0">
      <text>
        <r>
          <rPr>
            <b/>
            <sz val="9"/>
            <color indexed="81"/>
            <rFont val="Tahoma"/>
            <family val="2"/>
          </rPr>
          <t>Sophiko Skhirtladze:</t>
        </r>
        <r>
          <rPr>
            <sz val="9"/>
            <color indexed="81"/>
            <rFont val="Tahoma"/>
            <family val="2"/>
          </rPr>
          <t xml:space="preserve">
Mapped to WCO Data Model 3.0(Reported in Survey)</t>
        </r>
      </text>
    </comment>
    <comment ref="EL93" authorId="1" shapeId="0">
      <text>
        <r>
          <rPr>
            <b/>
            <sz val="9"/>
            <color indexed="81"/>
            <rFont val="Tahoma"/>
            <family val="2"/>
          </rPr>
          <t>Cem Dener:</t>
        </r>
        <r>
          <rPr>
            <sz val="9"/>
            <color indexed="81"/>
            <rFont val="Tahoma"/>
            <family val="2"/>
          </rPr>
          <t xml:space="preserve">
http://portal.customs.go.kr/main.html
Single Window:
http://homepage.ktnet.co.kr/KTNET/index.html</t>
        </r>
      </text>
    </comment>
    <comment ref="ER93" authorId="3" shapeId="0">
      <text>
        <r>
          <rPr>
            <b/>
            <sz val="9"/>
            <color indexed="81"/>
            <rFont val="Tahoma"/>
            <family val="2"/>
          </rPr>
          <t>Sophiko Skhirtladze:</t>
        </r>
        <r>
          <rPr>
            <sz val="9"/>
            <color indexed="81"/>
            <rFont val="Tahoma"/>
            <family val="2"/>
          </rPr>
          <t xml:space="preserve">
http://www.korea.go.kr/lifeplus/jsp/tax/index_tax.jsp</t>
        </r>
      </text>
    </comment>
    <comment ref="ES93" authorId="3" shapeId="0">
      <text>
        <r>
          <rPr>
            <b/>
            <sz val="9"/>
            <color indexed="81"/>
            <rFont val="Tahoma"/>
            <family val="2"/>
          </rPr>
          <t>Sophiko Skhirtladze:</t>
        </r>
        <r>
          <rPr>
            <sz val="9"/>
            <color indexed="81"/>
            <rFont val="Tahoma"/>
            <family val="2"/>
          </rPr>
          <t xml:space="preserve">
VAT and Corporate: 2004</t>
        </r>
      </text>
    </comment>
    <comment ref="EV93" authorId="3" shapeId="0">
      <text>
        <r>
          <rPr>
            <b/>
            <sz val="9"/>
            <color indexed="81"/>
            <rFont val="Tahoma"/>
            <family val="2"/>
          </rPr>
          <t>Sophiko Skhirtladze:</t>
        </r>
        <r>
          <rPr>
            <sz val="9"/>
            <color indexed="81"/>
            <rFont val="Tahoma"/>
            <family val="2"/>
          </rPr>
          <t xml:space="preserve">
http://unpan1.un.org/intradoc/groups/public/documents/apcity/unpan015126.pdf</t>
        </r>
      </text>
    </comment>
    <comment ref="FJ93" authorId="6" shapeId="0">
      <text>
        <r>
          <rPr>
            <b/>
            <sz val="9"/>
            <color indexed="81"/>
            <rFont val="Tahoma"/>
            <family val="2"/>
          </rPr>
          <t>Huan Zhang:</t>
        </r>
        <r>
          <rPr>
            <sz val="9"/>
            <color indexed="81"/>
            <rFont val="Tahoma"/>
            <family val="2"/>
          </rPr>
          <t xml:space="preserve">
http://www.oecd.org/gov/pem/OECD%20HRM%20Profile%20-%20Korea.pdf
http://unpan1.un.org/intradoc/groups/public/documents/APCITY/UNPAN023903.pdf
</t>
        </r>
      </text>
    </comment>
    <comment ref="FR93" authorId="6" shapeId="0">
      <text>
        <r>
          <rPr>
            <b/>
            <sz val="9"/>
            <color indexed="81"/>
            <rFont val="Tahoma"/>
            <family val="2"/>
          </rPr>
          <t>Huan Zhang:</t>
        </r>
        <r>
          <rPr>
            <sz val="9"/>
            <color indexed="81"/>
            <rFont val="Tahoma"/>
            <family val="2"/>
          </rPr>
          <t xml:space="preserve">
http://www.oecd.org/gov/pem/OECD%20HRM%20Profile%20-%20Korea.pdf
http://unpan1.un.org/intradoc/groups/public/documents/APCITY/UNPAN023903.pdf
</t>
        </r>
      </text>
    </comment>
    <comment ref="FX93" authorId="1" shapeId="0">
      <text>
        <r>
          <rPr>
            <b/>
            <sz val="9"/>
            <color indexed="81"/>
            <rFont val="Tahoma"/>
            <family val="2"/>
          </rPr>
          <t>Cem Dener:</t>
        </r>
        <r>
          <rPr>
            <sz val="9"/>
            <color indexed="81"/>
            <rFont val="Tahoma"/>
            <family val="2"/>
          </rPr>
          <t xml:space="preserve">
http://www.g2b.go.kr/gov/koneps/pt/intro/file/4_KONEPS_eng.pdf</t>
        </r>
      </text>
    </comment>
    <comment ref="Q94" authorId="1" shapeId="0">
      <text>
        <r>
          <rPr>
            <b/>
            <sz val="9"/>
            <color indexed="81"/>
            <rFont val="Tahoma"/>
            <family val="2"/>
          </rPr>
          <t>Cem Dener:</t>
        </r>
        <r>
          <rPr>
            <sz val="9"/>
            <color indexed="81"/>
            <rFont val="Tahoma"/>
            <family val="2"/>
          </rPr>
          <t xml:space="preserve">
http://mf.rks-gov.net/en-us/ministriaefinancave/buxhetiirepublikessekosoves/buxhetiqendrore.aspx
Mostly PDF. No Excel</t>
        </r>
      </text>
    </comment>
    <comment ref="DZ94" authorId="1" shapeId="0">
      <text>
        <r>
          <rPr>
            <b/>
            <sz val="9"/>
            <color indexed="81"/>
            <rFont val="Tahoma"/>
            <family val="2"/>
          </rPr>
          <t>Cem Dener:</t>
        </r>
        <r>
          <rPr>
            <sz val="9"/>
            <color indexed="81"/>
            <rFont val="Tahoma"/>
            <family val="2"/>
          </rPr>
          <t xml:space="preserve">
http://pdf.usaid.gov/pdf_docs/PDACO702.pdf</t>
        </r>
      </text>
    </comment>
    <comment ref="EH94" authorId="1" shapeId="0">
      <text>
        <r>
          <rPr>
            <b/>
            <sz val="9"/>
            <color indexed="81"/>
            <rFont val="Tahoma"/>
            <family val="2"/>
          </rPr>
          <t>Cem Dener:</t>
        </r>
        <r>
          <rPr>
            <sz val="9"/>
            <color indexed="81"/>
            <rFont val="Tahoma"/>
            <family val="2"/>
          </rPr>
          <t xml:space="preserve">
Previously TIMS from Crown Agents</t>
        </r>
      </text>
    </comment>
    <comment ref="EL94" authorId="1" shapeId="0">
      <text>
        <r>
          <rPr>
            <b/>
            <sz val="9"/>
            <color indexed="81"/>
            <rFont val="Tahoma"/>
            <family val="2"/>
          </rPr>
          <t>Cem Dener:</t>
        </r>
        <r>
          <rPr>
            <sz val="9"/>
            <color indexed="81"/>
            <rFont val="Tahoma"/>
            <family val="2"/>
          </rPr>
          <t xml:space="preserve">
http://dogana.rks-gov.net/en/Search?Search=asycuda</t>
        </r>
      </text>
    </comment>
    <comment ref="FY94" authorId="1" shapeId="0">
      <text>
        <r>
          <rPr>
            <b/>
            <sz val="9"/>
            <color indexed="81"/>
            <rFont val="Tahoma"/>
            <family val="2"/>
          </rPr>
          <t>Cem Dener:</t>
        </r>
        <r>
          <rPr>
            <sz val="9"/>
            <color indexed="81"/>
            <rFont val="Tahoma"/>
            <family val="2"/>
          </rPr>
          <t xml:space="preserve">
Aug 2013 &gt; Draft
</t>
        </r>
      </text>
    </comment>
    <comment ref="GE94" authorId="1" shapeId="0">
      <text>
        <r>
          <rPr>
            <b/>
            <sz val="9"/>
            <color indexed="81"/>
            <rFont val="Tahoma"/>
            <family val="2"/>
          </rPr>
          <t>Cem Dener:</t>
        </r>
        <r>
          <rPr>
            <sz val="9"/>
            <color indexed="81"/>
            <rFont val="Tahoma"/>
            <family val="2"/>
          </rPr>
          <t xml:space="preserve">
Free Balance
http://www.freebalance.com/whitepapers/FreeBalance_PFM_Case_Study_Kosovo.pdf</t>
        </r>
      </text>
    </comment>
    <comment ref="BJ95" authorId="8" shapeId="0">
      <text>
        <r>
          <rPr>
            <b/>
            <sz val="9"/>
            <color indexed="81"/>
            <rFont val="Tahoma"/>
            <family val="2"/>
          </rPr>
          <t>Birgul:</t>
        </r>
        <r>
          <rPr>
            <sz val="9"/>
            <color indexed="81"/>
            <rFont val="Tahoma"/>
            <family val="2"/>
          </rPr>
          <t xml:space="preserve">
link does not work</t>
        </r>
      </text>
    </comment>
    <comment ref="BU95" authorId="1" shapeId="0">
      <text>
        <r>
          <rPr>
            <b/>
            <sz val="9"/>
            <color indexed="81"/>
            <rFont val="Tahoma"/>
            <family val="2"/>
          </rPr>
          <t>Cem Dener:</t>
        </r>
        <r>
          <rPr>
            <sz val="9"/>
            <color indexed="81"/>
            <rFont val="Tahoma"/>
            <family val="2"/>
          </rPr>
          <t xml:space="preserve">
http://www.csb.gov.kw/Socan_Statistic_EN.aspx?ID=24</t>
        </r>
      </text>
    </comment>
    <comment ref="CM95" authorId="1" shapeId="0">
      <text>
        <r>
          <rPr>
            <b/>
            <sz val="9"/>
            <color indexed="81"/>
            <rFont val="Tahoma"/>
            <family val="2"/>
          </rPr>
          <t>Cem Dener:</t>
        </r>
        <r>
          <rPr>
            <sz val="9"/>
            <color indexed="81"/>
            <rFont val="Tahoma"/>
            <family val="2"/>
          </rPr>
          <t xml:space="preserve">
GFMIS (Oracle Financials) pilot tested since 2012. Not fully opertional yet. Expected to be used as new integrated platform starting from Apr 2015.</t>
        </r>
      </text>
    </comment>
    <comment ref="DM95" authorId="1" shapeId="0">
      <text>
        <r>
          <rPr>
            <b/>
            <sz val="9"/>
            <color indexed="81"/>
            <rFont val="Tahoma"/>
            <family val="2"/>
          </rPr>
          <t>Cem Dener:</t>
        </r>
        <r>
          <rPr>
            <sz val="9"/>
            <color indexed="81"/>
            <rFont val="Tahoma"/>
            <family val="2"/>
          </rPr>
          <t xml:space="preserve">
Initiated in 2008 for central gov. However, TSA is largely manual. No interface bw FMIS and Central Bank</t>
        </r>
      </text>
    </comment>
    <comment ref="EL95" authorId="1" shapeId="0">
      <text>
        <r>
          <rPr>
            <b/>
            <sz val="9"/>
            <color indexed="81"/>
            <rFont val="Tahoma"/>
            <family val="2"/>
          </rPr>
          <t>Cem Dener:</t>
        </r>
        <r>
          <rPr>
            <sz val="9"/>
            <color indexed="81"/>
            <rFont val="Tahoma"/>
            <family val="2"/>
          </rPr>
          <t xml:space="preserve">
http://www.customs.gov.kw/Project.aspx</t>
        </r>
      </text>
    </comment>
    <comment ref="EM95" authorId="6" shapeId="0">
      <text>
        <r>
          <rPr>
            <b/>
            <sz val="9"/>
            <color indexed="81"/>
            <rFont val="Tahoma"/>
            <family val="2"/>
          </rPr>
          <t>Huan Zhang:</t>
        </r>
        <r>
          <rPr>
            <sz val="9"/>
            <color indexed="81"/>
            <rFont val="Tahoma"/>
            <family val="2"/>
          </rPr>
          <t xml:space="preserve">
The system is expected to be operational in 2016
</t>
        </r>
      </text>
    </comment>
    <comment ref="ES95" authorId="8" shapeId="0">
      <text>
        <r>
          <rPr>
            <b/>
            <sz val="9"/>
            <color indexed="81"/>
            <rFont val="Tahoma"/>
            <family val="2"/>
          </rPr>
          <t>Birgul:</t>
        </r>
        <r>
          <rPr>
            <sz val="9"/>
            <color indexed="81"/>
            <rFont val="Tahoma"/>
            <family val="2"/>
          </rPr>
          <t xml:space="preserve">
link does not work</t>
        </r>
      </text>
    </comment>
    <comment ref="EV95" authorId="3" shapeId="0">
      <text>
        <r>
          <rPr>
            <b/>
            <sz val="9"/>
            <color indexed="81"/>
            <rFont val="Tahoma"/>
            <family val="2"/>
          </rPr>
          <t>Sophiko Skhirtladze:</t>
        </r>
        <r>
          <rPr>
            <sz val="9"/>
            <color indexed="81"/>
            <rFont val="Tahoma"/>
            <family val="2"/>
          </rPr>
          <t xml:space="preserve">
http://www.itu.int/wsis/stocktaking/plugin/documents.asp?project=1359613068&amp;lang=en</t>
        </r>
      </text>
    </comment>
    <comment ref="EY95" authorId="3" shapeId="0">
      <text>
        <r>
          <rPr>
            <b/>
            <sz val="9"/>
            <color indexed="81"/>
            <rFont val="Tahoma"/>
            <family val="2"/>
          </rPr>
          <t>Sophiko Skhirtladze:</t>
        </r>
        <r>
          <rPr>
            <sz val="9"/>
            <color indexed="81"/>
            <rFont val="Tahoma"/>
            <family val="2"/>
          </rPr>
          <t xml:space="preserve">
http://www.symantec.com/about/news/release/article.jsp?prid=20091007_02&amp;company=verisign
ID card is a holder of digital certificate, but not yet used in online servises</t>
        </r>
      </text>
    </comment>
    <comment ref="FA95" authorId="3" shapeId="0">
      <text>
        <r>
          <rPr>
            <b/>
            <sz val="9"/>
            <color indexed="81"/>
            <rFont val="Tahoma"/>
            <family val="2"/>
          </rPr>
          <t>Sophiko Skhirtladze:</t>
        </r>
        <r>
          <rPr>
            <sz val="9"/>
            <color indexed="81"/>
            <rFont val="Tahoma"/>
            <family val="2"/>
          </rPr>
          <t xml:space="preserve">
http://www.slideshare.net/Voulnet/paci-pki</t>
        </r>
      </text>
    </comment>
    <comment ref="FD95" authorId="1" shapeId="0">
      <text>
        <r>
          <rPr>
            <b/>
            <sz val="9"/>
            <color indexed="81"/>
            <rFont val="Tahoma"/>
            <family val="2"/>
          </rPr>
          <t>Cem Dener:</t>
        </r>
        <r>
          <rPr>
            <sz val="9"/>
            <color indexed="81"/>
            <rFont val="Tahoma"/>
            <family val="2"/>
          </rPr>
          <t xml:space="preserve">
http://www.csb.gov.kw/Socan_Statistic_EN.aspx?ID=24</t>
        </r>
      </text>
    </comment>
    <comment ref="FI95" authorId="1" shapeId="0">
      <text>
        <r>
          <rPr>
            <b/>
            <sz val="9"/>
            <color indexed="81"/>
            <rFont val="Tahoma"/>
            <family val="2"/>
          </rPr>
          <t>Cem Dener:</t>
        </r>
        <r>
          <rPr>
            <sz val="9"/>
            <color indexed="81"/>
            <rFont val="Tahoma"/>
            <family val="2"/>
          </rPr>
          <t xml:space="preserve">
Based on Oracle DB</t>
        </r>
      </text>
    </comment>
    <comment ref="FQ95" authorId="1" shapeId="0">
      <text>
        <r>
          <rPr>
            <b/>
            <sz val="9"/>
            <color indexed="81"/>
            <rFont val="Tahoma"/>
            <family val="2"/>
          </rPr>
          <t>Cem Dener:</t>
        </r>
        <r>
          <rPr>
            <sz val="9"/>
            <color indexed="81"/>
            <rFont val="Tahoma"/>
            <family val="2"/>
          </rPr>
          <t xml:space="preserve">
Based on Oracle DB</t>
        </r>
      </text>
    </comment>
    <comment ref="FV95" authorId="1" shapeId="0">
      <text>
        <r>
          <rPr>
            <b/>
            <sz val="9"/>
            <color indexed="81"/>
            <rFont val="Tahoma"/>
            <family val="2"/>
          </rPr>
          <t>Cem Dener:</t>
        </r>
        <r>
          <rPr>
            <sz val="9"/>
            <color indexed="81"/>
            <rFont val="Tahoma"/>
            <family val="2"/>
          </rPr>
          <t xml:space="preserve">
GFMIS (Oracle Financials) pilot tested since 2012. Not fully opertional yet. Expected to be used as new integrated platform starting from Apr 2015.</t>
        </r>
      </text>
    </comment>
    <comment ref="C96" authorId="1" shapeId="0">
      <text>
        <r>
          <rPr>
            <b/>
            <sz val="9"/>
            <color indexed="81"/>
            <rFont val="Tahoma"/>
            <family val="2"/>
          </rPr>
          <t>Cem Dener:</t>
        </r>
        <r>
          <rPr>
            <sz val="9"/>
            <color indexed="81"/>
            <rFont val="Tahoma"/>
            <family val="2"/>
          </rPr>
          <t xml:space="preserve">
Kyrgyzstan
</t>
        </r>
      </text>
    </comment>
    <comment ref="K96" authorId="1" shapeId="0">
      <text>
        <r>
          <rPr>
            <b/>
            <sz val="9"/>
            <color indexed="81"/>
            <rFont val="Tahoma"/>
            <family val="2"/>
          </rPr>
          <t xml:space="preserve">MoF comments:
</t>
        </r>
        <r>
          <rPr>
            <sz val="9"/>
            <color indexed="81"/>
            <rFont val="Tahoma"/>
            <family val="2"/>
          </rPr>
          <t>The Ministry of Finance of the Kyrgyz Republic implemented an information portal www.okmot.kg to provide access to information held by government agencies and local government bodies. Portal "Open outdoor budget" (budget.okmot.kg), Gallery "economic map" (map.okmot.kg), Gallery "Foreign aid" (donors.okmot.kg).</t>
        </r>
      </text>
    </comment>
    <comment ref="O96" authorId="1" shapeId="0">
      <text>
        <r>
          <rPr>
            <b/>
            <sz val="9"/>
            <color indexed="81"/>
            <rFont val="Tahoma"/>
            <family val="2"/>
          </rPr>
          <t>Cem Dener:</t>
        </r>
        <r>
          <rPr>
            <sz val="9"/>
            <color indexed="81"/>
            <rFont val="Tahoma"/>
            <family val="2"/>
          </rPr>
          <t xml:space="preserve">
http://map.okmot.kg/en/</t>
        </r>
      </text>
    </comment>
    <comment ref="X96" authorId="8" shapeId="0">
      <text>
        <r>
          <rPr>
            <b/>
            <sz val="9"/>
            <color indexed="81"/>
            <rFont val="Tahoma"/>
            <family val="2"/>
          </rPr>
          <t>Birgul:</t>
        </r>
        <r>
          <rPr>
            <sz val="9"/>
            <color indexed="81"/>
            <rFont val="Tahoma"/>
            <family val="2"/>
          </rPr>
          <t xml:space="preserve">
In addition to CB, There is transparency portal
http://budget.okmot.kg/about
http://www.minfin.kg/index.php?option=com_content&amp;view=article&amp;id=1245:-2012&amp;catid=45:2010-10-05-10-25-12&amp;Itemid=115</t>
        </r>
      </text>
    </comment>
    <comment ref="AO96" authorId="1" shapeId="0">
      <text>
        <r>
          <rPr>
            <b/>
            <sz val="9"/>
            <color indexed="81"/>
            <rFont val="Tahoma"/>
            <family val="2"/>
          </rPr>
          <t>MoF comment:</t>
        </r>
        <r>
          <rPr>
            <sz val="9"/>
            <color indexed="81"/>
            <rFont val="Tahoma"/>
            <family val="2"/>
          </rPr>
          <t xml:space="preserve">
The site of the Accounts Chamber of the Kyrgyz Republic www.esep.kg published audit report for the year 2011 (the first time)</t>
        </r>
      </text>
    </comment>
    <comment ref="BA96" authorId="1" shapeId="0">
      <text>
        <r>
          <rPr>
            <sz val="9"/>
            <color indexed="81"/>
            <rFont val="Tahoma"/>
            <family val="2"/>
          </rPr>
          <t xml:space="preserve">
www.zakupki.okmot.kg</t>
        </r>
      </text>
    </comment>
    <comment ref="BC96" authorId="1" shapeId="0">
      <text>
        <r>
          <rPr>
            <b/>
            <sz val="9"/>
            <color indexed="81"/>
            <rFont val="Tahoma"/>
            <family val="2"/>
          </rPr>
          <t>MoF comment:</t>
        </r>
        <r>
          <rPr>
            <sz val="9"/>
            <color indexed="81"/>
            <rFont val="Tahoma"/>
            <family val="2"/>
          </rPr>
          <t xml:space="preserve">
map.komot.kg (State Fund for Development eknomiki KR, Social Unit, Department of Water Resources of the Kyrgyz Republic)</t>
        </r>
      </text>
    </comment>
    <comment ref="BO96" authorId="1" shapeId="0">
      <text>
        <r>
          <rPr>
            <b/>
            <sz val="9"/>
            <color indexed="81"/>
            <rFont val="Tahoma"/>
            <family val="2"/>
          </rPr>
          <t>Cem Dener:</t>
        </r>
        <r>
          <rPr>
            <sz val="9"/>
            <color indexed="81"/>
            <rFont val="Tahoma"/>
            <family val="2"/>
          </rPr>
          <t xml:space="preserve">
Open Budget portal
</t>
        </r>
      </text>
    </comment>
    <comment ref="CM96" authorId="1" shapeId="0">
      <text>
        <r>
          <rPr>
            <b/>
            <sz val="9"/>
            <color indexed="81"/>
            <rFont val="Tahoma"/>
            <family val="2"/>
          </rPr>
          <t>Cem Dener:</t>
        </r>
        <r>
          <rPr>
            <sz val="9"/>
            <color indexed="81"/>
            <rFont val="Tahoma"/>
            <family val="2"/>
          </rPr>
          <t xml:space="preserve">
MoF was unable to implement FreeBalance solution (since 2009). Contract terminated in Dec 2013.</t>
        </r>
      </text>
    </comment>
    <comment ref="CT96" authorId="1" shapeId="0">
      <text>
        <r>
          <rPr>
            <b/>
            <sz val="9"/>
            <color indexed="81"/>
            <rFont val="Tahoma"/>
            <family val="2"/>
          </rPr>
          <t xml:space="preserve">MoF comments:
</t>
        </r>
        <r>
          <rPr>
            <sz val="9"/>
            <color indexed="81"/>
            <rFont val="Tahoma"/>
            <family val="2"/>
          </rPr>
          <t>The Ministry of Finance of the Kyrgyz Republic implemented an information portal www.okmot.kg to provide access to information held by government agencies and local government bodies. Portal "Open outdoor budget" (budget.okmot.kg), Gallery "economic map" (map.okmot.kg), Gallery "Foreign aid" (donors.okmot.kg).</t>
        </r>
      </text>
    </comment>
    <comment ref="CX96" authorId="1" shapeId="0">
      <text>
        <r>
          <rPr>
            <b/>
            <sz val="9"/>
            <color indexed="81"/>
            <rFont val="Tahoma"/>
            <family val="2"/>
          </rPr>
          <t>Cem Dener:</t>
        </r>
        <r>
          <rPr>
            <sz val="9"/>
            <color indexed="81"/>
            <rFont val="Tahoma"/>
            <family val="2"/>
          </rPr>
          <t xml:space="preserve">
http://map.okmot.kg/en/</t>
        </r>
      </text>
    </comment>
    <comment ref="DG96" authorId="8" shapeId="0">
      <text>
        <r>
          <rPr>
            <b/>
            <sz val="9"/>
            <color indexed="81"/>
            <rFont val="Tahoma"/>
            <family val="2"/>
          </rPr>
          <t>Birgul:</t>
        </r>
        <r>
          <rPr>
            <sz val="9"/>
            <color indexed="81"/>
            <rFont val="Tahoma"/>
            <family val="2"/>
          </rPr>
          <t xml:space="preserve">
In addition to CB, There is transparency portal
http://budget.okmot.kg/about
http://www.minfin.kg/index.php?option=com_content&amp;view=article&amp;id=1245:-2012&amp;catid=45:2010-10-05-10-25-12&amp;Itemid=115</t>
        </r>
      </text>
    </comment>
    <comment ref="DM96" authorId="1" shapeId="0">
      <text>
        <r>
          <rPr>
            <b/>
            <sz val="9"/>
            <color indexed="81"/>
            <rFont val="Tahoma"/>
            <family val="2"/>
          </rPr>
          <t>Cem Dener:</t>
        </r>
        <r>
          <rPr>
            <sz val="9"/>
            <color indexed="81"/>
            <rFont val="Tahoma"/>
            <family val="2"/>
          </rPr>
          <t xml:space="preserve">
Initiated in 2006 for centrl gov. There is a link bw legacy Treasury system and NBKR. However, TSA is not fully operational yet.</t>
        </r>
      </text>
    </comment>
    <comment ref="DX96" authorId="1" shapeId="0">
      <text>
        <r>
          <rPr>
            <b/>
            <sz val="9"/>
            <color indexed="81"/>
            <rFont val="Tahoma"/>
            <family val="2"/>
          </rPr>
          <t>MoF comment:</t>
        </r>
        <r>
          <rPr>
            <sz val="9"/>
            <color indexed="81"/>
            <rFont val="Tahoma"/>
            <family val="2"/>
          </rPr>
          <t xml:space="preserve">
The site of the Accounts Chamber of the Kyrgyz Republic www.esep.kg published audit report for the year 2011 (the first time)</t>
        </r>
      </text>
    </comment>
    <comment ref="DZ96" authorId="1" shapeId="0">
      <text>
        <r>
          <rPr>
            <b/>
            <sz val="9"/>
            <color indexed="81"/>
            <rFont val="Tahoma"/>
            <family val="2"/>
          </rPr>
          <t>Cem Dener:</t>
        </r>
        <r>
          <rPr>
            <sz val="9"/>
            <color indexed="81"/>
            <rFont val="Tahoma"/>
            <family val="2"/>
          </rPr>
          <t xml:space="preserve">
http://www.adb.org/projects/39015-042/details
http://www.sti.gov.kg/STSDocuments/1STS_Result.pdf
http://www.sti.gov.kg/STSDocuments/1Sinam_ITAS.pdf
</t>
        </r>
      </text>
    </comment>
    <comment ref="EJ96" authorId="1" shapeId="0">
      <text>
        <r>
          <rPr>
            <sz val="9"/>
            <color indexed="81"/>
            <rFont val="Tahoma"/>
            <family val="2"/>
          </rPr>
          <t xml:space="preserve">
www.zakupki.okmot.kg</t>
        </r>
      </text>
    </comment>
    <comment ref="EL96" authorId="1" shapeId="0">
      <text>
        <r>
          <rPr>
            <b/>
            <sz val="9"/>
            <color indexed="81"/>
            <rFont val="Tahoma"/>
            <family val="2"/>
          </rPr>
          <t>MoF comment:</t>
        </r>
        <r>
          <rPr>
            <sz val="9"/>
            <color indexed="81"/>
            <rFont val="Tahoma"/>
            <family val="2"/>
          </rPr>
          <t xml:space="preserve">
map.komot.kg (State Fund for Development eknomiki KR, Social Unit, Department of Water Resources of the Kyrgyz Republic)</t>
        </r>
      </text>
    </comment>
    <comment ref="EX96" authorId="1" shapeId="0">
      <text>
        <r>
          <rPr>
            <b/>
            <sz val="9"/>
            <color indexed="81"/>
            <rFont val="Tahoma"/>
            <family val="2"/>
          </rPr>
          <t>Cem Dener:</t>
        </r>
        <r>
          <rPr>
            <sz val="9"/>
            <color indexed="81"/>
            <rFont val="Tahoma"/>
            <family val="2"/>
          </rPr>
          <t xml:space="preserve">
Open Budget portal
</t>
        </r>
      </text>
    </comment>
    <comment ref="EY96" authorId="13" shapeId="0">
      <text>
        <r>
          <rPr>
            <b/>
            <sz val="9"/>
            <color indexed="81"/>
            <rFont val="Tahoma"/>
            <family val="2"/>
          </rPr>
          <t>Sophiko Skhirtladze:</t>
        </r>
        <r>
          <rPr>
            <sz val="9"/>
            <color indexed="81"/>
            <rFont val="Tahoma"/>
            <family val="2"/>
          </rPr>
          <t xml:space="preserve">
http://www.vb.kg/doc/173386_v_kyrgyzstane_25_tys._kompaniy_polzyutsia_elektronnoy_cifrovoy_podpisu.html</t>
        </r>
      </text>
    </comment>
    <comment ref="FA96" authorId="3" shapeId="0">
      <text>
        <r>
          <rPr>
            <b/>
            <sz val="9"/>
            <color indexed="81"/>
            <rFont val="Tahoma"/>
            <family val="2"/>
          </rPr>
          <t>Sophiko Skhirtladze:</t>
        </r>
        <r>
          <rPr>
            <sz val="9"/>
            <color indexed="81"/>
            <rFont val="Tahoma"/>
            <family val="2"/>
          </rPr>
          <t xml:space="preserve">
http://egov.kz/wps/portal/login?lang=ru&amp;startLogin=true</t>
        </r>
      </text>
    </comment>
    <comment ref="FK96" authorId="1" shapeId="0">
      <text>
        <r>
          <rPr>
            <b/>
            <sz val="9"/>
            <color indexed="81"/>
            <rFont val="Tahoma"/>
            <family val="2"/>
          </rPr>
          <t>Cem Dener:</t>
        </r>
        <r>
          <rPr>
            <sz val="9"/>
            <color indexed="81"/>
            <rFont val="Tahoma"/>
            <family val="2"/>
          </rPr>
          <t xml:space="preserve">
Currently, all MDAs maintain their personnel records and payroll DB.
The MOF initiated implementation of the Treasury Management Information System (TMIS) and Human Resource Management Information System (HRMIS) in February 2010.  However, the preparation of system requirements related to a budget preparation module has caused delays in project implementation. Project closed without an operational system. New activities are expected to be initiated in 2015.</t>
        </r>
      </text>
    </comment>
    <comment ref="FS96" authorId="1" shapeId="0">
      <text>
        <r>
          <rPr>
            <b/>
            <sz val="9"/>
            <color indexed="81"/>
            <rFont val="Tahoma"/>
            <family val="2"/>
          </rPr>
          <t>Cem Dener:</t>
        </r>
        <r>
          <rPr>
            <sz val="9"/>
            <color indexed="81"/>
            <rFont val="Tahoma"/>
            <family val="2"/>
          </rPr>
          <t xml:space="preserve">
Currently, all MDAs maintain their personnel records and payroll DB.
The MOF initiated implementation of the Treasury Management Information System (TMIS) and Human Resource Management Information System (HRMIS) in February 2010.  However, the preparation of system requirements related to a budget preparation module has caused delays in project implementation. Project closed without an operational system. New activities are expected to be initiated in 2015.</t>
        </r>
      </text>
    </comment>
    <comment ref="FV96" authorId="1" shapeId="0">
      <text>
        <r>
          <rPr>
            <b/>
            <sz val="9"/>
            <color indexed="81"/>
            <rFont val="Tahoma"/>
            <family val="2"/>
          </rPr>
          <t>Cem Dener:</t>
        </r>
        <r>
          <rPr>
            <sz val="9"/>
            <color indexed="81"/>
            <rFont val="Tahoma"/>
            <family val="2"/>
          </rPr>
          <t xml:space="preserve">
MoF was unable to implement FreeBalance solution (since 2009). Contract terminated in Dec 2013.</t>
        </r>
      </text>
    </comment>
    <comment ref="GE96" authorId="1" shapeId="0">
      <text>
        <r>
          <rPr>
            <b/>
            <sz val="9"/>
            <color indexed="81"/>
            <rFont val="Tahoma"/>
            <family val="2"/>
          </rPr>
          <t>Cem Dener:</t>
        </r>
        <r>
          <rPr>
            <sz val="9"/>
            <color indexed="81"/>
            <rFont val="Tahoma"/>
            <family val="2"/>
          </rPr>
          <t xml:space="preserve">
Debt Tracking System
originally from US Treasury (not supported anymore)
https://www.imf.org/external/np/pp/eng/2009/070109b.pdf</t>
        </r>
      </text>
    </comment>
    <comment ref="GF96" authorId="1" shapeId="0">
      <text>
        <r>
          <rPr>
            <b/>
            <sz val="9"/>
            <color indexed="81"/>
            <rFont val="Tahoma"/>
            <family val="2"/>
          </rPr>
          <t>Cem Dener:</t>
        </r>
        <r>
          <rPr>
            <sz val="9"/>
            <color indexed="81"/>
            <rFont val="Tahoma"/>
            <family val="2"/>
          </rPr>
          <t xml:space="preserve">
Upgraded in 2009</t>
        </r>
      </text>
    </comment>
    <comment ref="C97" authorId="1" shapeId="0">
      <text>
        <r>
          <rPr>
            <b/>
            <sz val="9"/>
            <color indexed="81"/>
            <rFont val="Tahoma"/>
            <family val="2"/>
          </rPr>
          <t>Cem Dener:</t>
        </r>
        <r>
          <rPr>
            <sz val="9"/>
            <color indexed="81"/>
            <rFont val="Tahoma"/>
            <family val="2"/>
          </rPr>
          <t xml:space="preserve">
Lao People's Democratic Republic</t>
        </r>
      </text>
    </comment>
    <comment ref="U97" authorId="1" shapeId="0">
      <text>
        <r>
          <rPr>
            <sz val="9"/>
            <color indexed="81"/>
            <rFont val="Tahoma"/>
            <family val="2"/>
          </rPr>
          <t>MoF web site, presenting revenue tables by major tax type and expenditure tables by administrative and economic classification</t>
        </r>
      </text>
    </comment>
    <comment ref="AA97" authorId="1" shapeId="0">
      <text>
        <r>
          <rPr>
            <sz val="9"/>
            <color indexed="81"/>
            <rFont val="Tahoma"/>
            <family val="2"/>
          </rPr>
          <t xml:space="preserve">
The annual budget is published 4 months after the start of FY</t>
        </r>
      </text>
    </comment>
    <comment ref="AK97" authorId="1" shapeId="0">
      <text>
        <r>
          <rPr>
            <b/>
            <sz val="9"/>
            <color indexed="81"/>
            <rFont val="Tahoma"/>
            <family val="2"/>
          </rPr>
          <t>Cem Dener:</t>
        </r>
        <r>
          <rPr>
            <sz val="9"/>
            <color indexed="81"/>
            <rFont val="Tahoma"/>
            <family val="2"/>
          </rPr>
          <t xml:space="preserve">
Published with delay (1.5 years)</t>
        </r>
      </text>
    </comment>
    <comment ref="AO97" authorId="1" shapeId="0">
      <text>
        <r>
          <rPr>
            <sz val="9"/>
            <color indexed="81"/>
            <rFont val="Tahoma"/>
            <family val="2"/>
          </rPr>
          <t xml:space="preserve">
Summary of the budget execution audit report</t>
        </r>
      </text>
    </comment>
    <comment ref="AX97" authorId="1" shapeId="0">
      <text>
        <r>
          <rPr>
            <sz val="9"/>
            <color indexed="81"/>
            <rFont val="Tahoma"/>
            <family val="2"/>
          </rPr>
          <t>Data published, broken down by foreign- and domestically-funded expenditure</t>
        </r>
      </text>
    </comment>
    <comment ref="AY97" authorId="1" shapeId="0">
      <text>
        <r>
          <rPr>
            <sz val="9"/>
            <color indexed="81"/>
            <rFont val="Tahoma"/>
            <family val="2"/>
          </rPr>
          <t>Data published, broken down by the central and local level</t>
        </r>
      </text>
    </comment>
    <comment ref="BH97" authorId="1" shapeId="0">
      <text>
        <r>
          <rPr>
            <sz val="9"/>
            <color indexed="81"/>
            <rFont val="Tahoma"/>
            <family val="2"/>
          </rPr>
          <t>Budget Nomenclature and Chart of Account harmonized?</t>
        </r>
      </text>
    </comment>
    <comment ref="BJ97" authorId="8" shapeId="0">
      <text>
        <r>
          <rPr>
            <b/>
            <sz val="9"/>
            <color indexed="81"/>
            <rFont val="Tahoma"/>
            <family val="2"/>
          </rPr>
          <t>Birgul:</t>
        </r>
        <r>
          <rPr>
            <sz val="9"/>
            <color indexed="81"/>
            <rFont val="Tahoma"/>
            <family val="2"/>
          </rPr>
          <t xml:space="preserve">
public investment data </t>
        </r>
      </text>
    </comment>
    <comment ref="BR97" authorId="8" shapeId="0">
      <text>
        <r>
          <rPr>
            <b/>
            <sz val="9"/>
            <color indexed="81"/>
            <rFont val="Tahoma"/>
            <family val="2"/>
          </rPr>
          <t>Birgul:</t>
        </r>
        <r>
          <rPr>
            <sz val="9"/>
            <color indexed="81"/>
            <rFont val="Tahoma"/>
            <family val="2"/>
          </rPr>
          <t xml:space="preserve">
budget law from parliament website
</t>
        </r>
        <r>
          <rPr>
            <b/>
            <sz val="9"/>
            <color indexed="81"/>
            <rFont val="Tahoma"/>
            <family val="2"/>
          </rPr>
          <t>Sandy:</t>
        </r>
        <r>
          <rPr>
            <sz val="9"/>
            <color indexed="81"/>
            <rFont val="Tahoma"/>
            <family val="2"/>
          </rPr>
          <t xml:space="preserve"> There is another from the MoF website: http://www.mof.gov.la/?q=en</t>
        </r>
      </text>
    </comment>
    <comment ref="CI97" authorId="1" shapeId="0">
      <text>
        <r>
          <rPr>
            <b/>
            <sz val="9"/>
            <color indexed="81"/>
            <rFont val="Tahoma"/>
            <family val="2"/>
          </rPr>
          <t>Cem Dener:</t>
        </r>
        <r>
          <rPr>
            <sz val="9"/>
            <color indexed="81"/>
            <rFont val="Tahoma"/>
            <family val="2"/>
          </rPr>
          <t xml:space="preserve">
New system is expected to be operational in 2015</t>
        </r>
      </text>
    </comment>
    <comment ref="CM97" authorId="1" shapeId="0">
      <text>
        <r>
          <rPr>
            <b/>
            <sz val="9"/>
            <color indexed="81"/>
            <rFont val="Tahoma"/>
            <family val="2"/>
          </rPr>
          <t>Cem Dener:</t>
        </r>
        <r>
          <rPr>
            <sz val="9"/>
            <color indexed="81"/>
            <rFont val="Tahoma"/>
            <family val="2"/>
          </rPr>
          <t xml:space="preserve">
Previously
LDSW &gt; Oracle
Lao obtained a Chinese grant to install Free Balance in 2014. 
MoF cancelled the FB contract in late 2014 (to be verified).
 </t>
        </r>
      </text>
    </comment>
    <comment ref="DJ97" authorId="1" shapeId="0">
      <text>
        <r>
          <rPr>
            <sz val="9"/>
            <color indexed="81"/>
            <rFont val="Tahoma"/>
            <family val="2"/>
          </rPr>
          <t xml:space="preserve">
The annual budget is published 4 months after the start of FY</t>
        </r>
      </text>
    </comment>
    <comment ref="DL97" authorId="1" shapeId="0">
      <text>
        <r>
          <rPr>
            <b/>
            <sz val="9"/>
            <color indexed="81"/>
            <rFont val="Tahoma"/>
            <family val="2"/>
          </rPr>
          <t>Cem Dener:</t>
        </r>
        <r>
          <rPr>
            <sz val="9"/>
            <color indexed="81"/>
            <rFont val="Tahoma"/>
            <family val="2"/>
          </rPr>
          <t xml:space="preserve">
http://www.pefa.org/en/assessment/la-jun10-pfmpr-public-en</t>
        </r>
      </text>
    </comment>
    <comment ref="DM97" authorId="1" shapeId="0">
      <text>
        <r>
          <rPr>
            <b/>
            <sz val="9"/>
            <color indexed="81"/>
            <rFont val="Tahoma"/>
            <family val="2"/>
          </rPr>
          <t>Cem Dener:</t>
        </r>
        <r>
          <rPr>
            <sz val="9"/>
            <color indexed="81"/>
            <rFont val="Tahoma"/>
            <family val="2"/>
          </rPr>
          <t xml:space="preserve">
Initiated in 2004. More than 4000 SU bank accounts were identified in 2010.
Zero Balance Accounts operational since 2011. Substantial progress reported in 2013.</t>
        </r>
      </text>
    </comment>
    <comment ref="DT97" authorId="1" shapeId="0">
      <text>
        <r>
          <rPr>
            <b/>
            <sz val="9"/>
            <color indexed="81"/>
            <rFont val="Tahoma"/>
            <family val="2"/>
          </rPr>
          <t>Cem Dener:</t>
        </r>
        <r>
          <rPr>
            <sz val="9"/>
            <color indexed="81"/>
            <rFont val="Tahoma"/>
            <family val="2"/>
          </rPr>
          <t xml:space="preserve">
Published with delay (1.5 years)</t>
        </r>
      </text>
    </comment>
    <comment ref="DX97" authorId="1" shapeId="0">
      <text>
        <r>
          <rPr>
            <sz val="9"/>
            <color indexed="81"/>
            <rFont val="Tahoma"/>
            <family val="2"/>
          </rPr>
          <t xml:space="preserve">
Summary of the budget execution audit report</t>
        </r>
      </text>
    </comment>
    <comment ref="DZ97" authorId="1" shapeId="0">
      <text>
        <r>
          <rPr>
            <b/>
            <sz val="9"/>
            <color indexed="81"/>
            <rFont val="Tahoma"/>
            <family val="2"/>
          </rPr>
          <t>Cem Dener:</t>
        </r>
        <r>
          <rPr>
            <sz val="9"/>
            <color indexed="81"/>
            <rFont val="Tahoma"/>
            <family val="2"/>
          </rPr>
          <t xml:space="preserve">
http://www.pefa.org/en/assessment/la-jun10-pfmpr-public-en
https://openknowledge.worldbank.org/bitstream/handle/10986/13814/699110REVISED00ay020120Update0Final.pdf?sequence=1
http://www.fastenterprises.com/clients.html
</t>
        </r>
      </text>
    </comment>
    <comment ref="EA97" authorId="6" shapeId="0">
      <text>
        <r>
          <rPr>
            <b/>
            <sz val="9"/>
            <color indexed="81"/>
            <rFont val="Tahoma"/>
            <family val="2"/>
          </rPr>
          <t>Huan Zhang:</t>
        </r>
        <r>
          <rPr>
            <sz val="9"/>
            <color indexed="81"/>
            <rFont val="Tahoma"/>
            <family val="2"/>
          </rPr>
          <t xml:space="preserve">
The system is expected to be operational in 2015</t>
        </r>
      </text>
    </comment>
    <comment ref="EC97" authorId="1" shapeId="0">
      <text>
        <r>
          <rPr>
            <b/>
            <sz val="9"/>
            <color indexed="81"/>
            <rFont val="Tahoma"/>
            <family val="2"/>
          </rPr>
          <t>Cem Dener:</t>
        </r>
        <r>
          <rPr>
            <sz val="9"/>
            <color indexed="81"/>
            <rFont val="Tahoma"/>
            <family val="2"/>
          </rPr>
          <t xml:space="preserve">
Currently informational.
GenTax is expected to support transactions.</t>
        </r>
      </text>
    </comment>
    <comment ref="EG97" authorId="1" shapeId="0">
      <text>
        <r>
          <rPr>
            <sz val="9"/>
            <color indexed="81"/>
            <rFont val="Tahoma"/>
            <family val="2"/>
          </rPr>
          <t>Data published, broken down by foreign- and domestically-funded expenditure</t>
        </r>
      </text>
    </comment>
    <comment ref="EH97" authorId="1" shapeId="0">
      <text>
        <r>
          <rPr>
            <sz val="9"/>
            <color indexed="81"/>
            <rFont val="Tahoma"/>
            <family val="2"/>
          </rPr>
          <t>Data published, broken down by the central and local level</t>
        </r>
      </text>
    </comment>
    <comment ref="EL97" authorId="1" shapeId="0">
      <text>
        <r>
          <rPr>
            <b/>
            <sz val="9"/>
            <color indexed="81"/>
            <rFont val="Tahoma"/>
            <family val="2"/>
          </rPr>
          <t>Cem Dener:</t>
        </r>
        <r>
          <rPr>
            <sz val="9"/>
            <color indexed="81"/>
            <rFont val="Tahoma"/>
            <family val="2"/>
          </rPr>
          <t xml:space="preserve">
Trade Portal:
http://www.laotradeportal.gov.la/</t>
        </r>
      </text>
    </comment>
    <comment ref="EM97" authorId="1" shapeId="0">
      <text>
        <r>
          <rPr>
            <b/>
            <sz val="9"/>
            <color indexed="81"/>
            <rFont val="Tahoma"/>
            <family val="2"/>
          </rPr>
          <t>Cem Dener:</t>
        </r>
        <r>
          <rPr>
            <sz val="9"/>
            <color indexed="81"/>
            <rFont val="Tahoma"/>
            <family val="2"/>
          </rPr>
          <t xml:space="preserve">
ASYCUDA World Project was initiated in 2010</t>
        </r>
      </text>
    </comment>
    <comment ref="EQ97" authorId="1" shapeId="0">
      <text>
        <r>
          <rPr>
            <sz val="9"/>
            <color indexed="81"/>
            <rFont val="Tahoma"/>
            <family val="2"/>
          </rPr>
          <t>Budget Nomenclature and Chart of Account harmonized?</t>
        </r>
      </text>
    </comment>
    <comment ref="ES97" authorId="8" shapeId="0">
      <text>
        <r>
          <rPr>
            <b/>
            <sz val="9"/>
            <color indexed="81"/>
            <rFont val="Tahoma"/>
            <family val="2"/>
          </rPr>
          <t>Birgul:</t>
        </r>
        <r>
          <rPr>
            <sz val="9"/>
            <color indexed="81"/>
            <rFont val="Tahoma"/>
            <family val="2"/>
          </rPr>
          <t xml:space="preserve">
public investment data </t>
        </r>
      </text>
    </comment>
    <comment ref="FA97" authorId="8" shapeId="0">
      <text>
        <r>
          <rPr>
            <b/>
            <sz val="9"/>
            <color indexed="81"/>
            <rFont val="Tahoma"/>
            <family val="2"/>
          </rPr>
          <t>Birgul:</t>
        </r>
        <r>
          <rPr>
            <sz val="9"/>
            <color indexed="81"/>
            <rFont val="Tahoma"/>
            <family val="2"/>
          </rPr>
          <t xml:space="preserve">
budget law from parliament website
</t>
        </r>
        <r>
          <rPr>
            <b/>
            <sz val="9"/>
            <color indexed="81"/>
            <rFont val="Tahoma"/>
            <family val="2"/>
          </rPr>
          <t>Sandy:</t>
        </r>
        <r>
          <rPr>
            <sz val="9"/>
            <color indexed="81"/>
            <rFont val="Tahoma"/>
            <family val="2"/>
          </rPr>
          <t xml:space="preserve"> There is another from the MoF website: http://www.mof.gov.la/?q=en</t>
        </r>
      </text>
    </comment>
    <comment ref="FJ97" authorId="1" shapeId="0">
      <text>
        <r>
          <rPr>
            <b/>
            <sz val="9"/>
            <color indexed="81"/>
            <rFont val="Tahoma"/>
            <family val="2"/>
          </rPr>
          <t>Cem Dener:</t>
        </r>
        <r>
          <rPr>
            <sz val="9"/>
            <color indexed="81"/>
            <rFont val="Tahoma"/>
            <family val="2"/>
          </rPr>
          <t xml:space="preserve">
http://www.aaah-conference.org/12/sites/default/files/DR%20K%20Theppanya%20.pdf
https://www.pefa.org/en/assessment/la-jun10-pfmpr-public-en 
</t>
        </r>
      </text>
    </comment>
    <comment ref="FK97" authorId="1" shapeId="0">
      <text>
        <r>
          <rPr>
            <b/>
            <sz val="9"/>
            <color indexed="81"/>
            <rFont val="Tahoma"/>
            <family val="2"/>
          </rPr>
          <t>Cem Dener:</t>
        </r>
        <r>
          <rPr>
            <sz val="9"/>
            <color indexed="81"/>
            <rFont val="Tahoma"/>
            <family val="2"/>
          </rPr>
          <t xml:space="preserve">
Pilot initiated in 2011</t>
        </r>
      </text>
    </comment>
    <comment ref="FQ97" authorId="1" shapeId="0">
      <text>
        <r>
          <rPr>
            <b/>
            <sz val="9"/>
            <color indexed="81"/>
            <rFont val="Tahoma"/>
            <family val="2"/>
          </rPr>
          <t>Cem Dener:</t>
        </r>
        <r>
          <rPr>
            <sz val="9"/>
            <color indexed="81"/>
            <rFont val="Tahoma"/>
            <family val="2"/>
          </rPr>
          <t xml:space="preserve">
Based on Oracle DB</t>
        </r>
      </text>
    </comment>
    <comment ref="FR97" authorId="1" shapeId="0">
      <text>
        <r>
          <rPr>
            <b/>
            <sz val="9"/>
            <color indexed="81"/>
            <rFont val="Tahoma"/>
            <family val="2"/>
          </rPr>
          <t>Cem Dener:</t>
        </r>
        <r>
          <rPr>
            <sz val="9"/>
            <color indexed="81"/>
            <rFont val="Tahoma"/>
            <family val="2"/>
          </rPr>
          <t xml:space="preserve">
New system is expected to be operational in 2015</t>
        </r>
      </text>
    </comment>
    <comment ref="FS97" authorId="1" shapeId="0">
      <text>
        <r>
          <rPr>
            <b/>
            <sz val="9"/>
            <color indexed="81"/>
            <rFont val="Tahoma"/>
            <family val="2"/>
          </rPr>
          <t>Cem Dener:</t>
        </r>
        <r>
          <rPr>
            <sz val="9"/>
            <color indexed="81"/>
            <rFont val="Tahoma"/>
            <family val="2"/>
          </rPr>
          <t xml:space="preserve">
New system (Free Balance) is expected to be operational in 2015</t>
        </r>
      </text>
    </comment>
    <comment ref="FV97" authorId="1" shapeId="0">
      <text>
        <r>
          <rPr>
            <b/>
            <sz val="9"/>
            <color indexed="81"/>
            <rFont val="Tahoma"/>
            <family val="2"/>
          </rPr>
          <t>Cem Dener:</t>
        </r>
        <r>
          <rPr>
            <sz val="9"/>
            <color indexed="81"/>
            <rFont val="Tahoma"/>
            <family val="2"/>
          </rPr>
          <t xml:space="preserve">
Previously
LDSW &gt; Oracle
Lao obtained a Chinese grant to install Free Balance in 2014. 
MoF cancelled the FB contract in late 2014 (to be verified).
 </t>
        </r>
      </text>
    </comment>
    <comment ref="GE97" authorId="1" shapeId="0">
      <text>
        <r>
          <rPr>
            <b/>
            <sz val="9"/>
            <color indexed="81"/>
            <rFont val="Tahoma"/>
            <family val="2"/>
          </rPr>
          <t>Cem Dener:</t>
        </r>
        <r>
          <rPr>
            <sz val="9"/>
            <color indexed="81"/>
            <rFont val="Tahoma"/>
            <family val="2"/>
          </rPr>
          <t xml:space="preserve">
Prev: CS-DRMS </t>
        </r>
      </text>
    </comment>
    <comment ref="GF97" authorId="1" shapeId="0">
      <text>
        <r>
          <rPr>
            <b/>
            <sz val="9"/>
            <color indexed="81"/>
            <rFont val="Tahoma"/>
            <family val="2"/>
          </rPr>
          <t>Cem Dener:</t>
        </r>
        <r>
          <rPr>
            <sz val="9"/>
            <color indexed="81"/>
            <rFont val="Tahoma"/>
            <family val="2"/>
          </rPr>
          <t xml:space="preserve">
CS-DRMS : Installed in 1992</t>
        </r>
      </text>
    </comment>
    <comment ref="GI97" authorId="1" shapeId="0">
      <text>
        <r>
          <rPr>
            <b/>
            <sz val="9"/>
            <color indexed="81"/>
            <rFont val="Tahoma"/>
            <family val="2"/>
          </rPr>
          <t>Cem Dener:</t>
        </r>
        <r>
          <rPr>
            <sz val="9"/>
            <color indexed="81"/>
            <rFont val="Tahoma"/>
            <family val="2"/>
          </rPr>
          <t xml:space="preserve">
4T : 2012</t>
        </r>
      </text>
    </comment>
    <comment ref="BE98" authorId="1" shapeId="0">
      <text>
        <r>
          <rPr>
            <b/>
            <sz val="9"/>
            <color indexed="81"/>
            <rFont val="Tahoma"/>
            <family val="2"/>
          </rPr>
          <t>Cem Dener:</t>
        </r>
        <r>
          <rPr>
            <sz val="9"/>
            <color indexed="81"/>
            <rFont val="Tahoma"/>
            <family val="2"/>
          </rPr>
          <t xml:space="preserve">
http://opendata.lv/</t>
        </r>
      </text>
    </comment>
    <comment ref="CE98" authorId="1" shapeId="0">
      <text>
        <r>
          <rPr>
            <b/>
            <sz val="9"/>
            <color indexed="81"/>
            <rFont val="Tahoma"/>
            <family val="2"/>
          </rPr>
          <t>Cem Dener:</t>
        </r>
        <r>
          <rPr>
            <sz val="9"/>
            <color indexed="81"/>
            <rFont val="Tahoma"/>
            <family val="2"/>
          </rPr>
          <t xml:space="preserve">
http://www.fm.gov.lv/lv/aktualitates/jaunumi/24758-valsts-budzetam-jauna-un-vienota-planosanas-un-izpildes-sistema</t>
        </r>
      </text>
    </comment>
    <comment ref="CM98" authorId="1" shapeId="0">
      <text>
        <r>
          <rPr>
            <b/>
            <sz val="9"/>
            <color indexed="81"/>
            <rFont val="Tahoma"/>
            <family val="2"/>
          </rPr>
          <t>Cem Dener:</t>
        </r>
        <r>
          <rPr>
            <sz val="9"/>
            <color indexed="81"/>
            <rFont val="Tahoma"/>
            <family val="2"/>
          </rPr>
          <t xml:space="preserve">
SAP ERP - FI, FM, TR, BW; IS Public Sector
Free Accounting SW:
http://www.fm.gov.lv/lv/sadalas/gramatvedibas_un_revizijas_politika/bezmaksas_gramatvedibas_programma/</t>
        </r>
      </text>
    </comment>
    <comment ref="DL98" authorId="1" shapeId="0">
      <text>
        <r>
          <rPr>
            <b/>
            <sz val="9"/>
            <color indexed="81"/>
            <rFont val="Tahoma"/>
            <family val="2"/>
          </rPr>
          <t>Cem Dener:</t>
        </r>
        <r>
          <rPr>
            <sz val="9"/>
            <color indexed="81"/>
            <rFont val="Tahoma"/>
            <family val="2"/>
          </rPr>
          <t xml:space="preserve">
http://www.imf.org/external/pubs/ft/scr/2004/cr04185.pd</t>
        </r>
      </text>
    </comment>
    <comment ref="DZ98" authorId="1" shapeId="0">
      <text>
        <r>
          <rPr>
            <b/>
            <sz val="9"/>
            <color indexed="81"/>
            <rFont val="Tahoma"/>
            <family val="2"/>
          </rPr>
          <t>Cem Dener:</t>
        </r>
        <r>
          <rPr>
            <sz val="9"/>
            <color indexed="81"/>
            <rFont val="Tahoma"/>
            <family val="2"/>
          </rPr>
          <t xml:space="preserve">
https://www.vid.gov.lv/default.aspx?tabid=4&amp;id=5491&amp;hl=1&amp;mod=33</t>
        </r>
      </text>
    </comment>
    <comment ref="EG98" authorId="3" shapeId="0">
      <text>
        <r>
          <rPr>
            <b/>
            <sz val="9"/>
            <color indexed="81"/>
            <rFont val="Tahoma"/>
            <family val="2"/>
          </rPr>
          <t>Sophiko Skhirtladze:</t>
        </r>
        <r>
          <rPr>
            <sz val="9"/>
            <color indexed="81"/>
            <rFont val="Tahoma"/>
            <family val="2"/>
          </rPr>
          <t xml:space="preserve">
Reported in Single Window Survey: Mapped to Version 3.0. As of April 2014 ASYCUDA++ will be replaced by the Electronic Customs Data Processing System.</t>
        </r>
      </text>
    </comment>
    <comment ref="EL98" authorId="1" shapeId="0">
      <text>
        <r>
          <rPr>
            <b/>
            <sz val="9"/>
            <color indexed="81"/>
            <rFont val="Tahoma"/>
            <family val="2"/>
          </rPr>
          <t>Cem Dener:</t>
        </r>
        <r>
          <rPr>
            <sz val="9"/>
            <color indexed="81"/>
            <rFont val="Tahoma"/>
            <family val="2"/>
          </rPr>
          <t xml:space="preserve">
https://www.vid.gov.lv/default.aspx?tabid=4&amp;id=5492&amp;hl=1&amp;mod=33
https://www.vid.gov.lv/default.aspx?tabid=9&amp;id=3883&amp;hl=1
</t>
        </r>
      </text>
    </comment>
    <comment ref="EN98" authorId="1" shapeId="0">
      <text>
        <r>
          <rPr>
            <b/>
            <sz val="9"/>
            <color indexed="81"/>
            <rFont val="Tahoma"/>
            <family val="2"/>
          </rPr>
          <t>Cem Dener:</t>
        </r>
        <r>
          <rPr>
            <sz val="9"/>
            <color indexed="81"/>
            <rFont val="Tahoma"/>
            <family val="2"/>
          </rPr>
          <t xml:space="preserve">
http://opendata.lv/</t>
        </r>
      </text>
    </comment>
    <comment ref="EV98" authorId="3" shapeId="0">
      <text>
        <r>
          <rPr>
            <b/>
            <sz val="9"/>
            <color indexed="81"/>
            <rFont val="Tahoma"/>
            <family val="2"/>
          </rPr>
          <t>Sophiko Skhirtladze:</t>
        </r>
        <r>
          <rPr>
            <sz val="9"/>
            <color indexed="81"/>
            <rFont val="Tahoma"/>
            <family val="2"/>
          </rPr>
          <t xml:space="preserve">
http://likumi.lv/doc.php?id=220014</t>
        </r>
      </text>
    </comment>
    <comment ref="EX98" authorId="3" shapeId="0">
      <text>
        <r>
          <rPr>
            <b/>
            <sz val="9"/>
            <color indexed="81"/>
            <rFont val="Tahoma"/>
            <family val="2"/>
          </rPr>
          <t>Sophiko Skhirtladze:</t>
        </r>
        <r>
          <rPr>
            <sz val="9"/>
            <color indexed="81"/>
            <rFont val="Tahoma"/>
            <family val="2"/>
          </rPr>
          <t xml:space="preserve">
http://www.epractice.eu/files/eGov%20in%20LV%20-%20April%202014%20-%20v.16.0%20_0.pdf</t>
        </r>
      </text>
    </comment>
    <comment ref="EY98" authorId="3" shapeId="0">
      <text>
        <r>
          <rPr>
            <b/>
            <sz val="9"/>
            <color indexed="81"/>
            <rFont val="Tahoma"/>
            <family val="2"/>
          </rPr>
          <t>Sophiko Skhirtladze:</t>
        </r>
        <r>
          <rPr>
            <sz val="9"/>
            <color indexed="81"/>
            <rFont val="Tahoma"/>
            <family val="2"/>
          </rPr>
          <t xml:space="preserve">
http://www.finextra.com/news/announcement.aspx?pressreleaseid=23144</t>
        </r>
      </text>
    </comment>
    <comment ref="FJ98" authorId="1" shapeId="0">
      <text>
        <r>
          <rPr>
            <b/>
            <sz val="9"/>
            <color indexed="81"/>
            <rFont val="Tahoma"/>
            <family val="2"/>
          </rPr>
          <t>Cem Dener:</t>
        </r>
        <r>
          <rPr>
            <sz val="9"/>
            <color indexed="81"/>
            <rFont val="Tahoma"/>
            <family val="2"/>
          </rPr>
          <t xml:space="preserve">
http://tap.mk.gov.lv/valsts-parvaldes-politika/cresattpolitika/?print
http://www.mk.gov.lv/sites/default/files/page/attachments/gada_parskats_2013.pdf
http://nra.lv/latvija/8968-vienota-atalgojuma-sistema-jaattiecina-uz-visiem-valsts-un-pasvaldibu-uznemumiem.htm?cshow=1&amp;cnr=2 </t>
        </r>
      </text>
    </comment>
    <comment ref="FL98" authorId="1" shapeId="0">
      <text>
        <r>
          <rPr>
            <b/>
            <sz val="9"/>
            <color indexed="81"/>
            <rFont val="Tahoma"/>
            <family val="2"/>
          </rPr>
          <t>Cem Dener:</t>
        </r>
        <r>
          <rPr>
            <sz val="9"/>
            <color indexed="81"/>
            <rFont val="Tahoma"/>
            <family val="2"/>
          </rPr>
          <t xml:space="preserve">
Currently, there is no centralized system. MDAs is using fragmented applications.</t>
        </r>
      </text>
    </comment>
    <comment ref="FN98" authorId="1" shapeId="0">
      <text>
        <r>
          <rPr>
            <b/>
            <sz val="9"/>
            <color indexed="81"/>
            <rFont val="Tahoma"/>
            <family val="2"/>
          </rPr>
          <t>Cem Dener:</t>
        </r>
        <r>
          <rPr>
            <sz val="9"/>
            <color indexed="81"/>
            <rFont val="Tahoma"/>
            <family val="2"/>
          </rPr>
          <t xml:space="preserve">
http://www.fm.gov.lv/lv/aktualitates/jaunumi/24758-valsts-budzetam-jauna-un-vienota-planosanas-un-izpildes-sistema</t>
        </r>
      </text>
    </comment>
    <comment ref="FR98" authorId="1" shapeId="0">
      <text>
        <r>
          <rPr>
            <b/>
            <sz val="9"/>
            <color indexed="81"/>
            <rFont val="Tahoma"/>
            <family val="2"/>
          </rPr>
          <t>Cem Dener:</t>
        </r>
        <r>
          <rPr>
            <sz val="9"/>
            <color indexed="81"/>
            <rFont val="Tahoma"/>
            <family val="2"/>
          </rPr>
          <t xml:space="preserve">
http://tap.mk.gov.lv/valsts-parvaldes-politika/cresattpolitika/?print
http://www.mk.gov.lv/sites/default/files/page/attachments/gada_parskats_2013.pdf
http://nra.lv/latvija/8968-vienota-atalgojuma-sistema-jaattiecina-uz-visiem-valsts-un-pasvaldibu-uznemumiem.htm?cshow=1&amp;cnr=2 </t>
        </r>
      </text>
    </comment>
    <comment ref="FT98" authorId="1" shapeId="0">
      <text>
        <r>
          <rPr>
            <b/>
            <sz val="9"/>
            <color indexed="81"/>
            <rFont val="Tahoma"/>
            <family val="2"/>
          </rPr>
          <t>Cem Dener:</t>
        </r>
        <r>
          <rPr>
            <sz val="9"/>
            <color indexed="81"/>
            <rFont val="Tahoma"/>
            <family val="2"/>
          </rPr>
          <t xml:space="preserve">
Currently, there is no centralized system. MDAs is using fragmented applications.</t>
        </r>
      </text>
    </comment>
    <comment ref="FV98" authorId="1" shapeId="0">
      <text>
        <r>
          <rPr>
            <b/>
            <sz val="9"/>
            <color indexed="81"/>
            <rFont val="Tahoma"/>
            <family val="2"/>
          </rPr>
          <t>Cem Dener:</t>
        </r>
        <r>
          <rPr>
            <sz val="9"/>
            <color indexed="81"/>
            <rFont val="Tahoma"/>
            <family val="2"/>
          </rPr>
          <t xml:space="preserve">
SAP ERP - FI, FM, TR, BW; IS Public Sector
Free Accounting SW:
http://www.fm.gov.lv/lv/sadalas/gramatvedibas_un_revizijas_politika/bezmaksas_gramatvedibas_programma/</t>
        </r>
      </text>
    </comment>
    <comment ref="AR99" authorId="2" shapeId="0">
      <text>
        <r>
          <rPr>
            <sz val="9"/>
            <color indexed="81"/>
            <rFont val="Tahoma"/>
            <family val="2"/>
          </rPr>
          <t>Translation requirements</t>
        </r>
      </text>
    </comment>
    <comment ref="CE99" authorId="1" shapeId="0">
      <text>
        <r>
          <rPr>
            <b/>
            <sz val="9"/>
            <color indexed="81"/>
            <rFont val="Tahoma"/>
            <family val="2"/>
          </rPr>
          <t>Cem Dener:</t>
        </r>
        <r>
          <rPr>
            <sz val="9"/>
            <color indexed="81"/>
            <rFont val="Tahoma"/>
            <family val="2"/>
          </rPr>
          <t xml:space="preserve">
Currently, in-house developed Treasury system in use.</t>
        </r>
      </text>
    </comment>
    <comment ref="CM99" authorId="1" shapeId="0">
      <text>
        <r>
          <rPr>
            <b/>
            <sz val="9"/>
            <color indexed="81"/>
            <rFont val="Tahoma"/>
            <family val="2"/>
          </rPr>
          <t>Cem Dener:</t>
        </r>
        <r>
          <rPr>
            <sz val="9"/>
            <color indexed="81"/>
            <rFont val="Tahoma"/>
            <family val="2"/>
          </rPr>
          <t xml:space="preserve">
Existing system is LDSW based on Oracle DB</t>
        </r>
      </text>
    </comment>
    <comment ref="DM99" authorId="1" shapeId="0">
      <text>
        <r>
          <rPr>
            <b/>
            <sz val="9"/>
            <color indexed="81"/>
            <rFont val="Tahoma"/>
            <family val="2"/>
          </rPr>
          <t>Cem Dener:</t>
        </r>
        <r>
          <rPr>
            <sz val="9"/>
            <color indexed="81"/>
            <rFont val="Tahoma"/>
            <family val="2"/>
          </rPr>
          <t xml:space="preserve">
EFMIS II project includes a plan to establish centralized TSA in 2016/2017?</t>
        </r>
      </text>
    </comment>
    <comment ref="DZ99" authorId="1" shapeId="0">
      <text>
        <r>
          <rPr>
            <b/>
            <sz val="9"/>
            <color indexed="81"/>
            <rFont val="Tahoma"/>
            <family val="2"/>
          </rPr>
          <t>Cem Dener:</t>
        </r>
        <r>
          <rPr>
            <sz val="9"/>
            <color indexed="81"/>
            <rFont val="Tahoma"/>
            <family val="2"/>
          </rPr>
          <t xml:space="preserve">
http://www.finance.gov.lb/Pages/index.htm
Cadastre:
http://www.dlrc.gov.lb/</t>
        </r>
      </text>
    </comment>
    <comment ref="EA99" authorId="2" shapeId="0">
      <text>
        <r>
          <rPr>
            <sz val="9"/>
            <color indexed="81"/>
            <rFont val="Tahoma"/>
            <family val="2"/>
          </rPr>
          <t>Translation requirements</t>
        </r>
      </text>
    </comment>
    <comment ref="EG99"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Y99" authorId="3" shapeId="0">
      <text>
        <r>
          <rPr>
            <b/>
            <sz val="9"/>
            <color indexed="81"/>
            <rFont val="Tahoma"/>
            <family val="2"/>
          </rPr>
          <t>Sophiko Skhirtladze:</t>
        </r>
        <r>
          <rPr>
            <sz val="9"/>
            <color indexed="81"/>
            <rFont val="Tahoma"/>
            <family val="2"/>
          </rPr>
          <t xml:space="preserve">
http://www.iajet.org/iajet_files/vol.3/no.1/An%20Overview%20of%20e-Government.pdf</t>
        </r>
      </text>
    </comment>
    <comment ref="FJ99" authorId="1" shapeId="0">
      <text>
        <r>
          <rPr>
            <b/>
            <sz val="9"/>
            <color indexed="81"/>
            <rFont val="Tahoma"/>
            <family val="2"/>
          </rPr>
          <t>Cem Dener:</t>
        </r>
        <r>
          <rPr>
            <sz val="9"/>
            <color indexed="81"/>
            <rFont val="Tahoma"/>
            <family val="2"/>
          </rPr>
          <t xml:space="preserve">
Personnel database records are maintained with the MoF
and updated with the Civil Servant Board. But they are
not directly linked to the payroll data base.</t>
        </r>
      </text>
    </comment>
    <comment ref="FL99" authorId="1" shapeId="0">
      <text>
        <r>
          <rPr>
            <b/>
            <sz val="9"/>
            <color indexed="81"/>
            <rFont val="Tahoma"/>
            <family val="2"/>
          </rPr>
          <t>Cem Dener:</t>
        </r>
        <r>
          <rPr>
            <sz val="9"/>
            <color indexed="81"/>
            <rFont val="Tahoma"/>
            <family val="2"/>
          </rPr>
          <t xml:space="preserve">
New HRMIS planned under new projects.
Currently, the MoF maintains the personnel records, and the CSA updates records.
</t>
        </r>
      </text>
    </comment>
    <comment ref="FN99" authorId="1" shapeId="0">
      <text>
        <r>
          <rPr>
            <b/>
            <sz val="9"/>
            <color indexed="81"/>
            <rFont val="Tahoma"/>
            <family val="2"/>
          </rPr>
          <t>Cem Dener:</t>
        </r>
        <r>
          <rPr>
            <sz val="9"/>
            <color indexed="81"/>
            <rFont val="Tahoma"/>
            <family val="2"/>
          </rPr>
          <t xml:space="preserve">
Currently, in-house developed Treasury system in use.</t>
        </r>
      </text>
    </comment>
    <comment ref="FR99" authorId="1" shapeId="0">
      <text>
        <r>
          <rPr>
            <b/>
            <sz val="9"/>
            <color indexed="81"/>
            <rFont val="Tahoma"/>
            <family val="2"/>
          </rPr>
          <t>Cem Dener:</t>
        </r>
        <r>
          <rPr>
            <sz val="9"/>
            <color indexed="81"/>
            <rFont val="Tahoma"/>
            <family val="2"/>
          </rPr>
          <t xml:space="preserve">
http://www.finance.gov.lb/en-US/finance/Reforms/Documents/Reforms%20at%20MoF/Reforms%20at%20the%20MOF%2020052008.pdf</t>
        </r>
      </text>
    </comment>
    <comment ref="FV99" authorId="1" shapeId="0">
      <text>
        <r>
          <rPr>
            <b/>
            <sz val="9"/>
            <color indexed="81"/>
            <rFont val="Tahoma"/>
            <family val="2"/>
          </rPr>
          <t>Cem Dener:</t>
        </r>
        <r>
          <rPr>
            <sz val="9"/>
            <color indexed="81"/>
            <rFont val="Tahoma"/>
            <family val="2"/>
          </rPr>
          <t xml:space="preserve">
Existing system is LDSW based on Oracle DB</t>
        </r>
      </text>
    </comment>
    <comment ref="FX99" authorId="1" shapeId="0">
      <text>
        <r>
          <rPr>
            <b/>
            <sz val="9"/>
            <color indexed="81"/>
            <rFont val="Tahoma"/>
            <family val="2"/>
          </rPr>
          <t>Cem Dener:</t>
        </r>
        <r>
          <rPr>
            <sz val="9"/>
            <color indexed="81"/>
            <rFont val="Tahoma"/>
            <family val="2"/>
          </rPr>
          <t xml:space="preserve">
There are three main institutions involved in public procurement:
Public Procurement Administration &gt; (data available, most of its contracts are open competitions that exceed the national threshold).
CDR ( data unavailable)
Ministries (within 100,000,000LL threshold but no data available)
http://www.humandynamics.org/opportunity/technical-support-modernisation-public-procurement-lebanon
</t>
        </r>
      </text>
    </comment>
    <comment ref="GH99" authorId="1" shapeId="0">
      <text>
        <r>
          <rPr>
            <b/>
            <sz val="9"/>
            <color indexed="81"/>
            <rFont val="Tahoma"/>
            <family val="2"/>
          </rPr>
          <t>Cem Dener:</t>
        </r>
        <r>
          <rPr>
            <sz val="9"/>
            <color indexed="81"/>
            <rFont val="Tahoma"/>
            <family val="2"/>
          </rPr>
          <t xml:space="preserve">
CB : Read only access
CRD : Read only</t>
        </r>
      </text>
    </comment>
    <comment ref="F100" authorId="4" shapeId="0">
      <text>
        <r>
          <rPr>
            <b/>
            <sz val="9"/>
            <color indexed="81"/>
            <rFont val="Tahoma"/>
            <family val="2"/>
          </rPr>
          <t>CD:</t>
        </r>
        <r>
          <rPr>
            <sz val="9"/>
            <color indexed="81"/>
            <rFont val="Tahoma"/>
            <family val="2"/>
          </rPr>
          <t xml:space="preserve">
2014</t>
        </r>
      </text>
    </comment>
    <comment ref="CM100" authorId="1" shapeId="0">
      <text>
        <r>
          <rPr>
            <b/>
            <sz val="9"/>
            <color indexed="81"/>
            <rFont val="Tahoma"/>
            <family val="2"/>
          </rPr>
          <t>Cem Dener:</t>
        </r>
        <r>
          <rPr>
            <sz val="9"/>
            <color indexed="81"/>
            <rFont val="Tahoma"/>
            <family val="2"/>
          </rPr>
          <t xml:space="preserve">
Epicor v10 testing to be completed in 2016.</t>
        </r>
      </text>
    </comment>
    <comment ref="DM100" authorId="1" shapeId="0">
      <text>
        <r>
          <rPr>
            <b/>
            <sz val="9"/>
            <color indexed="81"/>
            <rFont val="Tahoma"/>
            <family val="2"/>
          </rPr>
          <t>Cem Dener:</t>
        </r>
        <r>
          <rPr>
            <sz val="9"/>
            <color indexed="81"/>
            <rFont val="Tahoma"/>
            <family val="2"/>
          </rPr>
          <t xml:space="preserve">
TSA is expected to be operational in 2016 through a new WB funded project (became effective in Jun 2014)</t>
        </r>
      </text>
    </comment>
    <comment ref="DV100" authorId="1" shapeId="0">
      <text>
        <r>
          <rPr>
            <b/>
            <sz val="9"/>
            <color indexed="81"/>
            <rFont val="Tahoma"/>
            <family val="2"/>
          </rPr>
          <t>Cem Dener:</t>
        </r>
        <r>
          <rPr>
            <sz val="9"/>
            <color indexed="81"/>
            <rFont val="Tahoma"/>
            <family val="2"/>
          </rPr>
          <t xml:space="preserve">
Crown Agent</t>
        </r>
      </text>
    </comment>
    <comment ref="DZ100" authorId="1" shapeId="0">
      <text>
        <r>
          <rPr>
            <b/>
            <sz val="9"/>
            <color indexed="81"/>
            <rFont val="Tahoma"/>
            <family val="2"/>
          </rPr>
          <t>Cem Dener:</t>
        </r>
        <r>
          <rPr>
            <sz val="9"/>
            <color indexed="81"/>
            <rFont val="Tahoma"/>
            <family val="2"/>
          </rPr>
          <t xml:space="preserve">
http://www.lra.org.ls/Pulications/corporate%20Documents/strategig%20plan%202012.pdf</t>
        </r>
      </text>
    </comment>
    <comment ref="EL100" authorId="1" shapeId="0">
      <text>
        <r>
          <rPr>
            <b/>
            <sz val="9"/>
            <color indexed="81"/>
            <rFont val="Tahoma"/>
            <family val="2"/>
          </rPr>
          <t>Cem Dener:</t>
        </r>
        <r>
          <rPr>
            <sz val="9"/>
            <color indexed="81"/>
            <rFont val="Tahoma"/>
            <family val="2"/>
          </rPr>
          <t xml:space="preserve">
http://www.asycuda.org/dispcountry.asp?name=Lesotho
http://www.lesothotradeportal.org.ls/?r=site/display&amp;id=139
</t>
        </r>
      </text>
    </comment>
    <comment ref="EY100" authorId="16" shapeId="0">
      <text>
        <r>
          <rPr>
            <b/>
            <sz val="9"/>
            <color indexed="81"/>
            <rFont val="Tahoma"/>
            <family val="2"/>
          </rPr>
          <t>SS:</t>
        </r>
        <r>
          <rPr>
            <sz val="9"/>
            <color indexed="81"/>
            <rFont val="Tahoma"/>
            <family val="2"/>
          </rPr>
          <t xml:space="preserve">
Draft bill on electronic transactions</t>
        </r>
      </text>
    </comment>
    <comment ref="FI100" authorId="4" shapeId="0">
      <text>
        <r>
          <rPr>
            <b/>
            <sz val="9"/>
            <color indexed="81"/>
            <rFont val="Tahoma"/>
            <family val="2"/>
          </rPr>
          <t>CD:</t>
        </r>
        <r>
          <rPr>
            <sz val="9"/>
            <color indexed="81"/>
            <rFont val="Tahoma"/>
            <family val="2"/>
          </rPr>
          <t xml:space="preserve">
Transition from previous Unique system to new Resource Link is in progress (2016-17)</t>
        </r>
      </text>
    </comment>
    <comment ref="FJ100" authorId="1" shapeId="0">
      <text>
        <r>
          <rPr>
            <b/>
            <sz val="9"/>
            <color indexed="81"/>
            <rFont val="Tahoma"/>
            <family val="2"/>
          </rPr>
          <t>Cem Dener:</t>
        </r>
        <r>
          <rPr>
            <sz val="9"/>
            <color indexed="81"/>
            <rFont val="Tahoma"/>
            <family val="2"/>
          </rPr>
          <t xml:space="preserve">
There is no integrated database of personnel and payroll information. Payroll data 
for all civil servants are processed at the Treasury department at MFDP.
Personnel records are kept at the level of individual Ministries.</t>
        </r>
      </text>
    </comment>
    <comment ref="FQ100" authorId="4" shapeId="0">
      <text>
        <r>
          <rPr>
            <b/>
            <sz val="9"/>
            <color indexed="81"/>
            <rFont val="Tahoma"/>
            <family val="2"/>
          </rPr>
          <t>CD:</t>
        </r>
        <r>
          <rPr>
            <sz val="9"/>
            <color indexed="81"/>
            <rFont val="Tahoma"/>
            <family val="2"/>
          </rPr>
          <t xml:space="preserve">
Transition from previous Unique system to new Resource Link is in progress (2016-17)</t>
        </r>
      </text>
    </comment>
    <comment ref="FR100" authorId="6" shapeId="0">
      <text>
        <r>
          <rPr>
            <b/>
            <sz val="9"/>
            <color indexed="81"/>
            <rFont val="Tahoma"/>
            <family val="2"/>
          </rPr>
          <t>Huan Zhang:</t>
        </r>
        <r>
          <rPr>
            <sz val="9"/>
            <color indexed="81"/>
            <rFont val="Tahoma"/>
            <family val="2"/>
          </rPr>
          <t xml:space="preserve">
Contractual and permanent staff are both considered part of public service and included in the payroll system managed by the Treasury through a specific computerized application called “Unique”. Unique currently processes salaries (for permanent staff) and wages (for contractual staff) of just over 49,000 employees. Teachers are an exception as
although their salaries and wages are included in Unique, they are not entered in the system by the Treasury but by the Teachers Service Department (TSD).</t>
        </r>
      </text>
    </comment>
    <comment ref="FV100" authorId="1" shapeId="0">
      <text>
        <r>
          <rPr>
            <b/>
            <sz val="9"/>
            <color indexed="81"/>
            <rFont val="Tahoma"/>
            <family val="2"/>
          </rPr>
          <t>Cem Dener:</t>
        </r>
        <r>
          <rPr>
            <sz val="9"/>
            <color indexed="81"/>
            <rFont val="Tahoma"/>
            <family val="2"/>
          </rPr>
          <t xml:space="preserve">
System supplier:
Soft Tech Consultants Ltd, Tanzania</t>
        </r>
      </text>
    </comment>
    <comment ref="FX100" authorId="6" shapeId="0">
      <text>
        <r>
          <rPr>
            <b/>
            <sz val="9"/>
            <color indexed="81"/>
            <rFont val="Tahoma"/>
            <family val="2"/>
          </rPr>
          <t>Huan Zhang:</t>
        </r>
        <r>
          <rPr>
            <sz val="9"/>
            <color indexed="81"/>
            <rFont val="Tahoma"/>
            <family val="2"/>
          </rPr>
          <t xml:space="preserve">
http://www.finance.gov.ls/reforms/procurements.php
http://www.pefa.org/en/assessment/ls-nov12-pfmpr-public-en
http://www.gov.ls/documents/tender.php 
</t>
        </r>
      </text>
    </comment>
    <comment ref="GH100" authorId="1" shapeId="0">
      <text>
        <r>
          <rPr>
            <b/>
            <sz val="9"/>
            <color indexed="81"/>
            <rFont val="Tahoma"/>
            <family val="2"/>
          </rPr>
          <t>Cem Dener:</t>
        </r>
        <r>
          <rPr>
            <sz val="9"/>
            <color indexed="81"/>
            <rFont val="Tahoma"/>
            <family val="2"/>
          </rPr>
          <t xml:space="preserve">
CB : Full access</t>
        </r>
      </text>
    </comment>
    <comment ref="K101" authorId="1" shapeId="0">
      <text>
        <r>
          <rPr>
            <b/>
            <sz val="9"/>
            <color indexed="81"/>
            <rFont val="Tahoma"/>
            <family val="2"/>
          </rPr>
          <t>Cem Dener:</t>
        </r>
        <r>
          <rPr>
            <sz val="9"/>
            <color indexed="81"/>
            <rFont val="Tahoma"/>
            <family val="2"/>
          </rPr>
          <t xml:space="preserve">
https://sites.google.com/a/mopea.gov.lr/mtef-budget/home/key-documents-1</t>
        </r>
      </text>
    </comment>
    <comment ref="BE101" authorId="1" shapeId="0">
      <text>
        <r>
          <rPr>
            <b/>
            <sz val="9"/>
            <color indexed="81"/>
            <rFont val="Tahoma"/>
            <family val="2"/>
          </rPr>
          <t>Cem Dener:</t>
        </r>
        <r>
          <rPr>
            <sz val="9"/>
            <color indexed="81"/>
            <rFont val="Tahoma"/>
            <family val="2"/>
          </rPr>
          <t xml:space="preserve">
http://www.micat.gov.lr</t>
        </r>
      </text>
    </comment>
    <comment ref="BK101" authorId="8" shapeId="0">
      <text>
        <r>
          <rPr>
            <b/>
            <sz val="9"/>
            <color indexed="81"/>
            <rFont val="Tahoma"/>
            <family val="2"/>
          </rPr>
          <t>Birgul:</t>
        </r>
        <r>
          <rPr>
            <sz val="9"/>
            <color indexed="81"/>
            <rFont val="Tahoma"/>
            <family val="2"/>
          </rPr>
          <t xml:space="preserve">
link does not work</t>
        </r>
      </text>
    </comment>
    <comment ref="CM101" authorId="1" shapeId="0">
      <text>
        <r>
          <rPr>
            <b/>
            <sz val="9"/>
            <color indexed="81"/>
            <rFont val="Tahoma"/>
            <family val="2"/>
          </rPr>
          <t>Cem Dener:</t>
        </r>
        <r>
          <rPr>
            <sz val="9"/>
            <color indexed="81"/>
            <rFont val="Tahoma"/>
            <family val="2"/>
          </rPr>
          <t xml:space="preserve">
FMIS (B+T) + HRMIS will be developed in 2010</t>
        </r>
      </text>
    </comment>
    <comment ref="CT101" authorId="1" shapeId="0">
      <text>
        <r>
          <rPr>
            <b/>
            <sz val="9"/>
            <color indexed="81"/>
            <rFont val="Tahoma"/>
            <family val="2"/>
          </rPr>
          <t>Cem Dener:</t>
        </r>
        <r>
          <rPr>
            <sz val="9"/>
            <color indexed="81"/>
            <rFont val="Tahoma"/>
            <family val="2"/>
          </rPr>
          <t xml:space="preserve">
https://sites.google.com/a/mopea.gov.lr/mtef-budget/home/key-documents-1</t>
        </r>
      </text>
    </comment>
    <comment ref="DM101" authorId="1" shapeId="0">
      <text>
        <r>
          <rPr>
            <b/>
            <sz val="9"/>
            <color indexed="81"/>
            <rFont val="Tahoma"/>
            <family val="2"/>
          </rPr>
          <t>Cem Dener:</t>
        </r>
        <r>
          <rPr>
            <sz val="9"/>
            <color indexed="81"/>
            <rFont val="Tahoma"/>
            <family val="2"/>
          </rPr>
          <t xml:space="preserve">
Initiated in 2013 through pilot implementation</t>
        </r>
      </text>
    </comment>
    <comment ref="DZ101" authorId="1" shapeId="0">
      <text>
        <r>
          <rPr>
            <b/>
            <sz val="9"/>
            <color indexed="81"/>
            <rFont val="Tahoma"/>
            <family val="2"/>
          </rPr>
          <t>Cem Dener:</t>
        </r>
        <r>
          <rPr>
            <sz val="9"/>
            <color indexed="81"/>
            <rFont val="Tahoma"/>
            <family val="2"/>
          </rPr>
          <t xml:space="preserve">
http://www.balancingact-africa.com/news/en/issue-no-527/computing/ministry-of-finance/en</t>
        </r>
      </text>
    </comment>
    <comment ref="EG101"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N101" authorId="1" shapeId="0">
      <text>
        <r>
          <rPr>
            <b/>
            <sz val="9"/>
            <color indexed="81"/>
            <rFont val="Tahoma"/>
            <family val="2"/>
          </rPr>
          <t>Cem Dener:</t>
        </r>
        <r>
          <rPr>
            <sz val="9"/>
            <color indexed="81"/>
            <rFont val="Tahoma"/>
            <family val="2"/>
          </rPr>
          <t xml:space="preserve">
http://www.micat.gov.lr</t>
        </r>
      </text>
    </comment>
    <comment ref="ET101" authorId="8" shapeId="0">
      <text>
        <r>
          <rPr>
            <b/>
            <sz val="9"/>
            <color indexed="81"/>
            <rFont val="Tahoma"/>
            <family val="2"/>
          </rPr>
          <t>Birgul:</t>
        </r>
        <r>
          <rPr>
            <sz val="9"/>
            <color indexed="81"/>
            <rFont val="Tahoma"/>
            <family val="2"/>
          </rPr>
          <t xml:space="preserve">
link does not work</t>
        </r>
      </text>
    </comment>
    <comment ref="FJ101" authorId="6" shapeId="0">
      <text>
        <r>
          <rPr>
            <b/>
            <sz val="9"/>
            <color indexed="81"/>
            <rFont val="Tahoma"/>
            <family val="2"/>
          </rPr>
          <t>Huan Zhang:</t>
        </r>
        <r>
          <rPr>
            <sz val="9"/>
            <color indexed="81"/>
            <rFont val="Tahoma"/>
            <family val="2"/>
          </rPr>
          <t xml:space="preserve">
http://www.mof.gov.lr/doc/Annual%20PFM%20Performance%20Report%20July%202012%20-%20June%202013.pdf
http://www.peopletopeople.info/id489.html</t>
        </r>
      </text>
    </comment>
    <comment ref="FR101" authorId="6" shapeId="0">
      <text>
        <r>
          <rPr>
            <b/>
            <sz val="9"/>
            <color indexed="81"/>
            <rFont val="Tahoma"/>
            <family val="2"/>
          </rPr>
          <t>Huan Zhang:</t>
        </r>
        <r>
          <rPr>
            <sz val="9"/>
            <color indexed="81"/>
            <rFont val="Tahoma"/>
            <family val="2"/>
          </rPr>
          <t xml:space="preserve">
http://www.mof.gov.lr/doc/Annual%20PFM%20Performance%20Report%20July%202012%20-%20June%202013.pdf</t>
        </r>
      </text>
    </comment>
    <comment ref="FV101" authorId="1" shapeId="0">
      <text>
        <r>
          <rPr>
            <b/>
            <sz val="9"/>
            <color indexed="81"/>
            <rFont val="Tahoma"/>
            <family val="2"/>
          </rPr>
          <t>Cem Dener:</t>
        </r>
        <r>
          <rPr>
            <sz val="9"/>
            <color indexed="81"/>
            <rFont val="Tahoma"/>
            <family val="2"/>
          </rPr>
          <t xml:space="preserve">
FMIS (B+T) + HRMIS will be developed in 2010</t>
        </r>
      </text>
    </comment>
    <comment ref="GE101" authorId="1" shapeId="0">
      <text>
        <r>
          <rPr>
            <b/>
            <sz val="9"/>
            <color indexed="81"/>
            <rFont val="Tahoma"/>
            <family val="2"/>
          </rPr>
          <t>Cem Dener:</t>
        </r>
        <r>
          <rPr>
            <sz val="9"/>
            <color indexed="81"/>
            <rFont val="Tahoma"/>
            <family val="2"/>
          </rPr>
          <t xml:space="preserve">
http://www.mof.gov.lr/doc/Quarter%20One%20Public%20Debt%20Report-FY2013-2014.pdf</t>
        </r>
      </text>
    </comment>
    <comment ref="CM102" authorId="1" shapeId="0">
      <text>
        <r>
          <rPr>
            <b/>
            <sz val="9"/>
            <color indexed="81"/>
            <rFont val="Tahoma"/>
            <family val="2"/>
          </rPr>
          <t>Cem Dener:</t>
        </r>
        <r>
          <rPr>
            <sz val="9"/>
            <color indexed="81"/>
            <rFont val="Tahoma"/>
            <family val="2"/>
          </rPr>
          <t xml:space="preserve">
BISAN: http://www.ameinfo.com/170274.html
GCC: http://www.gcc.pna.ps</t>
        </r>
      </text>
    </comment>
    <comment ref="EL102" authorId="1" shapeId="0">
      <text>
        <r>
          <rPr>
            <b/>
            <sz val="9"/>
            <color indexed="81"/>
            <rFont val="Tahoma"/>
            <family val="2"/>
          </rPr>
          <t>Cem Dener:</t>
        </r>
        <r>
          <rPr>
            <sz val="9"/>
            <color indexed="81"/>
            <rFont val="Tahoma"/>
            <family val="2"/>
          </rPr>
          <t xml:space="preserve">
http://unctad.org/en/PublicationsLibrary/dtlasycuda2011d1_en.pdf</t>
        </r>
      </text>
    </comment>
    <comment ref="FV102" authorId="1" shapeId="0">
      <text>
        <r>
          <rPr>
            <b/>
            <sz val="9"/>
            <color indexed="81"/>
            <rFont val="Tahoma"/>
            <family val="2"/>
          </rPr>
          <t>Cem Dener:</t>
        </r>
        <r>
          <rPr>
            <sz val="9"/>
            <color indexed="81"/>
            <rFont val="Tahoma"/>
            <family val="2"/>
          </rPr>
          <t xml:space="preserve">
BISAN: http://www.ameinfo.com/170274.html
GCC: http://www.gcc.pna.ps</t>
        </r>
      </text>
    </comment>
    <comment ref="GE102" authorId="1" shapeId="0">
      <text>
        <r>
          <rPr>
            <b/>
            <sz val="9"/>
            <color indexed="81"/>
            <rFont val="Tahoma"/>
            <family val="2"/>
          </rPr>
          <t>Cem Dener:</t>
        </r>
        <r>
          <rPr>
            <sz val="9"/>
            <color indexed="81"/>
            <rFont val="Tahoma"/>
            <family val="2"/>
          </rPr>
          <t xml:space="preserve">
http://www.imf.org/external/pubs/ft/scr/2013/cr1336.pdf</t>
        </r>
      </text>
    </comment>
    <comment ref="F103" authorId="4" shapeId="0">
      <text>
        <r>
          <rPr>
            <b/>
            <sz val="9"/>
            <color indexed="81"/>
            <rFont val="Tahoma"/>
            <family val="2"/>
          </rPr>
          <t>CD:</t>
        </r>
        <r>
          <rPr>
            <sz val="9"/>
            <color indexed="81"/>
            <rFont val="Tahoma"/>
            <family val="2"/>
          </rPr>
          <t xml:space="preserve">
2014</t>
        </r>
      </text>
    </comment>
    <comment ref="BO103" authorId="8" shapeId="0">
      <text>
        <r>
          <rPr>
            <b/>
            <sz val="9"/>
            <color indexed="81"/>
            <rFont val="Tahoma"/>
            <family val="2"/>
          </rPr>
          <t>Birgul:</t>
        </r>
        <r>
          <rPr>
            <sz val="9"/>
            <color indexed="81"/>
            <rFont val="Tahoma"/>
            <family val="2"/>
          </rPr>
          <t xml:space="preserve">
government annual finance reports</t>
        </r>
      </text>
    </comment>
    <comment ref="DG103" authorId="17" shapeId="0">
      <text>
        <r>
          <rPr>
            <b/>
            <sz val="9"/>
            <color indexed="81"/>
            <rFont val="Tahoma"/>
            <family val="2"/>
          </rPr>
          <t>Doruk Yarin Kiroglu:</t>
        </r>
        <r>
          <rPr>
            <sz val="9"/>
            <color indexed="81"/>
            <rFont val="Tahoma"/>
            <family val="2"/>
          </rPr>
          <t xml:space="preserve">
Operating under the supervision of the government</t>
        </r>
      </text>
    </comment>
    <comment ref="ED103" authorId="1" shapeId="0">
      <text>
        <r>
          <rPr>
            <b/>
            <sz val="9"/>
            <color indexed="81"/>
            <rFont val="Tahoma"/>
            <family val="2"/>
          </rPr>
          <t>Cem Dener:</t>
        </r>
        <r>
          <rPr>
            <sz val="9"/>
            <color indexed="81"/>
            <rFont val="Tahoma"/>
            <family val="2"/>
          </rPr>
          <t xml:space="preserve">
Customs and monetary union with Switzerland.</t>
        </r>
      </text>
    </comment>
    <comment ref="ES103" authorId="3" shapeId="0">
      <text>
        <r>
          <rPr>
            <b/>
            <sz val="9"/>
            <color indexed="81"/>
            <rFont val="Tahoma"/>
            <family val="2"/>
          </rPr>
          <t>Sophiko Skhirtladze:</t>
        </r>
        <r>
          <rPr>
            <sz val="9"/>
            <color indexed="81"/>
            <rFont val="Tahoma"/>
            <family val="2"/>
          </rPr>
          <t xml:space="preserve">
http://www.ifg.cc/index.php?option=com_content&amp;task=view&amp;id=22796&amp;Itemid=93</t>
        </r>
      </text>
    </comment>
    <comment ref="EX103" authorId="8" shapeId="0">
      <text>
        <r>
          <rPr>
            <b/>
            <sz val="9"/>
            <color indexed="81"/>
            <rFont val="Tahoma"/>
            <family val="2"/>
          </rPr>
          <t>Birgul:</t>
        </r>
        <r>
          <rPr>
            <sz val="9"/>
            <color indexed="81"/>
            <rFont val="Tahoma"/>
            <family val="2"/>
          </rPr>
          <t xml:space="preserve">
government annual finance reports</t>
        </r>
      </text>
    </comment>
    <comment ref="GD103" authorId="1" shapeId="0">
      <text>
        <r>
          <rPr>
            <b/>
            <sz val="9"/>
            <color indexed="81"/>
            <rFont val="Tahoma"/>
            <family val="2"/>
          </rPr>
          <t>Cem Dener:</t>
        </r>
        <r>
          <rPr>
            <sz val="9"/>
            <color indexed="81"/>
            <rFont val="Tahoma"/>
            <family val="2"/>
          </rPr>
          <t xml:space="preserve">
http://en.wikipedia.org/wiki/Economy_of_Liechtenstein</t>
        </r>
      </text>
    </comment>
    <comment ref="GG103" authorId="1" shapeId="0">
      <text>
        <r>
          <rPr>
            <b/>
            <sz val="9"/>
            <color indexed="81"/>
            <rFont val="Tahoma"/>
            <family val="2"/>
          </rPr>
          <t>Cem Dener:</t>
        </r>
        <r>
          <rPr>
            <sz val="9"/>
            <color indexed="81"/>
            <rFont val="Tahoma"/>
            <family val="2"/>
          </rPr>
          <t xml:space="preserve">
http://www.standardandpoors.com/ratings/articles/en/us/?articleType=HTML&amp;assetID=1245323915602</t>
        </r>
      </text>
    </comment>
    <comment ref="Z104" authorId="1" shapeId="0">
      <text>
        <r>
          <rPr>
            <b/>
            <sz val="9"/>
            <color indexed="81"/>
            <rFont val="Tahoma"/>
            <family val="2"/>
          </rPr>
          <t>Cem Dener:</t>
        </r>
        <r>
          <rPr>
            <sz val="9"/>
            <color indexed="81"/>
            <rFont val="Tahoma"/>
            <family val="2"/>
          </rPr>
          <t xml:space="preserve">
CoA:
http://www3.lrs.lt/pls/inter3/dokpaieska.showdoc_l?p_id=368236&amp;p_query=&amp;p_tr2=
BC:
http://www3.lrs.lt/pls/inter3/dokpaieska.showdoc_l?p_id=346930</t>
        </r>
      </text>
    </comment>
    <comment ref="AE104" authorId="1" shapeId="0">
      <text>
        <r>
          <rPr>
            <b/>
            <sz val="9"/>
            <color indexed="81"/>
            <rFont val="Tahoma"/>
            <family val="2"/>
          </rPr>
          <t>Cem Dener:</t>
        </r>
        <r>
          <rPr>
            <sz val="9"/>
            <color indexed="81"/>
            <rFont val="Tahoma"/>
            <family val="2"/>
          </rPr>
          <t xml:space="preserve">
http://www3.lrs.lt/pls/inter3/dokpaieska.rezult_l?p_nr=&amp;p_nuo=&amp;p_iki=&amp;p_org=2&amp;p_drus=31&amp;p_kalb_id=1&amp;p_title=pagrindini%F8%20biud%FEeto%20rodikli%F8&amp;p_text=&amp;p_pub=&amp;p_met=&amp;p_lnr=&amp;p_denr=&amp;p_es=0&amp;p_tid=&amp;p_tkid=&amp;p_t=0&amp;p_tr1=2&amp;p_tr2=2&amp;p_gal=&amp;p_rus=1</t>
        </r>
      </text>
    </comment>
    <comment ref="AG104" authorId="1" shapeId="0">
      <text>
        <r>
          <rPr>
            <b/>
            <sz val="9"/>
            <color indexed="81"/>
            <rFont val="Tahoma"/>
            <family val="2"/>
          </rPr>
          <t>Cem Dener:</t>
        </r>
        <r>
          <rPr>
            <sz val="9"/>
            <color indexed="81"/>
            <rFont val="Tahoma"/>
            <family val="2"/>
          </rPr>
          <t xml:space="preserve">
publ started in 1998
</t>
        </r>
      </text>
    </comment>
    <comment ref="AP104" authorId="1" shapeId="0">
      <text>
        <r>
          <rPr>
            <b/>
            <sz val="9"/>
            <color indexed="81"/>
            <rFont val="Tahoma"/>
            <family val="2"/>
          </rPr>
          <t>Cem Dener:</t>
        </r>
        <r>
          <rPr>
            <sz val="9"/>
            <color indexed="81"/>
            <rFont val="Tahoma"/>
            <family val="2"/>
          </rPr>
          <t xml:space="preserve">
http://www.vkontrole.lt/auditas_isvados.aspx</t>
        </r>
      </text>
    </comment>
    <comment ref="AS104" authorId="1" shapeId="0">
      <text>
        <r>
          <rPr>
            <b/>
            <sz val="9"/>
            <color indexed="81"/>
            <rFont val="Tahoma"/>
            <family val="2"/>
          </rPr>
          <t>Cem Dener:</t>
        </r>
        <r>
          <rPr>
            <sz val="9"/>
            <color indexed="81"/>
            <rFont val="Tahoma"/>
            <family val="2"/>
          </rPr>
          <t xml:space="preserve">
http://www.finmin.lt/finmin.lt/failai/Biudzeto_vykdymas/2013_m_I__ketv.pdf</t>
        </r>
      </text>
    </comment>
    <comment ref="AZ104" authorId="1" shapeId="0">
      <text>
        <r>
          <rPr>
            <b/>
            <sz val="9"/>
            <color indexed="81"/>
            <rFont val="Tahoma"/>
            <family val="2"/>
          </rPr>
          <t>Cem Dener:</t>
        </r>
        <r>
          <rPr>
            <sz val="9"/>
            <color indexed="81"/>
            <rFont val="Tahoma"/>
            <family val="2"/>
          </rPr>
          <t xml:space="preserve">
http://www.finmin.lt/web/finmin/apie/finatask</t>
        </r>
      </text>
    </comment>
    <comment ref="BA104" authorId="1" shapeId="0">
      <text>
        <r>
          <rPr>
            <b/>
            <sz val="9"/>
            <color indexed="81"/>
            <rFont val="Tahoma"/>
            <family val="2"/>
          </rPr>
          <t>Cem Dener:</t>
        </r>
        <r>
          <rPr>
            <sz val="9"/>
            <color indexed="81"/>
            <rFont val="Tahoma"/>
            <family val="2"/>
          </rPr>
          <t xml:space="preserve">
http://www.cvpp.lt/
Statistics is also published on the website of Public Procurement Office:
http://www.vpt.lt/rtmp8/dtd/index.php?pid=121189211080&amp;lan=LT</t>
        </r>
      </text>
    </comment>
    <comment ref="BE104" authorId="1" shapeId="0">
      <text>
        <r>
          <rPr>
            <b/>
            <sz val="9"/>
            <color indexed="81"/>
            <rFont val="Tahoma"/>
            <family val="2"/>
          </rPr>
          <t>Cem Dener:</t>
        </r>
        <r>
          <rPr>
            <sz val="9"/>
            <color indexed="81"/>
            <rFont val="Tahoma"/>
            <family val="2"/>
          </rPr>
          <t xml:space="preserve">
http://manoseimas.lt/
http://www.viesai.lt</t>
        </r>
      </text>
    </comment>
    <comment ref="BU104" authorId="1" shapeId="0">
      <text>
        <r>
          <rPr>
            <b/>
            <sz val="9"/>
            <color indexed="81"/>
            <rFont val="Tahoma"/>
            <family val="2"/>
          </rPr>
          <t>Cem Dener:</t>
        </r>
        <r>
          <rPr>
            <sz val="9"/>
            <color indexed="81"/>
            <rFont val="Tahoma"/>
            <family val="2"/>
          </rPr>
          <t xml:space="preserve">
http://www.finmin.lt/web/finmin/aktualus_duomenys/deficitas</t>
        </r>
      </text>
    </comment>
    <comment ref="CM104" authorId="1" shapeId="0">
      <text>
        <r>
          <rPr>
            <b/>
            <sz val="9"/>
            <color indexed="81"/>
            <rFont val="Tahoma"/>
            <family val="2"/>
          </rPr>
          <t>Cem Dener:</t>
        </r>
        <r>
          <rPr>
            <sz val="9"/>
            <color indexed="81"/>
            <rFont val="Tahoma"/>
            <family val="2"/>
          </rPr>
          <t xml:space="preserve">
Previous system was based on MS Navision (implemented in 1995-1996).
http://www.alna.com/alna-business-solutions/about-us/success-stories/the-government-budgeting-accounting-and-payment-system/</t>
        </r>
      </text>
    </comment>
    <comment ref="DI104" authorId="1" shapeId="0">
      <text>
        <r>
          <rPr>
            <b/>
            <sz val="9"/>
            <color indexed="81"/>
            <rFont val="Tahoma"/>
            <family val="2"/>
          </rPr>
          <t>Cem Dener:</t>
        </r>
        <r>
          <rPr>
            <sz val="9"/>
            <color indexed="81"/>
            <rFont val="Tahoma"/>
            <family val="2"/>
          </rPr>
          <t xml:space="preserve">
CoA:
http://www3.lrs.lt/pls/inter3/dokpaieska.showdoc_l?p_id=368236&amp;p_query=&amp;p_tr2=
BC:
http://www3.lrs.lt/pls/inter3/dokpaieska.showdoc_l?p_id=346930</t>
        </r>
      </text>
    </comment>
    <comment ref="DN104" authorId="1" shapeId="0">
      <text>
        <r>
          <rPr>
            <b/>
            <sz val="9"/>
            <color indexed="81"/>
            <rFont val="Tahoma"/>
            <family val="2"/>
          </rPr>
          <t>Cem Dener:</t>
        </r>
        <r>
          <rPr>
            <sz val="9"/>
            <color indexed="81"/>
            <rFont val="Tahoma"/>
            <family val="2"/>
          </rPr>
          <t xml:space="preserve">
http://www3.lrs.lt/pls/inter3/dokpaieska.rezult_l?p_nr=&amp;p_nuo=&amp;p_iki=&amp;p_org=2&amp;p_drus=31&amp;p_kalb_id=1&amp;p_title=pagrindini%F8%20biud%FEeto%20rodikli%F8&amp;p_text=&amp;p_pub=&amp;p_met=&amp;p_lnr=&amp;p_denr=&amp;p_es=0&amp;p_tid=&amp;p_tkid=&amp;p_t=0&amp;p_tr1=2&amp;p_tr2=2&amp;p_gal=&amp;p_rus=1</t>
        </r>
      </text>
    </comment>
    <comment ref="DY104" authorId="1" shapeId="0">
      <text>
        <r>
          <rPr>
            <b/>
            <sz val="9"/>
            <color indexed="81"/>
            <rFont val="Tahoma"/>
            <family val="2"/>
          </rPr>
          <t>Cem Dener:</t>
        </r>
        <r>
          <rPr>
            <sz val="9"/>
            <color indexed="81"/>
            <rFont val="Tahoma"/>
            <family val="2"/>
          </rPr>
          <t xml:space="preserve">
http://www.vkontrole.lt/auditas_isvados.aspx</t>
        </r>
      </text>
    </comment>
    <comment ref="EB104" authorId="1" shapeId="0">
      <text>
        <r>
          <rPr>
            <b/>
            <sz val="9"/>
            <color indexed="81"/>
            <rFont val="Tahoma"/>
            <family val="2"/>
          </rPr>
          <t>Cem Dener:</t>
        </r>
        <r>
          <rPr>
            <sz val="9"/>
            <color indexed="81"/>
            <rFont val="Tahoma"/>
            <family val="2"/>
          </rPr>
          <t xml:space="preserve">
http://www.finmin.lt/finmin.lt/failai/Biudzeto_vykdymas/2013_m_I__ketv.pdf</t>
        </r>
      </text>
    </comment>
    <comment ref="EG104" authorId="3" shapeId="0">
      <text>
        <r>
          <rPr>
            <b/>
            <sz val="9"/>
            <color indexed="81"/>
            <rFont val="Tahoma"/>
            <family val="2"/>
          </rPr>
          <t>Sophiko Skhirtladze:</t>
        </r>
        <r>
          <rPr>
            <sz val="9"/>
            <color indexed="81"/>
            <rFont val="Tahoma"/>
            <family val="2"/>
          </rPr>
          <t xml:space="preserve">
Reported in Single Window Survey: Mapped to Version 3.0.</t>
        </r>
      </text>
    </comment>
    <comment ref="EI104" authorId="1" shapeId="0">
      <text>
        <r>
          <rPr>
            <b/>
            <sz val="9"/>
            <color indexed="81"/>
            <rFont val="Tahoma"/>
            <family val="2"/>
          </rPr>
          <t>Cem Dener:</t>
        </r>
        <r>
          <rPr>
            <sz val="9"/>
            <color indexed="81"/>
            <rFont val="Tahoma"/>
            <family val="2"/>
          </rPr>
          <t xml:space="preserve">
http://www.finmin.lt/web/finmin/apie/finatask</t>
        </r>
      </text>
    </comment>
    <comment ref="EJ104" authorId="1" shapeId="0">
      <text>
        <r>
          <rPr>
            <b/>
            <sz val="9"/>
            <color indexed="81"/>
            <rFont val="Tahoma"/>
            <family val="2"/>
          </rPr>
          <t>Cem Dener:</t>
        </r>
        <r>
          <rPr>
            <sz val="9"/>
            <color indexed="81"/>
            <rFont val="Tahoma"/>
            <family val="2"/>
          </rPr>
          <t xml:space="preserve">
http://www.cvpp.lt/
Statistics is also published on the website of Public Procurement Office:
http://www.vpt.lt/rtmp8/dtd/index.php?pid=121189211080&amp;lan=LT</t>
        </r>
      </text>
    </comment>
    <comment ref="EN104" authorId="1" shapeId="0">
      <text>
        <r>
          <rPr>
            <b/>
            <sz val="9"/>
            <color indexed="81"/>
            <rFont val="Tahoma"/>
            <family val="2"/>
          </rPr>
          <t>Cem Dener:</t>
        </r>
        <r>
          <rPr>
            <sz val="9"/>
            <color indexed="81"/>
            <rFont val="Tahoma"/>
            <family val="2"/>
          </rPr>
          <t xml:space="preserve">
http://manoseimas.lt/
http://www.viesai.lt</t>
        </r>
      </text>
    </comment>
    <comment ref="EV104" authorId="3" shapeId="0">
      <text>
        <r>
          <rPr>
            <b/>
            <sz val="9"/>
            <color indexed="81"/>
            <rFont val="Tahoma"/>
            <family val="2"/>
          </rPr>
          <t>Sophiko Skhirtladze:</t>
        </r>
        <r>
          <rPr>
            <sz val="9"/>
            <color indexed="81"/>
            <rFont val="Tahoma"/>
            <family val="2"/>
          </rPr>
          <t xml:space="preserve">
http://www.epractice.eu/files/eGovernmentLithuania.pdf</t>
        </r>
      </text>
    </comment>
    <comment ref="EY104" authorId="3" shapeId="0">
      <text>
        <r>
          <rPr>
            <b/>
            <sz val="9"/>
            <color indexed="81"/>
            <rFont val="Tahoma"/>
            <family val="2"/>
          </rPr>
          <t>Sophiko Skhirtladze:</t>
        </r>
        <r>
          <rPr>
            <sz val="9"/>
            <color indexed="81"/>
            <rFont val="Tahoma"/>
            <family val="2"/>
          </rPr>
          <t xml:space="preserve">
http://ec.europa.eu/idabc/servlets/Docd454.pdf?id=32345</t>
        </r>
      </text>
    </comment>
    <comment ref="FD104" authorId="1" shapeId="0">
      <text>
        <r>
          <rPr>
            <b/>
            <sz val="9"/>
            <color indexed="81"/>
            <rFont val="Tahoma"/>
            <family val="2"/>
          </rPr>
          <t>Cem Dener:</t>
        </r>
        <r>
          <rPr>
            <sz val="9"/>
            <color indexed="81"/>
            <rFont val="Tahoma"/>
            <family val="2"/>
          </rPr>
          <t xml:space="preserve">
http://www.finmin.lt/web/finmin/aktualus_duomenys/deficitas</t>
        </r>
      </text>
    </comment>
    <comment ref="FI104" authorId="1" shapeId="0">
      <text>
        <r>
          <rPr>
            <b/>
            <sz val="9"/>
            <color indexed="81"/>
            <rFont val="Tahoma"/>
            <family val="2"/>
          </rPr>
          <t>Cem Dener:</t>
        </r>
        <r>
          <rPr>
            <sz val="9"/>
            <color indexed="81"/>
            <rFont val="Tahoma"/>
            <family val="2"/>
          </rPr>
          <t xml:space="preserve">
C++ and MS SQL based platform</t>
        </r>
      </text>
    </comment>
    <comment ref="FJ104" authorId="6" shapeId="0">
      <text>
        <r>
          <rPr>
            <b/>
            <sz val="9"/>
            <color indexed="81"/>
            <rFont val="Tahoma"/>
            <family val="2"/>
          </rPr>
          <t>Huan Zhang:</t>
        </r>
        <r>
          <rPr>
            <sz val="9"/>
            <color indexed="81"/>
            <rFont val="Tahoma"/>
            <family val="2"/>
          </rPr>
          <t xml:space="preserve">
http://www2.gov.si/mid/emcis.nsf/V/KF19AC3D268197C33C1256BCB0060181A/$file/lithuania.pdf
http://static.eu2013.lt/uploads/documents/Programos_11/LIST%20OF%20EXHIBITORS.pdf
</t>
        </r>
      </text>
    </comment>
    <comment ref="FK104" authorId="1" shapeId="0">
      <text>
        <r>
          <rPr>
            <b/>
            <sz val="9"/>
            <color indexed="81"/>
            <rFont val="Tahoma"/>
            <family val="2"/>
          </rPr>
          <t>Cem Dener:</t>
        </r>
        <r>
          <rPr>
            <sz val="9"/>
            <color indexed="81"/>
            <rFont val="Tahoma"/>
            <family val="2"/>
          </rPr>
          <t xml:space="preserve">
VATARAS &amp; VATIS are being developed consistently, implemented gradually (by steps), by using a variety of funding sources 
(Budget of the Republic of Lithuania, PHARE, structural support funds), considering the legal regulation of the Civil Service 
Department and IT development: 
• In 1998 Register of Officials, in 2002 it is reorganized into the Register of Civil Servants (hereinafter - VATARAS); 
• In 2004, it was started to develop Civil Servants Management System (hereinafter - VATIS), which is constantly developed by 
adding new features. 
• A new partially decentralized system of selection was installed in 1 June, 2013. 
• 2013-2014 Electronic Personal File (EABM). 
</t>
        </r>
      </text>
    </comment>
    <comment ref="FQ104" authorId="1" shapeId="0">
      <text>
        <r>
          <rPr>
            <b/>
            <sz val="9"/>
            <color indexed="81"/>
            <rFont val="Tahoma"/>
            <family val="2"/>
          </rPr>
          <t>Cem Dener:</t>
        </r>
        <r>
          <rPr>
            <sz val="9"/>
            <color indexed="81"/>
            <rFont val="Tahoma"/>
            <family val="2"/>
          </rPr>
          <t xml:space="preserve">
C++ and MS SQL based platform</t>
        </r>
      </text>
    </comment>
    <comment ref="FR104" authorId="6" shapeId="0">
      <text>
        <r>
          <rPr>
            <b/>
            <sz val="9"/>
            <color indexed="81"/>
            <rFont val="Tahoma"/>
            <family val="2"/>
          </rPr>
          <t>Huan Zhang:</t>
        </r>
        <r>
          <rPr>
            <sz val="9"/>
            <color indexed="81"/>
            <rFont val="Tahoma"/>
            <family val="2"/>
          </rPr>
          <t xml:space="preserve">
http://www2.gov.si/mid/emcis.nsf/V/KF19AC3D268197C33C1256BCB0060181A/$file/lithuania.pdf
http://static.eu2013.lt/uploads/documents/Programos_11/LIST%20OF%20EXHIBITORS.pdf
</t>
        </r>
      </text>
    </comment>
    <comment ref="FS104" authorId="1" shapeId="0">
      <text>
        <r>
          <rPr>
            <b/>
            <sz val="9"/>
            <color indexed="81"/>
            <rFont val="Tahoma"/>
            <family val="2"/>
          </rPr>
          <t>Cem Dener:</t>
        </r>
        <r>
          <rPr>
            <sz val="9"/>
            <color indexed="81"/>
            <rFont val="Tahoma"/>
            <family val="2"/>
          </rPr>
          <t xml:space="preserve">
VATARAS &amp; VATIS are being developed consistently, implemented gradually (by steps), by using a variety of funding sources 
(Budget of the Republic of Lithuania, PHARE, structural support funds), considering the legal regulation of the Civil Service 
Department and IT development: 
• In 1998 Register of Officials, in 2002 it is reorganized into the Register of Civil Servants (hereinafter - VATARAS); 
• In 2004, it was started to develop Civil Servants Management System (hereinafter - VATIS), which is constantly developed by 
adding new features. 
• A new partially decentralized system of selection was installed in 1 June, 2013. 
• 2013-2014 Electronic Personal File (EABM). 
</t>
        </r>
      </text>
    </comment>
    <comment ref="FV104" authorId="1" shapeId="0">
      <text>
        <r>
          <rPr>
            <b/>
            <sz val="9"/>
            <color indexed="81"/>
            <rFont val="Tahoma"/>
            <family val="2"/>
          </rPr>
          <t>Cem Dener:</t>
        </r>
        <r>
          <rPr>
            <sz val="9"/>
            <color indexed="81"/>
            <rFont val="Tahoma"/>
            <family val="2"/>
          </rPr>
          <t xml:space="preserve">
Previous system was based on MS Navision (implemented in 1995-1996).
http://www.alna.com/alna-business-solutions/about-us/success-stories/the-government-budgeting-accounting-and-payment-system/</t>
        </r>
      </text>
    </comment>
    <comment ref="GF104" authorId="1" shapeId="0">
      <text>
        <r>
          <rPr>
            <b/>
            <sz val="9"/>
            <color indexed="81"/>
            <rFont val="Tahoma"/>
            <family val="2"/>
          </rPr>
          <t>Cem Dener:</t>
        </r>
        <r>
          <rPr>
            <sz val="9"/>
            <color indexed="81"/>
            <rFont val="Tahoma"/>
            <family val="2"/>
          </rPr>
          <t xml:space="preserve">
DMFAS was used initially (since 1999). </t>
        </r>
      </text>
    </comment>
    <comment ref="M105" authorId="1" shapeId="0">
      <text>
        <r>
          <rPr>
            <b/>
            <sz val="9"/>
            <color indexed="81"/>
            <rFont val="Tahoma"/>
            <family val="2"/>
          </rPr>
          <t>Cem Dener:</t>
        </r>
        <r>
          <rPr>
            <sz val="9"/>
            <color indexed="81"/>
            <rFont val="Tahoma"/>
            <family val="2"/>
          </rPr>
          <t xml:space="preserve">
Forbidden!
SIFIN link from:
http://www.etat.lu/
</t>
        </r>
      </text>
    </comment>
    <comment ref="CV105" authorId="1" shapeId="0">
      <text>
        <r>
          <rPr>
            <b/>
            <sz val="9"/>
            <color indexed="81"/>
            <rFont val="Tahoma"/>
            <family val="2"/>
          </rPr>
          <t>Cem Dener:</t>
        </r>
        <r>
          <rPr>
            <sz val="9"/>
            <color indexed="81"/>
            <rFont val="Tahoma"/>
            <family val="2"/>
          </rPr>
          <t xml:space="preserve">
Forbidden!
SIFIN link from:
http://www.etat.lu/
</t>
        </r>
      </text>
    </comment>
    <comment ref="DF105" authorId="17" shapeId="0">
      <text>
        <r>
          <rPr>
            <b/>
            <sz val="9"/>
            <color indexed="81"/>
            <rFont val="Tahoma"/>
            <family val="2"/>
          </rPr>
          <t>Doruk Yarin Kiroglu:</t>
        </r>
        <r>
          <rPr>
            <sz val="9"/>
            <color indexed="81"/>
            <rFont val="Tahoma"/>
            <family val="2"/>
          </rPr>
          <t xml:space="preserve">
Center for Information Technology of the State</t>
        </r>
      </text>
    </comment>
    <comment ref="FJ105" authorId="1" shapeId="0">
      <text>
        <r>
          <rPr>
            <b/>
            <sz val="9"/>
            <color indexed="81"/>
            <rFont val="Tahoma"/>
            <family val="2"/>
          </rPr>
          <t>Cem Dener:</t>
        </r>
        <r>
          <rPr>
            <sz val="9"/>
            <color indexed="81"/>
            <rFont val="Tahoma"/>
            <family val="2"/>
          </rPr>
          <t xml:space="preserve">
http://www.gouvernement.lu/606185/Rapport_2005_mfpra.pdf</t>
        </r>
      </text>
    </comment>
    <comment ref="FR105" authorId="1" shapeId="0">
      <text>
        <r>
          <rPr>
            <b/>
            <sz val="9"/>
            <color indexed="81"/>
            <rFont val="Tahoma"/>
            <family val="2"/>
          </rPr>
          <t>Cem Dener:</t>
        </r>
        <r>
          <rPr>
            <sz val="9"/>
            <color indexed="81"/>
            <rFont val="Tahoma"/>
            <family val="2"/>
          </rPr>
          <t xml:space="preserve">
http://www.gouvernement.lu/606185/Rapport_2005_mfpra.pdf</t>
        </r>
      </text>
    </comment>
    <comment ref="C106" authorId="1" shapeId="0">
      <text>
        <r>
          <rPr>
            <b/>
            <sz val="9"/>
            <color indexed="81"/>
            <rFont val="Tahoma"/>
            <family val="2"/>
          </rPr>
          <t>Cem Dener:</t>
        </r>
        <r>
          <rPr>
            <sz val="9"/>
            <color indexed="81"/>
            <rFont val="Tahoma"/>
            <family val="2"/>
          </rPr>
          <t xml:space="preserve">
Macao Special Administrative Region of the People's Republic of China</t>
        </r>
      </text>
    </comment>
    <comment ref="F106" authorId="4" shapeId="0">
      <text>
        <r>
          <rPr>
            <b/>
            <sz val="9"/>
            <color indexed="81"/>
            <rFont val="Tahoma"/>
            <family val="2"/>
          </rPr>
          <t>CD:</t>
        </r>
        <r>
          <rPr>
            <sz val="9"/>
            <color indexed="81"/>
            <rFont val="Tahoma"/>
            <family val="2"/>
          </rPr>
          <t xml:space="preserve">
2014</t>
        </r>
      </text>
    </comment>
    <comment ref="X106" authorId="1" shapeId="0">
      <text>
        <r>
          <rPr>
            <b/>
            <sz val="9"/>
            <color indexed="81"/>
            <rFont val="Tahoma"/>
            <family val="2"/>
          </rPr>
          <t>Cem Dener:</t>
        </r>
        <r>
          <rPr>
            <sz val="9"/>
            <color indexed="81"/>
            <rFont val="Tahoma"/>
            <family val="2"/>
          </rPr>
          <t xml:space="preserve">
No System Name + D/T Stamp:
http://www.dsf.gov.mo/download/finance/2014/E_generalLedger201403.pdf</t>
        </r>
      </text>
    </comment>
    <comment ref="Z106" authorId="1" shapeId="0">
      <text>
        <r>
          <rPr>
            <b/>
            <sz val="9"/>
            <color indexed="81"/>
            <rFont val="Tahoma"/>
            <family val="2"/>
          </rPr>
          <t>Cem Dener:</t>
        </r>
        <r>
          <rPr>
            <sz val="9"/>
            <color indexed="81"/>
            <rFont val="Tahoma"/>
            <family val="2"/>
          </rPr>
          <t xml:space="preserve">
http://www.dsf.gov.mo/finance/public_finance_info.aspx?FormType=4&amp;#budget</t>
        </r>
      </text>
    </comment>
    <comment ref="DE106" authorId="1" shapeId="0">
      <text>
        <r>
          <rPr>
            <b/>
            <sz val="9"/>
            <color indexed="81"/>
            <rFont val="Tahoma"/>
            <family val="2"/>
          </rPr>
          <t>Cem Dener:</t>
        </r>
        <r>
          <rPr>
            <sz val="9"/>
            <color indexed="81"/>
            <rFont val="Tahoma"/>
            <family val="2"/>
          </rPr>
          <t xml:space="preserve">
http://www.csraem.gov.mo/pspgtc/about/index.htm</t>
        </r>
      </text>
    </comment>
    <comment ref="DG106" authorId="1" shapeId="0">
      <text>
        <r>
          <rPr>
            <b/>
            <sz val="9"/>
            <color indexed="81"/>
            <rFont val="Tahoma"/>
            <family val="2"/>
          </rPr>
          <t>Cem Dener:</t>
        </r>
        <r>
          <rPr>
            <sz val="9"/>
            <color indexed="81"/>
            <rFont val="Tahoma"/>
            <family val="2"/>
          </rPr>
          <t xml:space="preserve">
No System Name + D/T Stamp:
http://www.dsf.gov.mo/download/finance/2014/E_generalLedger201403.pdf</t>
        </r>
      </text>
    </comment>
    <comment ref="DI106" authorId="1" shapeId="0">
      <text>
        <r>
          <rPr>
            <b/>
            <sz val="9"/>
            <color indexed="81"/>
            <rFont val="Tahoma"/>
            <family val="2"/>
          </rPr>
          <t>Cem Dener:</t>
        </r>
        <r>
          <rPr>
            <sz val="9"/>
            <color indexed="81"/>
            <rFont val="Tahoma"/>
            <family val="2"/>
          </rPr>
          <t xml:space="preserve">
http://www.dsf.gov.mo/finance/public_finance_info.aspx?FormType=4&amp;#budget</t>
        </r>
      </text>
    </comment>
    <comment ref="EY106" authorId="3" shapeId="0">
      <text>
        <r>
          <rPr>
            <b/>
            <sz val="9"/>
            <color indexed="81"/>
            <rFont val="Tahoma"/>
            <family val="2"/>
          </rPr>
          <t>Sophiko Skhirtladze:</t>
        </r>
        <r>
          <rPr>
            <sz val="9"/>
            <color indexed="81"/>
            <rFont val="Tahoma"/>
            <family val="2"/>
          </rPr>
          <t xml:space="preserve">
http://eserv.dsf.gov.mo/download/p_eServRegCond.pdf</t>
        </r>
      </text>
    </comment>
    <comment ref="FJ106" authorId="1" shapeId="0">
      <text>
        <r>
          <rPr>
            <b/>
            <sz val="9"/>
            <color indexed="81"/>
            <rFont val="Tahoma"/>
            <family val="2"/>
          </rPr>
          <t>Cem Dener:</t>
        </r>
        <r>
          <rPr>
            <sz val="9"/>
            <color indexed="81"/>
            <rFont val="Tahoma"/>
            <family val="2"/>
          </rPr>
          <t xml:space="preserve">
http://blancopeck.net/Public-Administration-in-Southeast-Asia.pdf
https://www.novell.com/docrep/2013/10/macau_government_portal_for_civil_servants_success_story.pdf
</t>
        </r>
      </text>
    </comment>
    <comment ref="FR106" authorId="1" shapeId="0">
      <text>
        <r>
          <rPr>
            <b/>
            <sz val="9"/>
            <color indexed="81"/>
            <rFont val="Tahoma"/>
            <family val="2"/>
          </rPr>
          <t>Cem Dener:</t>
        </r>
        <r>
          <rPr>
            <sz val="9"/>
            <color indexed="81"/>
            <rFont val="Tahoma"/>
            <family val="2"/>
          </rPr>
          <t xml:space="preserve">
http://blancopeck.net/Public-Administration-in-Southeast-Asia.pdf
https://www.novell.com/docrep/2013/10/macau_government_portal_for_civil_servants_success_story.pdf
</t>
        </r>
      </text>
    </comment>
    <comment ref="FX106" authorId="1" shapeId="0">
      <text>
        <r>
          <rPr>
            <b/>
            <sz val="9"/>
            <color indexed="81"/>
            <rFont val="Tahoma"/>
            <family val="2"/>
          </rPr>
          <t>Cem Dener:</t>
        </r>
        <r>
          <rPr>
            <sz val="9"/>
            <color indexed="81"/>
            <rFont val="Tahoma"/>
            <family val="2"/>
          </rPr>
          <t xml:space="preserve">
http://www.gatewit.com/en/press-releases/gatewit-expands-european-e-procurement-approach-to-china/</t>
        </r>
      </text>
    </comment>
    <comment ref="GD106" authorId="1" shapeId="0">
      <text>
        <r>
          <rPr>
            <b/>
            <sz val="9"/>
            <color indexed="81"/>
            <rFont val="Tahoma"/>
            <family val="2"/>
          </rPr>
          <t>Cem Dener:</t>
        </r>
        <r>
          <rPr>
            <sz val="9"/>
            <color indexed="81"/>
            <rFont val="Tahoma"/>
            <family val="2"/>
          </rPr>
          <t xml:space="preserve">
http://en.wikipedia.org/wiki/Economy_of_Macau</t>
        </r>
      </text>
    </comment>
    <comment ref="M107" authorId="1" shapeId="0">
      <text>
        <r>
          <rPr>
            <b/>
            <sz val="9"/>
            <color indexed="81"/>
            <rFont val="Tahoma"/>
            <family val="2"/>
          </rPr>
          <t>Cem Dener:</t>
        </r>
        <r>
          <rPr>
            <sz val="9"/>
            <color indexed="81"/>
            <rFont val="Tahoma"/>
            <family val="2"/>
          </rPr>
          <t xml:space="preserve">
https://e-trezor.finance.gov.mk/apps/</t>
        </r>
      </text>
    </comment>
    <comment ref="BE107" authorId="1" shapeId="0">
      <text>
        <r>
          <rPr>
            <b/>
            <sz val="9"/>
            <color indexed="81"/>
            <rFont val="Tahoma"/>
            <family val="2"/>
          </rPr>
          <t>Cem Dener:</t>
        </r>
        <r>
          <rPr>
            <sz val="9"/>
            <color indexed="81"/>
            <rFont val="Tahoma"/>
            <family val="2"/>
          </rPr>
          <t xml:space="preserve">
http://www.metamorphosis.org.mk</t>
        </r>
      </text>
    </comment>
    <comment ref="CM107" authorId="1" shapeId="0">
      <text>
        <r>
          <rPr>
            <b/>
            <sz val="9"/>
            <color indexed="81"/>
            <rFont val="Tahoma"/>
            <family val="2"/>
          </rPr>
          <t>Cem Dener:</t>
        </r>
        <r>
          <rPr>
            <sz val="9"/>
            <color indexed="81"/>
            <rFont val="Tahoma"/>
            <family val="2"/>
          </rPr>
          <t xml:space="preserve">
Failed SAP (b4b) implementation from 2002-2005.
http://pdf.usaid.gov/pdf_docs/PNACY057.pdf</t>
        </r>
      </text>
    </comment>
    <comment ref="CV107" authorId="1" shapeId="0">
      <text>
        <r>
          <rPr>
            <b/>
            <sz val="9"/>
            <color indexed="81"/>
            <rFont val="Tahoma"/>
            <family val="2"/>
          </rPr>
          <t>Cem Dener:</t>
        </r>
        <r>
          <rPr>
            <sz val="9"/>
            <color indexed="81"/>
            <rFont val="Tahoma"/>
            <family val="2"/>
          </rPr>
          <t xml:space="preserve">
https://e-trezor.finance.gov.mk/apps/</t>
        </r>
      </text>
    </comment>
    <comment ref="DL107" authorId="1" shapeId="0">
      <text>
        <r>
          <rPr>
            <b/>
            <sz val="9"/>
            <color indexed="81"/>
            <rFont val="Tahoma"/>
            <family val="2"/>
          </rPr>
          <t>Cem Dener:</t>
        </r>
        <r>
          <rPr>
            <sz val="9"/>
            <color indexed="81"/>
            <rFont val="Tahoma"/>
            <family val="2"/>
          </rPr>
          <t xml:space="preserve">
http://www.crpm.org.mk/wp-content/uploads/2012/03/PublicFinanceTransparency.pdf
http://www.pefa.org/en/assessment/mk-aug07-cfa-public-en</t>
        </r>
      </text>
    </comment>
    <comment ref="EA107" authorId="1" shapeId="0">
      <text>
        <r>
          <rPr>
            <b/>
            <sz val="9"/>
            <color indexed="81"/>
            <rFont val="Tahoma"/>
            <family val="2"/>
          </rPr>
          <t>Cem Dener:</t>
        </r>
        <r>
          <rPr>
            <sz val="9"/>
            <color indexed="81"/>
            <rFont val="Tahoma"/>
            <family val="2"/>
          </rPr>
          <t xml:space="preserve">
e-Tax since 2012</t>
        </r>
      </text>
    </comment>
    <comment ref="EG107"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07" authorId="1" shapeId="0">
      <text>
        <r>
          <rPr>
            <b/>
            <sz val="9"/>
            <color indexed="81"/>
            <rFont val="Tahoma"/>
            <family val="2"/>
          </rPr>
          <t>Cem Dener:</t>
        </r>
        <r>
          <rPr>
            <sz val="9"/>
            <color indexed="81"/>
            <rFont val="Tahoma"/>
            <family val="2"/>
          </rPr>
          <t xml:space="preserve">
http://www.asycuda.org/dispcountry.asp?name=Macedonia
http://www.customs.gov.mk/edms/
</t>
        </r>
      </text>
    </comment>
    <comment ref="EM107" authorId="1" shapeId="0">
      <text>
        <r>
          <rPr>
            <b/>
            <sz val="9"/>
            <color indexed="81"/>
            <rFont val="Tahoma"/>
            <family val="2"/>
          </rPr>
          <t>Cem Dener:</t>
        </r>
        <r>
          <rPr>
            <sz val="9"/>
            <color indexed="81"/>
            <rFont val="Tahoma"/>
            <family val="2"/>
          </rPr>
          <t xml:space="preserve">
MAKCIS is operational since 2010.
ASYCUDA++ was discontinued in 2014.</t>
        </r>
      </text>
    </comment>
    <comment ref="EN107" authorId="1" shapeId="0">
      <text>
        <r>
          <rPr>
            <b/>
            <sz val="9"/>
            <color indexed="81"/>
            <rFont val="Tahoma"/>
            <family val="2"/>
          </rPr>
          <t>Cem Dener:</t>
        </r>
        <r>
          <rPr>
            <sz val="9"/>
            <color indexed="81"/>
            <rFont val="Tahoma"/>
            <family val="2"/>
          </rPr>
          <t xml:space="preserve">
http://www.metamorphosis.org.mk</t>
        </r>
      </text>
    </comment>
    <comment ref="ER107" authorId="3" shapeId="0">
      <text>
        <r>
          <rPr>
            <b/>
            <sz val="9"/>
            <color indexed="81"/>
            <rFont val="Tahoma"/>
            <family val="2"/>
          </rPr>
          <t>Sophiko Skhirtladze:</t>
        </r>
        <r>
          <rPr>
            <sz val="9"/>
            <color indexed="81"/>
            <rFont val="Tahoma"/>
            <family val="2"/>
          </rPr>
          <t xml:space="preserve">
http://www.seeita.org/?22_e-gov_conference_seeita_20131024%20PRO.pdf</t>
        </r>
      </text>
    </comment>
    <comment ref="EY107" authorId="3" shapeId="0">
      <text>
        <r>
          <rPr>
            <b/>
            <sz val="9"/>
            <color indexed="81"/>
            <rFont val="Tahoma"/>
            <family val="2"/>
          </rPr>
          <t>Sophiko Skhirtladze:</t>
        </r>
        <r>
          <rPr>
            <sz val="9"/>
            <color indexed="81"/>
            <rFont val="Tahoma"/>
            <family val="2"/>
          </rPr>
          <t xml:space="preserve">
http://www.epractice.eu/files/eGov%20in%20MK%20-%20June%202014%20-%20v.8.0.pdf</t>
        </r>
      </text>
    </comment>
    <comment ref="FJ107" authorId="6" shapeId="0">
      <text>
        <r>
          <rPr>
            <b/>
            <sz val="9"/>
            <color indexed="81"/>
            <rFont val="Tahoma"/>
            <family val="2"/>
          </rPr>
          <t>Huan Zhang:</t>
        </r>
        <r>
          <rPr>
            <sz val="9"/>
            <color indexed="81"/>
            <rFont val="Tahoma"/>
            <family val="2"/>
          </rPr>
          <t xml:space="preserve">
MOF maintains a comprehensive database of all 71,000 central government employees, including
information on staff (personal details, posts, experience, and education) and remuneration. A
Wage Control Unit in the Budget Department of MOF maintains the database.
http://www.pefa.org/en/assessment/mk-aug07-cfa-public-en
New ERP:
http://vlada.mk/?q=node/264&amp;language=en-gb
</t>
        </r>
      </text>
    </comment>
    <comment ref="FR107" authorId="6" shapeId="0">
      <text>
        <r>
          <rPr>
            <b/>
            <sz val="9"/>
            <color indexed="81"/>
            <rFont val="Tahoma"/>
            <family val="2"/>
          </rPr>
          <t>Huan Zhang:</t>
        </r>
        <r>
          <rPr>
            <sz val="9"/>
            <color indexed="81"/>
            <rFont val="Tahoma"/>
            <family val="2"/>
          </rPr>
          <t xml:space="preserve">
MOF maintains a comprehensive database of all 71,000 central government employees, including
information on staff (personal details, posts, experience, and education) and remuneration. A
Wage Control Unit in the Budget Department of MOF maintains the database.</t>
        </r>
      </text>
    </comment>
    <comment ref="FV107" authorId="1" shapeId="0">
      <text>
        <r>
          <rPr>
            <b/>
            <sz val="9"/>
            <color indexed="81"/>
            <rFont val="Tahoma"/>
            <family val="2"/>
          </rPr>
          <t>Cem Dener:</t>
        </r>
        <r>
          <rPr>
            <sz val="9"/>
            <color indexed="81"/>
            <rFont val="Tahoma"/>
            <family val="2"/>
          </rPr>
          <t xml:space="preserve">
Failed SAP (b4b) implementation from 2002-2005.
http://pdf.usaid.gov/pdf_docs/PNACY057.pdf</t>
        </r>
      </text>
    </comment>
    <comment ref="GF107" authorId="1" shapeId="0">
      <text>
        <r>
          <rPr>
            <b/>
            <sz val="9"/>
            <color indexed="81"/>
            <rFont val="Tahoma"/>
            <family val="2"/>
          </rPr>
          <t>Cem Dener:</t>
        </r>
        <r>
          <rPr>
            <sz val="9"/>
            <color indexed="81"/>
            <rFont val="Tahoma"/>
            <family val="2"/>
          </rPr>
          <t xml:space="preserve">
New system introduced in 2010</t>
        </r>
      </text>
    </comment>
    <comment ref="GG107" authorId="1" shapeId="0">
      <text>
        <r>
          <rPr>
            <b/>
            <sz val="9"/>
            <color indexed="81"/>
            <rFont val="Tahoma"/>
            <family val="2"/>
          </rPr>
          <t>Cem Dener:</t>
        </r>
        <r>
          <rPr>
            <sz val="9"/>
            <color indexed="81"/>
            <rFont val="Tahoma"/>
            <family val="2"/>
          </rPr>
          <t xml:space="preserve">
DMFAS was used from 1999-2010.
New system introduced in 2010-11
http://www.finance.gov.mk/files/u4/public_debt_strategy_2010_2012.pdf</t>
        </r>
      </text>
    </comment>
    <comment ref="GH107" authorId="1" shapeId="0">
      <text>
        <r>
          <rPr>
            <b/>
            <sz val="9"/>
            <color indexed="81"/>
            <rFont val="Tahoma"/>
            <family val="2"/>
          </rPr>
          <t>Cem Dener:</t>
        </r>
        <r>
          <rPr>
            <sz val="9"/>
            <color indexed="81"/>
            <rFont val="Tahoma"/>
            <family val="2"/>
          </rPr>
          <t xml:space="preserve">
Also, CB</t>
        </r>
      </text>
    </comment>
    <comment ref="K108" authorId="1" shapeId="0">
      <text>
        <r>
          <rPr>
            <b/>
            <sz val="9"/>
            <color indexed="81"/>
            <rFont val="Tahoma"/>
            <family val="2"/>
          </rPr>
          <t>Treasury:</t>
        </r>
        <r>
          <rPr>
            <sz val="9"/>
            <color indexed="81"/>
            <rFont val="Tahoma"/>
            <family val="2"/>
          </rPr>
          <t xml:space="preserve">
http://www.tresorpublic.gov.mg/</t>
        </r>
      </text>
    </comment>
    <comment ref="M108" authorId="1" shapeId="0">
      <text>
        <r>
          <rPr>
            <b/>
            <sz val="9"/>
            <color indexed="81"/>
            <rFont val="Tahoma"/>
            <family val="2"/>
          </rPr>
          <t>PGDI 2 project:</t>
        </r>
        <r>
          <rPr>
            <sz val="9"/>
            <color indexed="81"/>
            <rFont val="Tahoma"/>
            <family val="2"/>
          </rPr>
          <t xml:space="preserve">
http://primature.gov.mg/index.php/item/1566</t>
        </r>
      </text>
    </comment>
    <comment ref="BE108" authorId="1" shapeId="0">
      <text>
        <r>
          <rPr>
            <b/>
            <sz val="9"/>
            <color indexed="81"/>
            <rFont val="Tahoma"/>
            <family val="2"/>
          </rPr>
          <t>Cem Dener:</t>
        </r>
        <r>
          <rPr>
            <sz val="9"/>
            <color indexed="81"/>
            <rFont val="Tahoma"/>
            <family val="2"/>
          </rPr>
          <t xml:space="preserve">
http://primature.gov.mg</t>
        </r>
      </text>
    </comment>
    <comment ref="CM108" authorId="1" shapeId="0">
      <text>
        <r>
          <rPr>
            <b/>
            <sz val="9"/>
            <color indexed="81"/>
            <rFont val="Tahoma"/>
            <family val="2"/>
          </rPr>
          <t>Cem Dener:</t>
        </r>
        <r>
          <rPr>
            <sz val="9"/>
            <color indexed="81"/>
            <rFont val="Tahoma"/>
            <family val="2"/>
          </rPr>
          <t xml:space="preserve">
Prj impl adversely affected from political instability</t>
        </r>
      </text>
    </comment>
    <comment ref="CT108" authorId="1" shapeId="0">
      <text>
        <r>
          <rPr>
            <b/>
            <sz val="9"/>
            <color indexed="81"/>
            <rFont val="Tahoma"/>
            <family val="2"/>
          </rPr>
          <t>Treasury:</t>
        </r>
        <r>
          <rPr>
            <sz val="9"/>
            <color indexed="81"/>
            <rFont val="Tahoma"/>
            <family val="2"/>
          </rPr>
          <t xml:space="preserve">
http://www.tresorpublic.gov.mg/</t>
        </r>
      </text>
    </comment>
    <comment ref="CV108" authorId="1" shapeId="0">
      <text>
        <r>
          <rPr>
            <b/>
            <sz val="9"/>
            <color indexed="81"/>
            <rFont val="Tahoma"/>
            <family val="2"/>
          </rPr>
          <t>PGDI 2 project:</t>
        </r>
        <r>
          <rPr>
            <sz val="9"/>
            <color indexed="81"/>
            <rFont val="Tahoma"/>
            <family val="2"/>
          </rPr>
          <t xml:space="preserve">
http://primature.gov.mg/index.php/item/1566</t>
        </r>
      </text>
    </comment>
    <comment ref="CX108" authorId="1" shapeId="0">
      <text>
        <r>
          <rPr>
            <b/>
            <sz val="9"/>
            <color indexed="81"/>
            <rFont val="Tahoma"/>
            <family val="2"/>
          </rPr>
          <t>Cem Dener:</t>
        </r>
        <r>
          <rPr>
            <sz val="9"/>
            <color indexed="81"/>
            <rFont val="Tahoma"/>
            <family val="2"/>
          </rPr>
          <t xml:space="preserve">
http://www.pgdi2.gov.mg/</t>
        </r>
      </text>
    </comment>
    <comment ref="DM108" authorId="1" shapeId="0">
      <text>
        <r>
          <rPr>
            <b/>
            <sz val="9"/>
            <color indexed="81"/>
            <rFont val="Tahoma"/>
            <family val="2"/>
          </rPr>
          <t>Cem Dener:</t>
        </r>
        <r>
          <rPr>
            <sz val="9"/>
            <color indexed="81"/>
            <rFont val="Tahoma"/>
            <family val="2"/>
          </rPr>
          <t xml:space="preserve">
MoF has plans to introduce TSA in 2016?</t>
        </r>
      </text>
    </comment>
    <comment ref="DU108" authorId="1" shapeId="0">
      <text>
        <r>
          <rPr>
            <b/>
            <sz val="9"/>
            <color indexed="81"/>
            <rFont val="Tahoma"/>
            <family val="2"/>
          </rPr>
          <t>Cem Dener:</t>
        </r>
        <r>
          <rPr>
            <sz val="9"/>
            <color indexed="81"/>
            <rFont val="Tahoma"/>
            <family val="2"/>
          </rPr>
          <t xml:space="preserve">
From 1975 under DGRF</t>
        </r>
      </text>
    </comment>
    <comment ref="DZ108" authorId="1" shapeId="0">
      <text>
        <r>
          <rPr>
            <b/>
            <sz val="9"/>
            <color indexed="81"/>
            <rFont val="Tahoma"/>
            <family val="2"/>
          </rPr>
          <t>Cem Dener:</t>
        </r>
        <r>
          <rPr>
            <sz val="9"/>
            <color indexed="81"/>
            <rFont val="Tahoma"/>
            <family val="2"/>
          </rPr>
          <t xml:space="preserve">
http://www.impots.mg/nif.php</t>
        </r>
      </text>
    </comment>
    <comment ref="EA108" authorId="1" shapeId="0">
      <text>
        <r>
          <rPr>
            <b/>
            <sz val="9"/>
            <color indexed="81"/>
            <rFont val="Tahoma"/>
            <family val="2"/>
          </rPr>
          <t>Cem Dener:</t>
        </r>
        <r>
          <rPr>
            <sz val="9"/>
            <color indexed="81"/>
            <rFont val="Tahoma"/>
            <family val="2"/>
          </rPr>
          <t xml:space="preserve">
NIFONLINE since 2011
</t>
        </r>
      </text>
    </comment>
    <comment ref="EG108"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08" authorId="1" shapeId="0">
      <text>
        <r>
          <rPr>
            <b/>
            <sz val="9"/>
            <color indexed="81"/>
            <rFont val="Tahoma"/>
            <family val="2"/>
          </rPr>
          <t>Cem Dener:</t>
        </r>
        <r>
          <rPr>
            <sz val="9"/>
            <color indexed="81"/>
            <rFont val="Tahoma"/>
            <family val="2"/>
          </rPr>
          <t xml:space="preserve">
http://unctad.org/en/PublicationsLibrary/dtlasycuda2011d1_en.pdf</t>
        </r>
      </text>
    </comment>
    <comment ref="EN108" authorId="1" shapeId="0">
      <text>
        <r>
          <rPr>
            <b/>
            <sz val="9"/>
            <color indexed="81"/>
            <rFont val="Tahoma"/>
            <family val="2"/>
          </rPr>
          <t>Cem Dener:</t>
        </r>
        <r>
          <rPr>
            <sz val="9"/>
            <color indexed="81"/>
            <rFont val="Tahoma"/>
            <family val="2"/>
          </rPr>
          <t xml:space="preserve">
http://primature.gov.mg</t>
        </r>
      </text>
    </comment>
    <comment ref="ER108" authorId="3" shapeId="0">
      <text>
        <r>
          <rPr>
            <b/>
            <sz val="9"/>
            <color indexed="81"/>
            <rFont val="Tahoma"/>
            <family val="2"/>
          </rPr>
          <t>Sophiko Skhirtladze:</t>
        </r>
        <r>
          <rPr>
            <sz val="9"/>
            <color indexed="81"/>
            <rFont val="Tahoma"/>
            <family val="2"/>
          </rPr>
          <t xml:space="preserve">
http://www.omapi.mg/data/documents/Bulletin_3_OMAPI.pdf</t>
        </r>
      </text>
    </comment>
    <comment ref="FJ108" authorId="1" shapeId="0">
      <text>
        <r>
          <rPr>
            <b/>
            <sz val="9"/>
            <color indexed="81"/>
            <rFont val="Tahoma"/>
            <family val="2"/>
          </rPr>
          <t>Cem Dener:</t>
        </r>
        <r>
          <rPr>
            <sz val="9"/>
            <color indexed="81"/>
            <rFont val="Tahoma"/>
            <family val="2"/>
          </rPr>
          <t xml:space="preserve">
http://documents.worldbank.org/curated/en/2014/05/19766244/opportunities-challenges-inclusive-crossiance-resilient-compendium-policy-madagascar-notes-opportunites-defis-pour-une-crossiance-inclusive-resiliente-recueil-de-notes-de-politique-pour-madagascar#</t>
        </r>
      </text>
    </comment>
    <comment ref="FO108" authorId="1" shapeId="0">
      <text>
        <r>
          <rPr>
            <b/>
            <sz val="9"/>
            <color indexed="81"/>
            <rFont val="Tahoma"/>
            <family val="2"/>
          </rPr>
          <t>Cem Dener:</t>
        </r>
        <r>
          <rPr>
            <sz val="9"/>
            <color indexed="81"/>
            <rFont val="Tahoma"/>
            <family val="2"/>
          </rPr>
          <t xml:space="preserve">
The SGSP (Système de Gestion de la Solde et des Pensions) has been originally developed in 1999 by Amber and MoFB IT Department as a locally developed software, and upgraded in 2012 to Oracle 10g platform, following the study on pay and pensions financed by the Bank in 2008.</t>
        </r>
      </text>
    </comment>
    <comment ref="FQ108" authorId="1" shapeId="0">
      <text>
        <r>
          <rPr>
            <b/>
            <sz val="9"/>
            <color indexed="81"/>
            <rFont val="Tahoma"/>
            <family val="2"/>
          </rPr>
          <t>Cem Dener:</t>
        </r>
        <r>
          <rPr>
            <sz val="9"/>
            <color indexed="81"/>
            <rFont val="Tahoma"/>
            <family val="2"/>
          </rPr>
          <t xml:space="preserve">
Based on Oracle DB</t>
        </r>
      </text>
    </comment>
    <comment ref="FR108" authorId="1" shapeId="0">
      <text>
        <r>
          <rPr>
            <b/>
            <sz val="9"/>
            <color indexed="81"/>
            <rFont val="Tahoma"/>
            <family val="2"/>
          </rPr>
          <t>Cem Dener:</t>
        </r>
        <r>
          <rPr>
            <sz val="9"/>
            <color indexed="81"/>
            <rFont val="Tahoma"/>
            <family val="2"/>
          </rPr>
          <t xml:space="preserve">
http://www.pefa.org/en/assessment/mg-aug14-pfmpr-public-en</t>
        </r>
      </text>
    </comment>
    <comment ref="FS108" authorId="1" shapeId="0">
      <text>
        <r>
          <rPr>
            <b/>
            <sz val="9"/>
            <color indexed="81"/>
            <rFont val="Tahoma"/>
            <family val="2"/>
          </rPr>
          <t>Cem Dener:</t>
        </r>
        <r>
          <rPr>
            <sz val="9"/>
            <color indexed="81"/>
            <rFont val="Tahoma"/>
            <family val="2"/>
          </rPr>
          <t xml:space="preserve">
Upgraded in 2012</t>
        </r>
      </text>
    </comment>
    <comment ref="FV108" authorId="1" shapeId="0">
      <text>
        <r>
          <rPr>
            <b/>
            <sz val="9"/>
            <color indexed="81"/>
            <rFont val="Tahoma"/>
            <family val="2"/>
          </rPr>
          <t>Cem Dener:</t>
        </r>
        <r>
          <rPr>
            <sz val="9"/>
            <color indexed="81"/>
            <rFont val="Tahoma"/>
            <family val="2"/>
          </rPr>
          <t xml:space="preserve">
Prj impl adversely affected from political instability</t>
        </r>
      </text>
    </comment>
    <comment ref="FW108" authorId="1" shapeId="0">
      <text>
        <r>
          <rPr>
            <b/>
            <sz val="9"/>
            <color indexed="81"/>
            <rFont val="Tahoma"/>
            <family val="2"/>
          </rPr>
          <t>Cem Dener:</t>
        </r>
        <r>
          <rPr>
            <sz val="9"/>
            <color indexed="81"/>
            <rFont val="Tahoma"/>
            <family val="2"/>
          </rPr>
          <t xml:space="preserve">
Integrated Public Procurement Management System / 
Système Intégré de Gestion des Marches Publics</t>
        </r>
      </text>
    </comment>
    <comment ref="FX108" authorId="1" shapeId="0">
      <text>
        <r>
          <rPr>
            <b/>
            <sz val="9"/>
            <color indexed="81"/>
            <rFont val="Tahoma"/>
            <family val="2"/>
          </rPr>
          <t>Cem Dener:</t>
        </r>
        <r>
          <rPr>
            <sz val="9"/>
            <color indexed="81"/>
            <rFont val="Tahoma"/>
            <family val="2"/>
          </rPr>
          <t xml:space="preserve">
http://www.armp.mg </t>
        </r>
      </text>
    </comment>
    <comment ref="FY108" authorId="1" shapeId="0">
      <text>
        <r>
          <rPr>
            <b/>
            <sz val="9"/>
            <color indexed="81"/>
            <rFont val="Tahoma"/>
            <family val="2"/>
          </rPr>
          <t>Cem Dener:</t>
        </r>
        <r>
          <rPr>
            <sz val="9"/>
            <color indexed="81"/>
            <rFont val="Tahoma"/>
            <family val="2"/>
          </rPr>
          <t xml:space="preserve">
Dec 2013 &gt; Draft</t>
        </r>
      </text>
    </comment>
    <comment ref="GH108" authorId="1" shapeId="0">
      <text>
        <r>
          <rPr>
            <b/>
            <sz val="9"/>
            <color indexed="81"/>
            <rFont val="Tahoma"/>
            <family val="2"/>
          </rPr>
          <t>Cem Dener:</t>
        </r>
        <r>
          <rPr>
            <sz val="9"/>
            <color indexed="81"/>
            <rFont val="Tahoma"/>
            <family val="2"/>
          </rPr>
          <t xml:space="preserve">
MoF : Full remote access
CB : Partial use</t>
        </r>
      </text>
    </comment>
    <comment ref="AO109" authorId="5" shapeId="0">
      <text>
        <r>
          <rPr>
            <b/>
            <sz val="9"/>
            <color indexed="81"/>
            <rFont val="Tahoma"/>
            <family val="2"/>
          </rPr>
          <t>Sandy:</t>
        </r>
        <r>
          <rPr>
            <sz val="9"/>
            <color indexed="81"/>
            <rFont val="Tahoma"/>
            <family val="2"/>
          </rPr>
          <t xml:space="preserve">
http://www.nao.mw/Reports.htm</t>
        </r>
      </text>
    </comment>
    <comment ref="CI109" authorId="1" shapeId="0">
      <text>
        <r>
          <rPr>
            <b/>
            <sz val="9"/>
            <color indexed="81"/>
            <rFont val="Tahoma"/>
            <family val="2"/>
          </rPr>
          <t>Cem Dener:</t>
        </r>
        <r>
          <rPr>
            <sz val="9"/>
            <color indexed="81"/>
            <rFont val="Tahoma"/>
            <family val="2"/>
          </rPr>
          <t xml:space="preserve">
New system is expected to be operational in 2017-2018</t>
        </r>
      </text>
    </comment>
    <comment ref="CM109" authorId="1" shapeId="0">
      <text>
        <r>
          <rPr>
            <b/>
            <sz val="9"/>
            <color indexed="81"/>
            <rFont val="Tahoma"/>
            <family val="2"/>
          </rPr>
          <t>Cem Dener:</t>
        </r>
        <r>
          <rPr>
            <sz val="9"/>
            <color indexed="81"/>
            <rFont val="Tahoma"/>
            <family val="2"/>
          </rPr>
          <t xml:space="preserve">
+ Currently, a new FMIS platform is being selected to migrate from Epicor. 
+ FMIS (Epicor v7.3.5) is operational at central gov agencies.
+ Local gov is using MS Dynamics/ Serenic Navigator since 2009.
+ Previously, MoF insisted on replacing CODA with Tanzania Epicor SW… WB did not pay for Epicor… Government funded ASW development, WB assisted in ICT infrastructure only… Donors (USAID, UNDP) supported other FMIS investment.
</t>
        </r>
      </text>
    </comment>
    <comment ref="DX109" authorId="5" shapeId="0">
      <text>
        <r>
          <rPr>
            <b/>
            <sz val="9"/>
            <color indexed="81"/>
            <rFont val="Tahoma"/>
            <family val="2"/>
          </rPr>
          <t>Sandy:</t>
        </r>
        <r>
          <rPr>
            <sz val="9"/>
            <color indexed="81"/>
            <rFont val="Tahoma"/>
            <family val="2"/>
          </rPr>
          <t xml:space="preserve">
http://www.nao.mw/Reports.htm</t>
        </r>
      </text>
    </comment>
    <comment ref="EG109"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H109" authorId="1" shapeId="0">
      <text>
        <r>
          <rPr>
            <b/>
            <sz val="9"/>
            <color indexed="81"/>
            <rFont val="Tahoma"/>
            <family val="2"/>
          </rPr>
          <t>Cem Dener:</t>
        </r>
        <r>
          <rPr>
            <sz val="9"/>
            <color indexed="81"/>
            <rFont val="Tahoma"/>
            <family val="2"/>
          </rPr>
          <t xml:space="preserve">
Transiton to ASYCUDA World initiated in 2013</t>
        </r>
      </text>
    </comment>
    <comment ref="EL109" authorId="1" shapeId="0">
      <text>
        <r>
          <rPr>
            <b/>
            <sz val="9"/>
            <color indexed="81"/>
            <rFont val="Tahoma"/>
            <family val="2"/>
          </rPr>
          <t>Cem Dener:</t>
        </r>
        <r>
          <rPr>
            <sz val="9"/>
            <color indexed="81"/>
            <rFont val="Tahoma"/>
            <family val="2"/>
          </rPr>
          <t xml:space="preserve">
http://unctad.org/en/PublicationsLibrary/dtlasycuda2011d1_en.pdf
http://www.asycuda.org/dispcountry.asp?name=Malawi</t>
        </r>
      </text>
    </comment>
    <comment ref="FI109" authorId="1" shapeId="0">
      <text>
        <r>
          <rPr>
            <b/>
            <sz val="9"/>
            <color indexed="81"/>
            <rFont val="Tahoma"/>
            <family val="2"/>
          </rPr>
          <t>Cem Dener:</t>
        </r>
        <r>
          <rPr>
            <sz val="9"/>
            <color indexed="81"/>
            <rFont val="Tahoma"/>
            <family val="2"/>
          </rPr>
          <t xml:space="preserve">
To support HR Management, DPSM replaced their older system (PPPAI) with Global HR Software (HRMIS). HRMIS has nine modules, of which currently 3 are active; 1) Establishment Control, 2)  Employee (records) and 3) Payroll. Although the system supports biometric controls for unique identification of employees, this functionality has not been activated. The HRMIS was reviewed in 2008. All line ministries have access to operate HRMIS on human resource information through 12 
geographically-distributed sites on payroll but this access comprises only a limited number of transactions.</t>
        </r>
      </text>
    </comment>
    <comment ref="FJ109" authorId="1" shapeId="0">
      <text>
        <r>
          <rPr>
            <b/>
            <sz val="9"/>
            <color indexed="81"/>
            <rFont val="Tahoma"/>
            <family val="2"/>
          </rPr>
          <t>Cem Dener:</t>
        </r>
        <r>
          <rPr>
            <sz val="9"/>
            <color indexed="81"/>
            <rFont val="Tahoma"/>
            <family val="2"/>
          </rPr>
          <t xml:space="preserve">
http://www.malawi.gov.mw/index.php?option=com_content&amp;view=article&amp;id=31&amp;Itemid=115
http://www.pefa.org/en/assessment/mw-mar11-pfmpr-public-en
file:///C:/Users/wb270851/Downloads/MW-Jun08-PFMPR-Public.pdf</t>
        </r>
      </text>
    </comment>
    <comment ref="FQ109" authorId="1" shapeId="0">
      <text>
        <r>
          <rPr>
            <b/>
            <sz val="9"/>
            <color indexed="81"/>
            <rFont val="Tahoma"/>
            <family val="2"/>
          </rPr>
          <t>Cem Dener:</t>
        </r>
        <r>
          <rPr>
            <sz val="9"/>
            <color indexed="81"/>
            <rFont val="Tahoma"/>
            <family val="2"/>
          </rPr>
          <t xml:space="preserve">
To support HR Management, DPSM replaced their older system (PPPAI) with Global HR Software (HRMIS). HRMIS has nine modules, of which currently 3 are active; 1) Establishment Control, 2)  Employee (records) and 3) Payroll. Although the system supports biometric controls for unique identification of employees, this functionality has not been activated. The HRMIS was reviewed in 2008. All line ministries have access to operate HRMIS on human resource information through 12 
geographically-distributed sites on payroll but this access comprises only a limited number of transactions.</t>
        </r>
      </text>
    </comment>
    <comment ref="FR109" authorId="1" shapeId="0">
      <text>
        <r>
          <rPr>
            <b/>
            <sz val="9"/>
            <color indexed="81"/>
            <rFont val="Tahoma"/>
            <family val="2"/>
          </rPr>
          <t>Cem Dener:</t>
        </r>
        <r>
          <rPr>
            <sz val="9"/>
            <color indexed="81"/>
            <rFont val="Tahoma"/>
            <family val="2"/>
          </rPr>
          <t xml:space="preserve">
http://www.malawi.gov.mw/index.php?option=com_content&amp;view=article&amp;id=31&amp;Itemid=115
http://www.pefa.org/en/assessment/mw-mar11-pfmpr-public-en
file:///C:/Users/wb270851/Downloads/MW-Jun08-PFMPR-Public.pdf</t>
        </r>
      </text>
    </comment>
    <comment ref="FV109" authorId="1" shapeId="0">
      <text>
        <r>
          <rPr>
            <b/>
            <sz val="9"/>
            <color indexed="81"/>
            <rFont val="Tahoma"/>
            <family val="2"/>
          </rPr>
          <t>Cem Dener:</t>
        </r>
        <r>
          <rPr>
            <sz val="9"/>
            <color indexed="81"/>
            <rFont val="Tahoma"/>
            <family val="2"/>
          </rPr>
          <t xml:space="preserve">
Gov insisted on replacing CODA with Tanzania Epicor SW… WB did not pay for Epicor…
Government funded ASW development, WB assisted in ICT infrastructure only…
Donors (USAID, UNDP) supported other FMIS investment.
Finally launched in 5 ministries only. Not fully deployed.</t>
        </r>
      </text>
    </comment>
    <comment ref="FX109" authorId="6" shapeId="0">
      <text>
        <r>
          <rPr>
            <b/>
            <sz val="9"/>
            <color indexed="81"/>
            <rFont val="Tahoma"/>
            <family val="2"/>
          </rPr>
          <t>Huan Zhang:</t>
        </r>
        <r>
          <rPr>
            <sz val="9"/>
            <color indexed="81"/>
            <rFont val="Tahoma"/>
            <family val="2"/>
          </rPr>
          <t xml:space="preserve">
The link doesn't work
http://www.pefa.org/en/assessment/mw-mar11-pfmpr-public-en
</t>
        </r>
      </text>
    </comment>
    <comment ref="FZ109" authorId="6" shapeId="0">
      <text>
        <r>
          <rPr>
            <b/>
            <sz val="9"/>
            <color indexed="81"/>
            <rFont val="Tahoma"/>
            <family val="2"/>
          </rPr>
          <t>Huan Zhang:</t>
        </r>
        <r>
          <rPr>
            <sz val="9"/>
            <color indexed="81"/>
            <rFont val="Tahoma"/>
            <family val="2"/>
          </rPr>
          <t xml:space="preserve">
Provide for public access to all of the following
procurement information: government procurement plans, bidding opportunities, contract awards, and data on resolution of procurement complaints was not fullfilled (From PEFA report)</t>
        </r>
      </text>
    </comment>
    <comment ref="GH109" authorId="1" shapeId="0">
      <text>
        <r>
          <rPr>
            <b/>
            <sz val="9"/>
            <color indexed="81"/>
            <rFont val="Tahoma"/>
            <family val="2"/>
          </rPr>
          <t>Cem Dener:</t>
        </r>
        <r>
          <rPr>
            <sz val="9"/>
            <color indexed="81"/>
            <rFont val="Tahoma"/>
            <family val="2"/>
          </rPr>
          <t xml:space="preserve">
CB : Full access</t>
        </r>
      </text>
    </comment>
    <comment ref="M110" authorId="1" shapeId="0">
      <text>
        <r>
          <rPr>
            <b/>
            <sz val="9"/>
            <color indexed="81"/>
            <rFont val="Tahoma"/>
            <family val="2"/>
          </rPr>
          <t>Cem Dener:</t>
        </r>
        <r>
          <rPr>
            <sz val="9"/>
            <color indexed="81"/>
            <rFont val="Tahoma"/>
            <family val="2"/>
          </rPr>
          <t xml:space="preserve">
http://emaklumweb.anm.gov.my/
http://portal.anm.gov.my/public_html/bm/default/sysacc.php</t>
        </r>
      </text>
    </comment>
    <comment ref="AO110" authorId="5" shapeId="0">
      <text>
        <r>
          <rPr>
            <b/>
            <sz val="9"/>
            <color indexed="81"/>
            <rFont val="Tahoma"/>
            <family val="2"/>
          </rPr>
          <t>Sandy:</t>
        </r>
        <r>
          <rPr>
            <sz val="9"/>
            <color indexed="81"/>
            <rFont val="Tahoma"/>
            <family val="2"/>
          </rPr>
          <t xml:space="preserve">
http://www.audit.gov.my/index.php?option=com_content&amp;view=article&amp;id=636&amp;Itemid=11&amp;lang=ms</t>
        </r>
      </text>
    </comment>
    <comment ref="CM110" authorId="1" shapeId="0">
      <text>
        <r>
          <rPr>
            <b/>
            <sz val="9"/>
            <color indexed="81"/>
            <rFont val="Tahoma"/>
            <family val="2"/>
          </rPr>
          <t>Cem Dener:</t>
        </r>
        <r>
          <rPr>
            <sz val="9"/>
            <color indexed="81"/>
            <rFont val="Tahoma"/>
            <family val="2"/>
          </rPr>
          <t xml:space="preserve">
http://www.teliti.com/sap-implementation-and-manpower/numbers-add-up-for-malaysian-accountant-general.html</t>
        </r>
      </text>
    </comment>
    <comment ref="CV110" authorId="1" shapeId="0">
      <text>
        <r>
          <rPr>
            <b/>
            <sz val="9"/>
            <color indexed="81"/>
            <rFont val="Tahoma"/>
            <family val="2"/>
          </rPr>
          <t>Cem Dener:</t>
        </r>
        <r>
          <rPr>
            <sz val="9"/>
            <color indexed="81"/>
            <rFont val="Tahoma"/>
            <family val="2"/>
          </rPr>
          <t xml:space="preserve">
http://emaklumweb.anm.gov.my/
http://portal.anm.gov.my/public_html/bm/default/sysacc.php</t>
        </r>
      </text>
    </comment>
    <comment ref="DJ110" authorId="1" shapeId="0">
      <text>
        <r>
          <rPr>
            <b/>
            <sz val="9"/>
            <color indexed="81"/>
            <rFont val="Tahoma"/>
            <family val="2"/>
          </rPr>
          <t>Cem Dener:</t>
        </r>
        <r>
          <rPr>
            <sz val="9"/>
            <color indexed="81"/>
            <rFont val="Tahoma"/>
            <family val="2"/>
          </rPr>
          <t xml:space="preserve">
http://pmsarawak.treasury.gov.my/</t>
        </r>
      </text>
    </comment>
    <comment ref="DN110" authorId="1" shapeId="0">
      <text>
        <r>
          <rPr>
            <b/>
            <sz val="9"/>
            <color indexed="81"/>
            <rFont val="Tahoma"/>
            <family val="2"/>
          </rPr>
          <t>Cem Dener:</t>
        </r>
        <r>
          <rPr>
            <sz val="9"/>
            <color indexed="81"/>
            <rFont val="Tahoma"/>
            <family val="2"/>
          </rPr>
          <t xml:space="preserve">
Consolidated Fund</t>
        </r>
      </text>
    </comment>
    <comment ref="DX110" authorId="5" shapeId="0">
      <text>
        <r>
          <rPr>
            <b/>
            <sz val="9"/>
            <color indexed="81"/>
            <rFont val="Tahoma"/>
            <family val="2"/>
          </rPr>
          <t>Sandy:</t>
        </r>
        <r>
          <rPr>
            <sz val="9"/>
            <color indexed="81"/>
            <rFont val="Tahoma"/>
            <family val="2"/>
          </rPr>
          <t xml:space="preserve">
http://www.audit.gov.my/index.php?option=com_content&amp;view=article&amp;id=636&amp;Itemid=11&amp;lang=ms</t>
        </r>
      </text>
    </comment>
    <comment ref="DZ110" authorId="1" shapeId="0">
      <text>
        <r>
          <rPr>
            <b/>
            <sz val="9"/>
            <color indexed="81"/>
            <rFont val="Tahoma"/>
            <family val="2"/>
          </rPr>
          <t>Cem Dener:</t>
        </r>
        <r>
          <rPr>
            <sz val="9"/>
            <color indexed="81"/>
            <rFont val="Tahoma"/>
            <family val="2"/>
          </rPr>
          <t xml:space="preserve">
https://mytax.hasil.gov.my
https://cjponline.customs.gov.my/cjpsystem
http://www.fastenterprises.com/clients.html</t>
        </r>
      </text>
    </comment>
    <comment ref="EG110" authorId="3" shapeId="0">
      <text>
        <r>
          <rPr>
            <b/>
            <sz val="9"/>
            <color indexed="81"/>
            <rFont val="Tahoma"/>
            <family val="2"/>
          </rPr>
          <t>Sophiko Skhirtladze:</t>
        </r>
        <r>
          <rPr>
            <sz val="9"/>
            <color indexed="81"/>
            <rFont val="Tahoma"/>
            <family val="2"/>
          </rPr>
          <t xml:space="preserve">
Work underway in using WCO Data Model Version 3.4</t>
        </r>
      </text>
    </comment>
    <comment ref="EL110" authorId="1" shapeId="0">
      <text>
        <r>
          <rPr>
            <b/>
            <sz val="9"/>
            <color indexed="81"/>
            <rFont val="Tahoma"/>
            <family val="2"/>
          </rPr>
          <t>Cem Dener:</t>
        </r>
        <r>
          <rPr>
            <sz val="9"/>
            <color indexed="81"/>
            <rFont val="Tahoma"/>
            <family val="2"/>
          </rPr>
          <t xml:space="preserve">
Single Window
http://www.dagangnet.com/</t>
        </r>
      </text>
    </comment>
    <comment ref="ER110" authorId="3" shapeId="0">
      <text>
        <r>
          <rPr>
            <b/>
            <sz val="9"/>
            <color indexed="81"/>
            <rFont val="Tahoma"/>
            <family val="2"/>
          </rPr>
          <t>Sophiko Skhirtladze:</t>
        </r>
        <r>
          <rPr>
            <sz val="9"/>
            <color indexed="81"/>
            <rFont val="Tahoma"/>
            <family val="2"/>
          </rPr>
          <t xml:space="preserve">
https://byrhasil.hasil.gov.my/</t>
        </r>
      </text>
    </comment>
    <comment ref="ES110" authorId="3" shapeId="0">
      <text>
        <r>
          <rPr>
            <b/>
            <sz val="9"/>
            <color indexed="81"/>
            <rFont val="Tahoma"/>
            <family val="2"/>
          </rPr>
          <t>Sophiko Skhirtladze:</t>
        </r>
        <r>
          <rPr>
            <sz val="9"/>
            <color indexed="81"/>
            <rFont val="Tahoma"/>
            <family val="2"/>
          </rPr>
          <t xml:space="preserve">
http://www.ibimapublishing.com/journals/JEGSBP/2010/175966/175966.pdf, 2006 according to this report. The UN report indicates 2004 as a e-filing start date.</t>
        </r>
      </text>
    </comment>
    <comment ref="EY110" authorId="3" shapeId="0">
      <text>
        <r>
          <rPr>
            <b/>
            <sz val="9"/>
            <color indexed="81"/>
            <rFont val="Tahoma"/>
            <family val="2"/>
          </rPr>
          <t>Sophiko Skhirtladze:</t>
        </r>
        <r>
          <rPr>
            <sz val="9"/>
            <color indexed="81"/>
            <rFont val="Tahoma"/>
            <family val="2"/>
          </rPr>
          <t xml:space="preserve">
http://unpan1.un.org/intradoc/groups/public/documents/unpan/unpan033295.pdf</t>
        </r>
      </text>
    </comment>
    <comment ref="FI110" authorId="1" shapeId="0">
      <text>
        <r>
          <rPr>
            <b/>
            <sz val="9"/>
            <color indexed="81"/>
            <rFont val="Tahoma"/>
            <family val="2"/>
          </rPr>
          <t>Cem Dener:</t>
        </r>
        <r>
          <rPr>
            <sz val="9"/>
            <color indexed="81"/>
            <rFont val="Tahoma"/>
            <family val="2"/>
          </rPr>
          <t xml:space="preserve">
Based on Oracle DB</t>
        </r>
      </text>
    </comment>
    <comment ref="FJ110" authorId="6" shapeId="0">
      <text>
        <r>
          <rPr>
            <b/>
            <sz val="9"/>
            <color indexed="81"/>
            <rFont val="Tahoma"/>
            <family val="2"/>
          </rPr>
          <t>Huan Zhang:</t>
        </r>
        <r>
          <rPr>
            <sz val="9"/>
            <color indexed="81"/>
            <rFont val="Tahoma"/>
            <family val="2"/>
          </rPr>
          <t xml:space="preserve">
http://pmsarawak.treasury.gov.my/
http://www.archives.go.jp/english/news/pdf/MrShaidin.pdf</t>
        </r>
      </text>
    </comment>
    <comment ref="FV110" authorId="1" shapeId="0">
      <text>
        <r>
          <rPr>
            <b/>
            <sz val="9"/>
            <color indexed="81"/>
            <rFont val="Tahoma"/>
            <family val="2"/>
          </rPr>
          <t>Cem Dener:</t>
        </r>
        <r>
          <rPr>
            <sz val="9"/>
            <color indexed="81"/>
            <rFont val="Tahoma"/>
            <family val="2"/>
          </rPr>
          <t xml:space="preserve">
http://www.teliti.com/sap-implementation-and-manpower/numbers-add-up-for-malaysian-accountant-general.html</t>
        </r>
      </text>
    </comment>
    <comment ref="GB110" authorId="6" shapeId="0">
      <text>
        <r>
          <rPr>
            <b/>
            <sz val="9"/>
            <color indexed="81"/>
            <rFont val="Tahoma"/>
            <family val="2"/>
          </rPr>
          <t>Huan Zhang:</t>
        </r>
        <r>
          <rPr>
            <sz val="9"/>
            <color indexed="81"/>
            <rFont val="Tahoma"/>
            <family val="2"/>
          </rPr>
          <t xml:space="preserve">
Login requested</t>
        </r>
      </text>
    </comment>
    <comment ref="GH110" authorId="1" shapeId="0">
      <text>
        <r>
          <rPr>
            <b/>
            <sz val="9"/>
            <color indexed="81"/>
            <rFont val="Tahoma"/>
            <family val="2"/>
          </rPr>
          <t>Cem Dener:</t>
        </r>
        <r>
          <rPr>
            <sz val="9"/>
            <color indexed="81"/>
            <rFont val="Tahoma"/>
            <family val="2"/>
          </rPr>
          <t xml:space="preserve">
Also, CB
http://www.bnm.gov.my/?ch=en_about&amp;pg=en_intro&amp;ac=641</t>
        </r>
      </text>
    </comment>
    <comment ref="X111" authorId="1" shapeId="0">
      <text>
        <r>
          <rPr>
            <b/>
            <sz val="9"/>
            <color indexed="81"/>
            <rFont val="Tahoma"/>
            <family val="2"/>
          </rPr>
          <t>Cem Dener:</t>
        </r>
        <r>
          <rPr>
            <sz val="9"/>
            <color indexed="81"/>
            <rFont val="Tahoma"/>
            <family val="2"/>
          </rPr>
          <t xml:space="preserve">
http://www.budget.gov.mv/</t>
        </r>
      </text>
    </comment>
    <comment ref="AD111" authorId="2" shapeId="0">
      <text>
        <r>
          <rPr>
            <sz val="9"/>
            <color indexed="81"/>
            <rFont val="Tahoma"/>
            <family val="2"/>
          </rPr>
          <t>Translation requirements</t>
        </r>
      </text>
    </comment>
    <comment ref="AH111" authorId="2" shapeId="0">
      <text>
        <r>
          <rPr>
            <sz val="9"/>
            <color indexed="81"/>
            <rFont val="Tahoma"/>
            <family val="2"/>
          </rPr>
          <t>Translation requirements</t>
        </r>
      </text>
    </comment>
    <comment ref="AR111" authorId="2" shapeId="0">
      <text>
        <r>
          <rPr>
            <sz val="9"/>
            <color indexed="81"/>
            <rFont val="Tahoma"/>
            <family val="2"/>
          </rPr>
          <t>Translation requirements</t>
        </r>
      </text>
    </comment>
    <comment ref="CM111" authorId="1" shapeId="0">
      <text>
        <r>
          <rPr>
            <b/>
            <sz val="9"/>
            <color indexed="81"/>
            <rFont val="Tahoma"/>
            <family val="2"/>
          </rPr>
          <t>Cem Dener:</t>
        </r>
        <r>
          <rPr>
            <sz val="9"/>
            <color indexed="81"/>
            <rFont val="Tahoma"/>
            <family val="2"/>
          </rPr>
          <t xml:space="preserve">
System Integrator: ATOS Origin Singapore</t>
        </r>
      </text>
    </comment>
    <comment ref="DG111" authorId="1" shapeId="0">
      <text>
        <r>
          <rPr>
            <b/>
            <sz val="9"/>
            <color indexed="81"/>
            <rFont val="Tahoma"/>
            <family val="2"/>
          </rPr>
          <t>Cem Dener:</t>
        </r>
        <r>
          <rPr>
            <sz val="9"/>
            <color indexed="81"/>
            <rFont val="Tahoma"/>
            <family val="2"/>
          </rPr>
          <t xml:space="preserve">
http://www.budget.gov.mv/</t>
        </r>
      </text>
    </comment>
    <comment ref="DM111" authorId="2" shapeId="0">
      <text>
        <r>
          <rPr>
            <sz val="9"/>
            <color indexed="81"/>
            <rFont val="Tahoma"/>
            <family val="2"/>
          </rPr>
          <t>Translation requirements</t>
        </r>
      </text>
    </comment>
    <comment ref="EA111" authorId="2" shapeId="0">
      <text>
        <r>
          <rPr>
            <sz val="9"/>
            <color indexed="81"/>
            <rFont val="Tahoma"/>
            <family val="2"/>
          </rPr>
          <t>Translation requirements</t>
        </r>
      </text>
    </comment>
    <comment ref="EG111"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M111" authorId="1" shapeId="0">
      <text>
        <r>
          <rPr>
            <b/>
            <sz val="9"/>
            <color indexed="81"/>
            <rFont val="Tahoma"/>
            <family val="2"/>
          </rPr>
          <t>Cem Dener:</t>
        </r>
        <r>
          <rPr>
            <sz val="9"/>
            <color indexed="81"/>
            <rFont val="Tahoma"/>
            <family val="2"/>
          </rPr>
          <t xml:space="preserve">
ASYCUDA++ in 1999
e-Customs portal since 2010</t>
        </r>
      </text>
    </comment>
    <comment ref="EV111" authorId="3" shapeId="0">
      <text>
        <r>
          <rPr>
            <b/>
            <sz val="9"/>
            <color indexed="81"/>
            <rFont val="Tahoma"/>
            <family val="2"/>
          </rPr>
          <t>Sophiko Skhirtladze:</t>
        </r>
        <r>
          <rPr>
            <sz val="9"/>
            <color indexed="81"/>
            <rFont val="Tahoma"/>
            <family val="2"/>
          </rPr>
          <t xml:space="preserve">
http://www.stelco.com.mv/home2.php</t>
        </r>
      </text>
    </comment>
    <comment ref="FJ111" authorId="6" shapeId="0">
      <text>
        <r>
          <rPr>
            <b/>
            <sz val="9"/>
            <color indexed="81"/>
            <rFont val="Tahoma"/>
            <family val="2"/>
          </rPr>
          <t>Huan Zhang:</t>
        </r>
        <r>
          <rPr>
            <sz val="9"/>
            <color indexed="81"/>
            <rFont val="Tahoma"/>
            <family val="2"/>
          </rPr>
          <t xml:space="preserve">
A personnel database is maintained at the CSC and in the MDAs. These records are updated regularly, but controls are inadequate, and full reconciliation is only done annually. There are some delays. Payroll audits take place as part of the external audit of entities.
http://www.customs.gov.mv/NewsDetails/92
http://www.finance.gov.mv/v1/uploadedcontent/posts/Post825.pdf</t>
        </r>
      </text>
    </comment>
    <comment ref="FV111" authorId="1" shapeId="0">
      <text>
        <r>
          <rPr>
            <b/>
            <sz val="9"/>
            <color indexed="81"/>
            <rFont val="Tahoma"/>
            <family val="2"/>
          </rPr>
          <t>Cem Dener:</t>
        </r>
        <r>
          <rPr>
            <sz val="9"/>
            <color indexed="81"/>
            <rFont val="Tahoma"/>
            <family val="2"/>
          </rPr>
          <t xml:space="preserve">
System Integrator: ATOS Origin Singapore</t>
        </r>
      </text>
    </comment>
    <comment ref="FX111" authorId="1" shapeId="0">
      <text>
        <r>
          <rPr>
            <b/>
            <sz val="9"/>
            <color indexed="81"/>
            <rFont val="Tahoma"/>
            <family val="2"/>
          </rPr>
          <t>Cem Dener:</t>
        </r>
        <r>
          <rPr>
            <sz val="9"/>
            <color indexed="81"/>
            <rFont val="Tahoma"/>
            <family val="2"/>
          </rPr>
          <t xml:space="preserve">
http://www.pefa.org/en/assessment/mv-nov09-pfmpr-public-en
http://adbprocurementforum.net/?page_id=1539</t>
        </r>
      </text>
    </comment>
    <comment ref="FY111" authorId="1" shapeId="0">
      <text>
        <r>
          <rPr>
            <b/>
            <sz val="9"/>
            <color indexed="81"/>
            <rFont val="Tahoma"/>
            <family val="2"/>
          </rPr>
          <t>Cem Dener:</t>
        </r>
        <r>
          <rPr>
            <sz val="9"/>
            <color indexed="81"/>
            <rFont val="Tahoma"/>
            <family val="2"/>
          </rPr>
          <t xml:space="preserve">
Feb 2014 &gt; Draft</t>
        </r>
      </text>
    </comment>
    <comment ref="H112" authorId="1" shapeId="0">
      <text>
        <r>
          <rPr>
            <b/>
            <sz val="9"/>
            <color indexed="81"/>
            <rFont val="Tahoma"/>
            <family val="2"/>
          </rPr>
          <t>Cem Dener:</t>
        </r>
        <r>
          <rPr>
            <sz val="9"/>
            <color indexed="81"/>
            <rFont val="Tahoma"/>
            <family val="2"/>
          </rPr>
          <t xml:space="preserve">
Also:
http://www.primature.gov.ml/</t>
        </r>
      </text>
    </comment>
    <comment ref="BJ112" authorId="8" shapeId="0">
      <text>
        <r>
          <rPr>
            <b/>
            <sz val="9"/>
            <color indexed="81"/>
            <rFont val="Tahoma"/>
            <family val="2"/>
          </rPr>
          <t>Birgul:</t>
        </r>
        <r>
          <rPr>
            <sz val="9"/>
            <color indexed="81"/>
            <rFont val="Tahoma"/>
            <family val="2"/>
          </rPr>
          <t xml:space="preserve">
link does not work
</t>
        </r>
      </text>
    </comment>
    <comment ref="CQ112" authorId="1" shapeId="0">
      <text>
        <r>
          <rPr>
            <b/>
            <sz val="9"/>
            <color indexed="81"/>
            <rFont val="Tahoma"/>
            <family val="2"/>
          </rPr>
          <t>Cem Dener:</t>
        </r>
        <r>
          <rPr>
            <sz val="9"/>
            <color indexed="81"/>
            <rFont val="Tahoma"/>
            <family val="2"/>
          </rPr>
          <t xml:space="preserve">
Also:
http://www.primature.gov.ml/</t>
        </r>
      </text>
    </comment>
    <comment ref="EH112" authorId="1" shapeId="0">
      <text>
        <r>
          <rPr>
            <b/>
            <sz val="9"/>
            <color indexed="81"/>
            <rFont val="Tahoma"/>
            <family val="2"/>
          </rPr>
          <t>Cem Dener:</t>
        </r>
        <r>
          <rPr>
            <sz val="9"/>
            <color indexed="81"/>
            <rFont val="Tahoma"/>
            <family val="2"/>
          </rPr>
          <t xml:space="preserve">
Transition to ASYCUDA World is expoected to be completed in 2014</t>
        </r>
      </text>
    </comment>
    <comment ref="EM112" authorId="1" shapeId="0">
      <text>
        <r>
          <rPr>
            <b/>
            <sz val="9"/>
            <color indexed="81"/>
            <rFont val="Tahoma"/>
            <family val="2"/>
          </rPr>
          <t>Cem Dener:</t>
        </r>
        <r>
          <rPr>
            <sz val="9"/>
            <color indexed="81"/>
            <rFont val="Tahoma"/>
            <family val="2"/>
          </rPr>
          <t xml:space="preserve">
ASYCUDA World in 2014?</t>
        </r>
      </text>
    </comment>
    <comment ref="ES112" authorId="8" shapeId="0">
      <text>
        <r>
          <rPr>
            <b/>
            <sz val="9"/>
            <color indexed="81"/>
            <rFont val="Tahoma"/>
            <family val="2"/>
          </rPr>
          <t>Birgul:</t>
        </r>
        <r>
          <rPr>
            <sz val="9"/>
            <color indexed="81"/>
            <rFont val="Tahoma"/>
            <family val="2"/>
          </rPr>
          <t xml:space="preserve">
link does not work
</t>
        </r>
      </text>
    </comment>
    <comment ref="FJ112" authorId="1" shapeId="0">
      <text>
        <r>
          <rPr>
            <b/>
            <sz val="9"/>
            <color indexed="81"/>
            <rFont val="Tahoma"/>
            <family val="2"/>
          </rPr>
          <t>Cem Dener:</t>
        </r>
        <r>
          <rPr>
            <sz val="9"/>
            <color indexed="81"/>
            <rFont val="Tahoma"/>
            <family val="2"/>
          </rPr>
          <t xml:space="preserve">
http://www.drh.sante.gov.ml/
http://www.fonctionpublique.gouv.ml/dnfp.php
</t>
        </r>
      </text>
    </comment>
    <comment ref="FL112" authorId="1" shapeId="0">
      <text>
        <r>
          <rPr>
            <b/>
            <sz val="9"/>
            <color indexed="81"/>
            <rFont val="Tahoma"/>
            <family val="2"/>
          </rPr>
          <t>Cem Dener:</t>
        </r>
        <r>
          <rPr>
            <sz val="9"/>
            <color indexed="81"/>
            <rFont val="Tahoma"/>
            <family val="2"/>
          </rPr>
          <t xml:space="preserve">
MDAs operate fragmented applications for HRMIS and Payroll. MoEF consolidated DB is used for payments</t>
        </r>
      </text>
    </comment>
    <comment ref="FR112" authorId="1" shapeId="0">
      <text>
        <r>
          <rPr>
            <b/>
            <sz val="9"/>
            <color indexed="81"/>
            <rFont val="Tahoma"/>
            <family val="2"/>
          </rPr>
          <t>Cem Dener:</t>
        </r>
        <r>
          <rPr>
            <sz val="9"/>
            <color indexed="81"/>
            <rFont val="Tahoma"/>
            <family val="2"/>
          </rPr>
          <t xml:space="preserve">
http://www.drh.sante.gov.ml/
http://www.fonctionpublique.gouv.ml/dnfp.php
</t>
        </r>
      </text>
    </comment>
    <comment ref="FT112" authorId="1" shapeId="0">
      <text>
        <r>
          <rPr>
            <b/>
            <sz val="9"/>
            <color indexed="81"/>
            <rFont val="Tahoma"/>
            <family val="2"/>
          </rPr>
          <t>Cem Dener:</t>
        </r>
        <r>
          <rPr>
            <sz val="9"/>
            <color indexed="81"/>
            <rFont val="Tahoma"/>
            <family val="2"/>
          </rPr>
          <t xml:space="preserve">
MDAs operate fragmented applications for HRMIS and Payroll. MoEF consolidated DB is used for payments</t>
        </r>
      </text>
    </comment>
    <comment ref="FX112" authorId="6" shapeId="0">
      <text>
        <r>
          <rPr>
            <b/>
            <sz val="9"/>
            <color indexed="81"/>
            <rFont val="Tahoma"/>
            <family val="2"/>
          </rPr>
          <t>Huan Zhang:</t>
        </r>
        <r>
          <rPr>
            <sz val="9"/>
            <color indexed="81"/>
            <rFont val="Tahoma"/>
            <family val="2"/>
          </rPr>
          <t xml:space="preserve">
Regional portal:
http://www.marchespublics-uemoa.org/
http://www.pefa.org/en/assessment/ml-jun11-pfmpr-public-en</t>
        </r>
      </text>
    </comment>
    <comment ref="F113" authorId="4" shapeId="0">
      <text>
        <r>
          <rPr>
            <b/>
            <sz val="9"/>
            <color indexed="81"/>
            <rFont val="Tahoma"/>
            <family val="2"/>
          </rPr>
          <t>CD:</t>
        </r>
        <r>
          <rPr>
            <sz val="9"/>
            <color indexed="81"/>
            <rFont val="Tahoma"/>
            <family val="2"/>
          </rPr>
          <t xml:space="preserve">
2014</t>
        </r>
      </text>
    </comment>
    <comment ref="G113" authorId="4" shapeId="0">
      <text>
        <r>
          <rPr>
            <b/>
            <sz val="9"/>
            <color indexed="81"/>
            <rFont val="Tahoma"/>
            <family val="2"/>
          </rPr>
          <t>CD:</t>
        </r>
        <r>
          <rPr>
            <sz val="9"/>
            <color indexed="81"/>
            <rFont val="Tahoma"/>
            <family val="2"/>
          </rPr>
          <t xml:space="preserve">
2014</t>
        </r>
      </text>
    </comment>
    <comment ref="O113" authorId="1" shapeId="0">
      <text>
        <r>
          <rPr>
            <b/>
            <sz val="9"/>
            <color indexed="81"/>
            <rFont val="Tahoma"/>
            <family val="2"/>
          </rPr>
          <t>Cem Dener:</t>
        </r>
        <r>
          <rPr>
            <sz val="9"/>
            <color indexed="81"/>
            <rFont val="Tahoma"/>
            <family val="2"/>
          </rPr>
          <t xml:space="preserve">
http://mfin.gov.mt/en/The-Budget/Pages/default.aspx</t>
        </r>
      </text>
    </comment>
    <comment ref="CM113" authorId="1" shapeId="0">
      <text>
        <r>
          <rPr>
            <b/>
            <sz val="9"/>
            <color indexed="81"/>
            <rFont val="Tahoma"/>
            <family val="2"/>
          </rPr>
          <t>Cem Dener:</t>
        </r>
        <r>
          <rPr>
            <sz val="9"/>
            <color indexed="81"/>
            <rFont val="Tahoma"/>
            <family val="2"/>
          </rPr>
          <t xml:space="preserve">
Also
Government Accounting System (GAS) developed by
http://www.its.com.mt/SoftwareServices/CustomDevelopment.aspx
</t>
        </r>
      </text>
    </comment>
    <comment ref="CX113" authorId="1" shapeId="0">
      <text>
        <r>
          <rPr>
            <b/>
            <sz val="9"/>
            <color indexed="81"/>
            <rFont val="Tahoma"/>
            <family val="2"/>
          </rPr>
          <t>Cem Dener:</t>
        </r>
        <r>
          <rPr>
            <sz val="9"/>
            <color indexed="81"/>
            <rFont val="Tahoma"/>
            <family val="2"/>
          </rPr>
          <t xml:space="preserve">
http://mfin.gov.mt/en/The-Budget/Pages/default.aspx</t>
        </r>
      </text>
    </comment>
    <comment ref="DN113" authorId="1" shapeId="0">
      <text>
        <r>
          <rPr>
            <b/>
            <sz val="9"/>
            <color indexed="81"/>
            <rFont val="Tahoma"/>
            <family val="2"/>
          </rPr>
          <t>Cem Dener:</t>
        </r>
        <r>
          <rPr>
            <sz val="9"/>
            <color indexed="81"/>
            <rFont val="Tahoma"/>
            <family val="2"/>
          </rPr>
          <t xml:space="preserve">
Consolidated Fund</t>
        </r>
      </text>
    </comment>
    <comment ref="EY113" authorId="3" shapeId="0">
      <text>
        <r>
          <rPr>
            <b/>
            <sz val="9"/>
            <color indexed="81"/>
            <rFont val="Tahoma"/>
            <family val="2"/>
          </rPr>
          <t>Sophiko Skhirtladze:</t>
        </r>
        <r>
          <rPr>
            <sz val="9"/>
            <color indexed="81"/>
            <rFont val="Tahoma"/>
            <family val="2"/>
          </rPr>
          <t xml:space="preserve">
http://www.epractice.eu/files/eGov%20in%20MT%20-%20March%202014%20-%20v.16.pdf</t>
        </r>
      </text>
    </comment>
    <comment ref="FJ113" authorId="1" shapeId="0">
      <text>
        <r>
          <rPr>
            <b/>
            <sz val="9"/>
            <color indexed="81"/>
            <rFont val="Tahoma"/>
            <family val="2"/>
          </rPr>
          <t>Cem Dener:</t>
        </r>
        <r>
          <rPr>
            <sz val="9"/>
            <color indexed="81"/>
            <rFont val="Tahoma"/>
            <family val="2"/>
          </rPr>
          <t xml:space="preserve">
https://www.mita.gov.mt/en/Technology/Initiatives/OpenSource/Documents/NISCO%20Openness%20and%20Freedom%20of%20Choice%20Presentation.pdfhttp://www.dakarsoftware.com/news/mita-awards-23m-it-payroll-solutions-to-dakar-171868163/
http://www.dakarsoftware.com/product/payroll/77846/</t>
        </r>
      </text>
    </comment>
    <comment ref="FK113" authorId="1" shapeId="0">
      <text>
        <r>
          <rPr>
            <b/>
            <sz val="9"/>
            <color indexed="81"/>
            <rFont val="Tahoma"/>
            <family val="2"/>
          </rPr>
          <t>Cem Dener:</t>
        </r>
        <r>
          <rPr>
            <sz val="9"/>
            <color indexed="81"/>
            <rFont val="Tahoma"/>
            <family val="2"/>
          </rPr>
          <t xml:space="preserve">
Initially MITA developed a bespoke system in 1996 to automate HRMIS. IN 2009, a contract was signed with Dakar to implement COTS.</t>
        </r>
      </text>
    </comment>
    <comment ref="FR113" authorId="1" shapeId="0">
      <text>
        <r>
          <rPr>
            <b/>
            <sz val="9"/>
            <color indexed="81"/>
            <rFont val="Tahoma"/>
            <family val="2"/>
          </rPr>
          <t>Cem Dener:</t>
        </r>
        <r>
          <rPr>
            <sz val="9"/>
            <color indexed="81"/>
            <rFont val="Tahoma"/>
            <family val="2"/>
          </rPr>
          <t xml:space="preserve">
https://www.mita.gov.mt/en/Technology/Initiatives/OpenSource/Documents/NISCO%20Openness%20and%20Freedom%20of%20Choice%20Presentation.pdfhttp://www.dakarsoftware.com/news/mita-awards-23m-it-payroll-solutions-to-dakar-171868163/
http://www.dakarsoftware.com/product/payroll/77846/</t>
        </r>
      </text>
    </comment>
    <comment ref="FS113" authorId="1" shapeId="0">
      <text>
        <r>
          <rPr>
            <b/>
            <sz val="9"/>
            <color indexed="81"/>
            <rFont val="Tahoma"/>
            <family val="2"/>
          </rPr>
          <t>Cem Dener:</t>
        </r>
        <r>
          <rPr>
            <sz val="9"/>
            <color indexed="81"/>
            <rFont val="Tahoma"/>
            <family val="2"/>
          </rPr>
          <t xml:space="preserve">
Initially MITA developed a bespoke system in 1996 to automate HRMIS. IN 2009, a contract was signed with Dakar to implement COTS.</t>
        </r>
      </text>
    </comment>
    <comment ref="FV113" authorId="1" shapeId="0">
      <text>
        <r>
          <rPr>
            <b/>
            <sz val="9"/>
            <color indexed="81"/>
            <rFont val="Tahoma"/>
            <family val="2"/>
          </rPr>
          <t>Cem Dener:</t>
        </r>
        <r>
          <rPr>
            <sz val="9"/>
            <color indexed="81"/>
            <rFont val="Tahoma"/>
            <family val="2"/>
          </rPr>
          <t xml:space="preserve">
Also
Government Accounting System (GAS) developed by
http://www.its.com.mt/SoftwareServices/CustomDevelopment.aspx
</t>
        </r>
      </text>
    </comment>
    <comment ref="FX113" authorId="6" shapeId="0">
      <text>
        <r>
          <rPr>
            <b/>
            <sz val="9"/>
            <color indexed="81"/>
            <rFont val="Tahoma"/>
            <family val="2"/>
          </rPr>
          <t>Huan Zhang:</t>
        </r>
        <r>
          <rPr>
            <sz val="9"/>
            <color indexed="81"/>
            <rFont val="Tahoma"/>
            <family val="2"/>
          </rPr>
          <t xml:space="preserve">
The Department of Contracts will start publishing a number of framework contracts, and will issue more tenders on the EPPS as take up and familiarity increases. During the transition phase, tenders will only feature on only one website, that is either http://www.contracts.gov.mt/ (conventional tenders) or http://www.etenders.gov.mt/ (electronic tenders).</t>
        </r>
      </text>
    </comment>
    <comment ref="F114" authorId="4" shapeId="0">
      <text>
        <r>
          <rPr>
            <b/>
            <sz val="9"/>
            <color indexed="81"/>
            <rFont val="Tahoma"/>
            <family val="2"/>
          </rPr>
          <t>CD:</t>
        </r>
        <r>
          <rPr>
            <sz val="9"/>
            <color indexed="81"/>
            <rFont val="Tahoma"/>
            <family val="2"/>
          </rPr>
          <t xml:space="preserve">
2014</t>
        </r>
      </text>
    </comment>
    <comment ref="AK114" authorId="10" shapeId="0">
      <text>
        <r>
          <rPr>
            <b/>
            <sz val="9"/>
            <color indexed="81"/>
            <rFont val="Tahoma"/>
            <family val="2"/>
          </rPr>
          <t xml:space="preserve">Sandy: 
</t>
        </r>
        <r>
          <rPr>
            <sz val="9"/>
            <color indexed="81"/>
            <rFont val="Tahoma"/>
            <family val="2"/>
          </rPr>
          <t xml:space="preserve">The information is found in the statiscal dept website
</t>
        </r>
      </text>
    </comment>
    <comment ref="DT114" authorId="10" shapeId="0">
      <text>
        <r>
          <rPr>
            <b/>
            <sz val="9"/>
            <color indexed="81"/>
            <rFont val="Tahoma"/>
            <family val="2"/>
          </rPr>
          <t xml:space="preserve">Sandy: 
</t>
        </r>
        <r>
          <rPr>
            <sz val="9"/>
            <color indexed="81"/>
            <rFont val="Tahoma"/>
            <family val="2"/>
          </rPr>
          <t xml:space="preserve">The information is found in the statiscal dept website
</t>
        </r>
      </text>
    </comment>
    <comment ref="GD114" authorId="1" shapeId="0">
      <text>
        <r>
          <rPr>
            <b/>
            <sz val="9"/>
            <color indexed="81"/>
            <rFont val="Tahoma"/>
            <family val="2"/>
          </rPr>
          <t>Cem Dener:</t>
        </r>
        <r>
          <rPr>
            <sz val="9"/>
            <color indexed="81"/>
            <rFont val="Tahoma"/>
            <family val="2"/>
          </rPr>
          <t xml:space="preserve">
http://www.imf.org/external/pubs/ft/scr/2014/cr1426.pdf</t>
        </r>
      </text>
    </comment>
    <comment ref="F115" authorId="4" shapeId="0">
      <text>
        <r>
          <rPr>
            <b/>
            <sz val="9"/>
            <color indexed="81"/>
            <rFont val="Tahoma"/>
            <family val="2"/>
          </rPr>
          <t>CD:</t>
        </r>
        <r>
          <rPr>
            <sz val="9"/>
            <color indexed="81"/>
            <rFont val="Tahoma"/>
            <family val="2"/>
          </rPr>
          <t xml:space="preserve">
2014</t>
        </r>
      </text>
    </comment>
    <comment ref="G115" authorId="4" shapeId="0">
      <text>
        <r>
          <rPr>
            <b/>
            <sz val="9"/>
            <color indexed="81"/>
            <rFont val="Tahoma"/>
            <family val="2"/>
          </rPr>
          <t>CD:</t>
        </r>
        <r>
          <rPr>
            <sz val="9"/>
            <color indexed="81"/>
            <rFont val="Tahoma"/>
            <family val="2"/>
          </rPr>
          <t xml:space="preserve">
2014</t>
        </r>
      </text>
    </comment>
    <comment ref="K115" authorId="1" shapeId="0">
      <text>
        <r>
          <rPr>
            <b/>
            <sz val="9"/>
            <color indexed="81"/>
            <rFont val="Tahoma"/>
            <family val="2"/>
          </rPr>
          <t>Cem Dener:</t>
        </r>
        <r>
          <rPr>
            <sz val="9"/>
            <color indexed="81"/>
            <rFont val="Tahoma"/>
            <family val="2"/>
          </rPr>
          <t xml:space="preserve">
http://www.economie.gov.mr/economiques/mright/Statistiques/agregat.htm</t>
        </r>
      </text>
    </comment>
    <comment ref="AJ115" authorId="5" shapeId="0">
      <text>
        <r>
          <rPr>
            <b/>
            <sz val="9"/>
            <color indexed="81"/>
            <rFont val="Tahoma"/>
            <family val="2"/>
          </rPr>
          <t>Sandy:</t>
        </r>
        <r>
          <rPr>
            <sz val="9"/>
            <color indexed="81"/>
            <rFont val="Tahoma"/>
            <family val="2"/>
          </rPr>
          <t xml:space="preserve">
link doesn't work</t>
        </r>
      </text>
    </comment>
    <comment ref="CE115" authorId="1" shapeId="0">
      <text>
        <r>
          <rPr>
            <b/>
            <sz val="9"/>
            <color indexed="81"/>
            <rFont val="Tahoma"/>
            <family val="2"/>
          </rPr>
          <t>Cem Dener:</t>
        </r>
        <r>
          <rPr>
            <sz val="9"/>
            <color indexed="81"/>
            <rFont val="Tahoma"/>
            <family val="2"/>
          </rPr>
          <t xml:space="preserve">
RACHAD (Budget Mgmt) + Beit el Mal (Acct)</t>
        </r>
      </text>
    </comment>
    <comment ref="CT115" authorId="1" shapeId="0">
      <text>
        <r>
          <rPr>
            <b/>
            <sz val="9"/>
            <color indexed="81"/>
            <rFont val="Tahoma"/>
            <family val="2"/>
          </rPr>
          <t>Cem Dener:</t>
        </r>
        <r>
          <rPr>
            <sz val="9"/>
            <color indexed="81"/>
            <rFont val="Tahoma"/>
            <family val="2"/>
          </rPr>
          <t xml:space="preserve">
http://www.economie.gov.mr/economiques/mright/Statistiques/agregat.htm</t>
        </r>
      </text>
    </comment>
    <comment ref="CX115" authorId="1" shapeId="0">
      <text>
        <r>
          <rPr>
            <b/>
            <sz val="9"/>
            <color indexed="81"/>
            <rFont val="Tahoma"/>
            <family val="2"/>
          </rPr>
          <t>Cem Dener:</t>
        </r>
        <r>
          <rPr>
            <sz val="9"/>
            <color indexed="81"/>
            <rFont val="Tahoma"/>
            <family val="2"/>
          </rPr>
          <t xml:space="preserve">
http://www.emploi.gov.mr/SETN/StrategieTICSSPOFR.pdf</t>
        </r>
      </text>
    </comment>
    <comment ref="DL115" authorId="1" shapeId="0">
      <text>
        <r>
          <rPr>
            <b/>
            <sz val="9"/>
            <color indexed="81"/>
            <rFont val="Tahoma"/>
            <family val="2"/>
          </rPr>
          <t>Cem Dener:</t>
        </r>
        <r>
          <rPr>
            <sz val="9"/>
            <color indexed="81"/>
            <rFont val="Tahoma"/>
            <family val="2"/>
          </rPr>
          <t xml:space="preserve">
http://www.imf.org/external/np/loi/2011/mrt/060611.pdf
http://www.tresor.mr/fr/publications/show</t>
        </r>
      </text>
    </comment>
    <comment ref="DM115" authorId="1" shapeId="0">
      <text>
        <r>
          <rPr>
            <b/>
            <sz val="9"/>
            <color indexed="81"/>
            <rFont val="Tahoma"/>
            <family val="2"/>
          </rPr>
          <t>Cem Dener:</t>
        </r>
        <r>
          <rPr>
            <sz val="9"/>
            <color indexed="81"/>
            <rFont val="Tahoma"/>
            <family val="2"/>
          </rPr>
          <t xml:space="preserve">
TSA - CBM interface would be develioped in 2012. Delay in TSA implementation.
Expected to be operational in 2015-16.
No EFT infrastructure yet.</t>
        </r>
      </text>
    </comment>
    <comment ref="EG115"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15" authorId="1" shapeId="0">
      <text>
        <r>
          <rPr>
            <b/>
            <sz val="9"/>
            <color indexed="81"/>
            <rFont val="Tahoma"/>
            <family val="2"/>
          </rPr>
          <t>Cem Dener:</t>
        </r>
        <r>
          <rPr>
            <sz val="9"/>
            <color indexed="81"/>
            <rFont val="Tahoma"/>
            <family val="2"/>
          </rPr>
          <t xml:space="preserve">
http://www.asycuda.org/dispcountry.asp?name=Mauritania</t>
        </r>
      </text>
    </comment>
    <comment ref="EM115" authorId="1" shapeId="0">
      <text>
        <r>
          <rPr>
            <b/>
            <sz val="9"/>
            <color indexed="81"/>
            <rFont val="Tahoma"/>
            <family val="2"/>
          </rPr>
          <t>Cem Dener:</t>
        </r>
        <r>
          <rPr>
            <sz val="9"/>
            <color indexed="81"/>
            <rFont val="Tahoma"/>
            <family val="2"/>
          </rPr>
          <t xml:space="preserve">
ASYCUDA++ since 2012</t>
        </r>
      </text>
    </comment>
    <comment ref="FD115" authorId="1" shapeId="0">
      <text>
        <r>
          <rPr>
            <b/>
            <sz val="9"/>
            <color indexed="81"/>
            <rFont val="Tahoma"/>
            <family val="2"/>
          </rPr>
          <t>Cem Dener:</t>
        </r>
        <r>
          <rPr>
            <sz val="9"/>
            <color indexed="81"/>
            <rFont val="Tahoma"/>
            <family val="2"/>
          </rPr>
          <t xml:space="preserve">
Updated during a field visit in 2014</t>
        </r>
      </text>
    </comment>
    <comment ref="FK115" authorId="1" shapeId="0">
      <text>
        <r>
          <rPr>
            <b/>
            <sz val="9"/>
            <color indexed="81"/>
            <rFont val="Tahoma"/>
            <family val="2"/>
          </rPr>
          <t>Cem Dener:</t>
        </r>
        <r>
          <rPr>
            <sz val="9"/>
            <color indexed="81"/>
            <rFont val="Tahoma"/>
            <family val="2"/>
          </rPr>
          <t xml:space="preserve">
SIGPE since 1992.
NOVA was introduced in 2014</t>
        </r>
      </text>
    </comment>
    <comment ref="FN115" authorId="1" shapeId="0">
      <text>
        <r>
          <rPr>
            <b/>
            <sz val="9"/>
            <color indexed="81"/>
            <rFont val="Tahoma"/>
            <family val="2"/>
          </rPr>
          <t>Cem Dener:</t>
        </r>
        <r>
          <rPr>
            <sz val="9"/>
            <color indexed="81"/>
            <rFont val="Tahoma"/>
            <family val="2"/>
          </rPr>
          <t xml:space="preserve">
RACHAD (Budget Mgmt) + Beit el Mal (Acct)</t>
        </r>
      </text>
    </comment>
    <comment ref="FS115" authorId="1" shapeId="0">
      <text>
        <r>
          <rPr>
            <b/>
            <sz val="9"/>
            <color indexed="81"/>
            <rFont val="Tahoma"/>
            <family val="2"/>
          </rPr>
          <t>Cem Dener:</t>
        </r>
        <r>
          <rPr>
            <sz val="9"/>
            <color indexed="81"/>
            <rFont val="Tahoma"/>
            <family val="2"/>
          </rPr>
          <t xml:space="preserve">
RATEB since 2010.
NOVA was introduced in 2014</t>
        </r>
      </text>
    </comment>
    <comment ref="FX115" authorId="6" shapeId="0">
      <text>
        <r>
          <rPr>
            <b/>
            <sz val="9"/>
            <color indexed="81"/>
            <rFont val="Tahoma"/>
            <family val="2"/>
          </rPr>
          <t>Huan Zhang:</t>
        </r>
        <r>
          <rPr>
            <sz val="9"/>
            <color indexed="81"/>
            <rFont val="Tahoma"/>
            <family val="2"/>
          </rPr>
          <t xml:space="preserve">
There is also a project involving Algeria, Morocco, Mauritania and Tunisia, which aims to create a shared e-Procurement system in the countries of the Maghreb. It is being financed by the Development Gateway Foundation and the World Bank. 
http://unpan1.un.org/intradoc/groups/public/documents/caimed/unpan022582.pdf
ARMP is benefiting from the GIZ support to develop the functional and technical requirements of e-Procurement portal. The new project is expected to assist in the implementation of e-Procurement ICT solutions</t>
        </r>
      </text>
    </comment>
    <comment ref="FY115" authorId="1" shapeId="0">
      <text>
        <r>
          <rPr>
            <b/>
            <sz val="9"/>
            <color indexed="81"/>
            <rFont val="Tahoma"/>
            <family val="2"/>
          </rPr>
          <t>Cem Dener:</t>
        </r>
        <r>
          <rPr>
            <sz val="9"/>
            <color indexed="81"/>
            <rFont val="Tahoma"/>
            <family val="2"/>
          </rPr>
          <t xml:space="preserve">
2014 repeat assessment</t>
        </r>
      </text>
    </comment>
    <comment ref="FZ115" authorId="1" shapeId="0">
      <text>
        <r>
          <rPr>
            <b/>
            <sz val="9"/>
            <color indexed="81"/>
            <rFont val="Tahoma"/>
            <family val="2"/>
          </rPr>
          <t>Cem Dener:</t>
        </r>
        <r>
          <rPr>
            <sz val="9"/>
            <color indexed="81"/>
            <rFont val="Tahoma"/>
            <family val="2"/>
          </rPr>
          <t xml:space="preserve">
There are several Public Procurement websites managed for various sectors. There is a new e-Procurement project to combine these through a centralized system.</t>
        </r>
      </text>
    </comment>
    <comment ref="GI115" authorId="1" shapeId="0">
      <text>
        <r>
          <rPr>
            <b/>
            <sz val="9"/>
            <color indexed="81"/>
            <rFont val="Tahoma"/>
            <family val="2"/>
          </rPr>
          <t>Cem Dener:</t>
        </r>
        <r>
          <rPr>
            <sz val="9"/>
            <color indexed="81"/>
            <rFont val="Tahoma"/>
            <family val="2"/>
          </rPr>
          <t xml:space="preserve">
Used for external debt only. No system for domestic debt mgmt.</t>
        </r>
      </text>
    </comment>
    <comment ref="L116" authorId="1" shapeId="0">
      <text>
        <r>
          <rPr>
            <sz val="9"/>
            <color indexed="81"/>
            <rFont val="Tahoma"/>
            <family val="2"/>
          </rPr>
          <t>The Treasury operates the FMIS called Treasury  Accounting System and docs are
 available for reference</t>
        </r>
      </text>
    </comment>
    <comment ref="M116" authorId="1" shapeId="0">
      <text>
        <r>
          <rPr>
            <b/>
            <sz val="9"/>
            <color indexed="81"/>
            <rFont val="Tahoma"/>
            <family val="2"/>
          </rPr>
          <t>Cem Dener:</t>
        </r>
        <r>
          <rPr>
            <sz val="9"/>
            <color indexed="81"/>
            <rFont val="Tahoma"/>
            <family val="2"/>
          </rPr>
          <t xml:space="preserve">
http://www.sil.mu/index.php/egov-solutions/22-financial-management/3-integrated-financial-management-system-ifms</t>
        </r>
      </text>
    </comment>
    <comment ref="N116" authorId="1" shapeId="0">
      <text>
        <r>
          <rPr>
            <sz val="9"/>
            <color indexed="81"/>
            <rFont val="Tahoma"/>
            <family val="2"/>
          </rPr>
          <t>Updated data is available on the
 FMIS maintained by the Treasury.Users can run available reports to obtain dynamic data.In addition, 
(i)information regarding debt is publish on website of MOFED 
(ii)Stastistics Mauritius produces number of reports
(iii) Annual report of Treasury</t>
        </r>
      </text>
    </comment>
    <comment ref="X116" authorId="1" shapeId="0">
      <text>
        <r>
          <rPr>
            <b/>
            <sz val="9"/>
            <color indexed="81"/>
            <rFont val="Tahoma"/>
            <family val="2"/>
          </rPr>
          <t>Cem Dener:</t>
        </r>
        <r>
          <rPr>
            <sz val="9"/>
            <color indexed="81"/>
            <rFont val="Tahoma"/>
            <family val="2"/>
          </rPr>
          <t xml:space="preserve">
http://www.investmauritius.com/psip/</t>
        </r>
      </text>
    </comment>
    <comment ref="BI116" authorId="1" shapeId="0">
      <text>
        <r>
          <rPr>
            <sz val="9"/>
            <color indexed="81"/>
            <rFont val="Tahoma"/>
            <family val="2"/>
          </rPr>
          <t>For budget purposes,Local authorities also use the same chart of Accounts.However, for accounting and reporting purposes, the system is different.
http://www.gov.mu/portal/site/MOFSite/menuitem.44970c4fac5619f4e0aad110a7b521ca/</t>
        </r>
      </text>
    </comment>
    <comment ref="CM116" authorId="1" shapeId="0">
      <text>
        <r>
          <rPr>
            <b/>
            <sz val="9"/>
            <color indexed="81"/>
            <rFont val="Tahoma"/>
            <family val="2"/>
          </rPr>
          <t>Cem Dener:</t>
        </r>
        <r>
          <rPr>
            <sz val="9"/>
            <color indexed="81"/>
            <rFont val="Tahoma"/>
            <family val="2"/>
          </rPr>
          <t xml:space="preserve">
Previously in 1999: Treasury Accounting System (Oracle Financials)</t>
        </r>
      </text>
    </comment>
    <comment ref="CU116" authorId="1" shapeId="0">
      <text>
        <r>
          <rPr>
            <sz val="9"/>
            <color indexed="81"/>
            <rFont val="Tahoma"/>
            <family val="2"/>
          </rPr>
          <t>The Treasury operates the FMIS called Treasury  Accounting System and docs are
 available for reference</t>
        </r>
      </text>
    </comment>
    <comment ref="CV116" authorId="1" shapeId="0">
      <text>
        <r>
          <rPr>
            <b/>
            <sz val="9"/>
            <color indexed="81"/>
            <rFont val="Tahoma"/>
            <family val="2"/>
          </rPr>
          <t>Cem Dener:</t>
        </r>
        <r>
          <rPr>
            <sz val="9"/>
            <color indexed="81"/>
            <rFont val="Tahoma"/>
            <family val="2"/>
          </rPr>
          <t xml:space="preserve">
http://www.sil.mu/index.php/egov-solutions/22-financial-management/3-integrated-financial-management-system-ifms</t>
        </r>
      </text>
    </comment>
    <comment ref="CW116" authorId="1" shapeId="0">
      <text>
        <r>
          <rPr>
            <sz val="9"/>
            <color indexed="81"/>
            <rFont val="Tahoma"/>
            <family val="2"/>
          </rPr>
          <t>Updated data is available on the
 FMIS maintained by the Treasury.Users can run available reports to obtain dynamic data.In addition, 
(i)information regarding debt is publish on website of MOFED 
(ii)Stastistics Mauritius produces number of reports
(iii) Annual report of Treasury</t>
        </r>
      </text>
    </comment>
    <comment ref="DE116" authorId="17" shapeId="0">
      <text>
        <r>
          <rPr>
            <b/>
            <sz val="9"/>
            <color indexed="81"/>
            <rFont val="Tahoma"/>
            <family val="2"/>
          </rPr>
          <t>Doruk Yarin Kiroglu:</t>
        </r>
        <r>
          <rPr>
            <sz val="9"/>
            <color indexed="81"/>
            <rFont val="Tahoma"/>
            <family val="2"/>
          </rPr>
          <t xml:space="preserve">
Website links are not operational at this time</t>
        </r>
      </text>
    </comment>
    <comment ref="DG116" authorId="1" shapeId="0">
      <text>
        <r>
          <rPr>
            <b/>
            <sz val="9"/>
            <color indexed="81"/>
            <rFont val="Tahoma"/>
            <family val="2"/>
          </rPr>
          <t>Cem Dener:</t>
        </r>
        <r>
          <rPr>
            <sz val="9"/>
            <color indexed="81"/>
            <rFont val="Tahoma"/>
            <family val="2"/>
          </rPr>
          <t xml:space="preserve">
http://www.investmauritius.com/psip/</t>
        </r>
      </text>
    </comment>
    <comment ref="DV116" authorId="1" shapeId="0">
      <text>
        <r>
          <rPr>
            <b/>
            <sz val="9"/>
            <color indexed="81"/>
            <rFont val="Tahoma"/>
            <family val="2"/>
          </rPr>
          <t>Cem Dener:</t>
        </r>
        <r>
          <rPr>
            <sz val="9"/>
            <color indexed="81"/>
            <rFont val="Tahoma"/>
            <family val="2"/>
          </rPr>
          <t xml:space="preserve">
SAP based</t>
        </r>
      </text>
    </comment>
    <comment ref="DZ116" authorId="1" shapeId="0">
      <text>
        <r>
          <rPr>
            <b/>
            <sz val="9"/>
            <color indexed="81"/>
            <rFont val="Tahoma"/>
            <family val="2"/>
          </rPr>
          <t>Cem Dener:</t>
        </r>
        <r>
          <rPr>
            <sz val="9"/>
            <color indexed="81"/>
            <rFont val="Tahoma"/>
            <family val="2"/>
          </rPr>
          <t xml:space="preserve">
http://www.sil.mu/index.php/egov-solutions/financial-management/integrated-tax-administration-solution-itas</t>
        </r>
      </text>
    </comment>
    <comment ref="EG116" authorId="3" shapeId="0">
      <text>
        <r>
          <rPr>
            <b/>
            <sz val="9"/>
            <color indexed="81"/>
            <rFont val="Tahoma"/>
            <family val="2"/>
          </rPr>
          <t>Sophiko Skhirtladze:</t>
        </r>
        <r>
          <rPr>
            <sz val="9"/>
            <color indexed="81"/>
            <rFont val="Tahoma"/>
            <family val="2"/>
          </rPr>
          <t xml:space="preserve">
Reported in Single Window Survey: Mapped to Version 2.0.</t>
        </r>
      </text>
    </comment>
    <comment ref="ER116" authorId="1" shapeId="0">
      <text>
        <r>
          <rPr>
            <sz val="9"/>
            <color indexed="81"/>
            <rFont val="Tahoma"/>
            <family val="2"/>
          </rPr>
          <t>For budget purposes,Local authorities also use the same chart of Accounts.However, for accounting and reporting purposes, the system is different.
http://www.gov.mu/portal/site/MOFSite/menuitem.44970c4fac5619f4e0aad110a7b521ca/</t>
        </r>
      </text>
    </comment>
    <comment ref="ET116" authorId="3" shapeId="0">
      <text>
        <r>
          <rPr>
            <b/>
            <sz val="9"/>
            <color indexed="81"/>
            <rFont val="Tahoma"/>
            <family val="2"/>
          </rPr>
          <t>Sophiko Skhirtladze:</t>
        </r>
        <r>
          <rPr>
            <sz val="9"/>
            <color indexed="81"/>
            <rFont val="Tahoma"/>
            <family val="2"/>
          </rPr>
          <t xml:space="preserve">
No e-payment options from the portal itself, but direct debit is available</t>
        </r>
      </text>
    </comment>
    <comment ref="EV116" authorId="3" shapeId="0">
      <text>
        <r>
          <rPr>
            <b/>
            <sz val="9"/>
            <color indexed="81"/>
            <rFont val="Tahoma"/>
            <family val="2"/>
          </rPr>
          <t>Sophiko Skhirtladze:</t>
        </r>
        <r>
          <rPr>
            <sz val="9"/>
            <color indexed="81"/>
            <rFont val="Tahoma"/>
            <family val="2"/>
          </rPr>
          <t xml:space="preserve">
http://www.itu.int/wsis/stocktaking/plugin/listing.asp?lang=en&amp;c_from=%7CMAR&amp;c_from_text=Mauritius</t>
        </r>
      </text>
    </comment>
    <comment ref="FJ116" authorId="1" shapeId="0">
      <text>
        <r>
          <rPr>
            <b/>
            <sz val="9"/>
            <color indexed="81"/>
            <rFont val="Tahoma"/>
            <family val="2"/>
          </rPr>
          <t>Cem Dener:</t>
        </r>
        <r>
          <rPr>
            <sz val="9"/>
            <color indexed="81"/>
            <rFont val="Tahoma"/>
            <family val="2"/>
          </rPr>
          <t xml:space="preserve">
http://www.gov.mu/English/News/Pages/Workshop-to-Ease-the-Implementation-of-HRMIS-project-across-the-Civil-Service.aspx </t>
        </r>
      </text>
    </comment>
    <comment ref="FK116" authorId="1" shapeId="0">
      <text>
        <r>
          <rPr>
            <b/>
            <sz val="9"/>
            <color indexed="81"/>
            <rFont val="Tahoma"/>
            <family val="2"/>
          </rPr>
          <t>Cem Dener:</t>
        </r>
        <r>
          <rPr>
            <sz val="9"/>
            <color indexed="81"/>
            <rFont val="Tahoma"/>
            <family val="2"/>
          </rPr>
          <t xml:space="preserve">
Scope: 55,000 public officers
Implementation period: 2014-2016
</t>
        </r>
      </text>
    </comment>
    <comment ref="FR116" authorId="1" shapeId="0">
      <text>
        <r>
          <rPr>
            <b/>
            <sz val="9"/>
            <color indexed="81"/>
            <rFont val="Tahoma"/>
            <family val="2"/>
          </rPr>
          <t>Cem Dener:</t>
        </r>
        <r>
          <rPr>
            <sz val="9"/>
            <color indexed="81"/>
            <rFont val="Tahoma"/>
            <family val="2"/>
          </rPr>
          <t xml:space="preserve">
http://www.gov.mu/English/News/Pages/Workshop-to-Ease-the-Implementation-of-HRMIS-project-across-the-Civil-Service.aspx </t>
        </r>
      </text>
    </comment>
    <comment ref="FS116" authorId="1" shapeId="0">
      <text>
        <r>
          <rPr>
            <b/>
            <sz val="9"/>
            <color indexed="81"/>
            <rFont val="Tahoma"/>
            <family val="2"/>
          </rPr>
          <t>Cem Dener:</t>
        </r>
        <r>
          <rPr>
            <sz val="9"/>
            <color indexed="81"/>
            <rFont val="Tahoma"/>
            <family val="2"/>
          </rPr>
          <t xml:space="preserve">
Scope: 55,000 public officers
Implementation period: 2014-2016
</t>
        </r>
      </text>
    </comment>
    <comment ref="FV116" authorId="1" shapeId="0">
      <text>
        <r>
          <rPr>
            <b/>
            <sz val="9"/>
            <color indexed="81"/>
            <rFont val="Tahoma"/>
            <family val="2"/>
          </rPr>
          <t>Cem Dener:</t>
        </r>
        <r>
          <rPr>
            <sz val="9"/>
            <color indexed="81"/>
            <rFont val="Tahoma"/>
            <family val="2"/>
          </rPr>
          <t xml:space="preserve">
Previously in 1999: Treasury Accounting System (Oracle Financials)</t>
        </r>
      </text>
    </comment>
    <comment ref="FX116" authorId="6" shapeId="0">
      <text>
        <r>
          <rPr>
            <b/>
            <sz val="9"/>
            <color indexed="81"/>
            <rFont val="Tahoma"/>
            <family val="2"/>
          </rPr>
          <t>Huan Zhang:</t>
        </r>
        <r>
          <rPr>
            <sz val="9"/>
            <color indexed="81"/>
            <rFont val="Tahoma"/>
            <family val="2"/>
          </rPr>
          <t xml:space="preserve">
http://ppo.gov.mu
http://www.pefa.org/en/assessment/mu-aug11-pfmpr-public-en
</t>
        </r>
      </text>
    </comment>
    <comment ref="AD117" authorId="10" shapeId="0">
      <text>
        <r>
          <rPr>
            <b/>
            <sz val="9"/>
            <color indexed="81"/>
            <rFont val="Tahoma"/>
            <family val="2"/>
          </rPr>
          <t>Sandy: Information is embedded in the "Economic Policy Guidelines". However, the expenditure ceilings are not included. Only mentions the medium term public finance strategy</t>
        </r>
        <r>
          <rPr>
            <sz val="9"/>
            <color indexed="81"/>
            <rFont val="Tahoma"/>
            <family val="2"/>
          </rPr>
          <t xml:space="preserve">
</t>
        </r>
      </text>
    </comment>
    <comment ref="AO117" authorId="5" shapeId="0">
      <text>
        <r>
          <rPr>
            <b/>
            <sz val="9"/>
            <color indexed="81"/>
            <rFont val="Tahoma"/>
            <family val="2"/>
          </rPr>
          <t>Sandy:</t>
        </r>
        <r>
          <rPr>
            <sz val="9"/>
            <color indexed="81"/>
            <rFont val="Tahoma"/>
            <family val="2"/>
          </rPr>
          <t xml:space="preserve">
http://www.shcp.gob.mx/LASHCP/transparencia/auditorias/Paginas/a_control_evaluacion.aspx</t>
        </r>
      </text>
    </comment>
    <comment ref="BE117" authorId="1" shapeId="0">
      <text>
        <r>
          <rPr>
            <b/>
            <sz val="9"/>
            <color indexed="81"/>
            <rFont val="Tahoma"/>
            <family val="2"/>
          </rPr>
          <t>Cem Dener:</t>
        </r>
        <r>
          <rPr>
            <sz val="9"/>
            <color indexed="81"/>
            <rFont val="Tahoma"/>
            <family val="2"/>
          </rPr>
          <t xml:space="preserve">
http://www.e-mexico.gob.mx</t>
        </r>
      </text>
    </comment>
    <comment ref="BQ117" authorId="1" shapeId="0">
      <text>
        <r>
          <rPr>
            <b/>
            <sz val="9"/>
            <color indexed="81"/>
            <rFont val="Tahoma"/>
            <family val="2"/>
          </rPr>
          <t>Cem Dener:</t>
        </r>
        <r>
          <rPr>
            <sz val="9"/>
            <color indexed="81"/>
            <rFont val="Tahoma"/>
            <family val="2"/>
          </rPr>
          <t xml:space="preserve">
https://www.infomex.org.mx/gobiernofederal/home.action</t>
        </r>
      </text>
    </comment>
    <comment ref="CV117" authorId="1" shapeId="0">
      <text>
        <r>
          <rPr>
            <b/>
            <sz val="9"/>
            <color indexed="81"/>
            <rFont val="Tahoma"/>
            <family val="2"/>
          </rPr>
          <t>Cem Dener:</t>
        </r>
        <r>
          <rPr>
            <sz val="9"/>
            <color indexed="81"/>
            <rFont val="Tahoma"/>
            <family val="2"/>
          </rPr>
          <t xml:space="preserve">
http://cidge.gob.mx</t>
        </r>
      </text>
    </comment>
    <comment ref="CX117" authorId="1" shapeId="0">
      <text>
        <r>
          <rPr>
            <b/>
            <sz val="9"/>
            <color indexed="81"/>
            <rFont val="Tahoma"/>
            <family val="2"/>
          </rPr>
          <t>Cem Dener:</t>
        </r>
        <r>
          <rPr>
            <sz val="9"/>
            <color indexed="81"/>
            <rFont val="Tahoma"/>
            <family val="2"/>
          </rPr>
          <t xml:space="preserve">
http://www.cge.df.gob.mx</t>
        </r>
      </text>
    </comment>
    <comment ref="DM117" authorId="10" shapeId="0">
      <text>
        <r>
          <rPr>
            <b/>
            <sz val="9"/>
            <color indexed="81"/>
            <rFont val="Tahoma"/>
            <family val="2"/>
          </rPr>
          <t>Sandy: Information is embedded in the "Economic Policy Guidelines". However, the expenditure ceilings are not included. Only mentions the medium term public finance strategy</t>
        </r>
        <r>
          <rPr>
            <sz val="9"/>
            <color indexed="81"/>
            <rFont val="Tahoma"/>
            <family val="2"/>
          </rPr>
          <t xml:space="preserve">
</t>
        </r>
      </text>
    </comment>
    <comment ref="DX117" authorId="5" shapeId="0">
      <text>
        <r>
          <rPr>
            <b/>
            <sz val="9"/>
            <color indexed="81"/>
            <rFont val="Tahoma"/>
            <family val="2"/>
          </rPr>
          <t>Sandy:</t>
        </r>
        <r>
          <rPr>
            <sz val="9"/>
            <color indexed="81"/>
            <rFont val="Tahoma"/>
            <family val="2"/>
          </rPr>
          <t xml:space="preserve">
http://www.shcp.gob.mx/LASHCP/transparencia/auditorias/Paginas/a_control_evaluacion.aspx</t>
        </r>
      </text>
    </comment>
    <comment ref="ED117" authorId="1" shapeId="0">
      <text>
        <r>
          <rPr>
            <b/>
            <sz val="9"/>
            <color indexed="81"/>
            <rFont val="Tahoma"/>
            <family val="2"/>
          </rPr>
          <t>Cem Dener:</t>
        </r>
        <r>
          <rPr>
            <sz val="9"/>
            <color indexed="81"/>
            <rFont val="Tahoma"/>
            <family val="2"/>
          </rPr>
          <t xml:space="preserve">
http://www.aduanas.gob.mx
merged under SAT</t>
        </r>
      </text>
    </comment>
    <comment ref="EG117" authorId="3" shapeId="0">
      <text>
        <r>
          <rPr>
            <b/>
            <sz val="9"/>
            <color indexed="81"/>
            <rFont val="Tahoma"/>
            <family val="2"/>
          </rPr>
          <t>Sophiko Skhirtladze:</t>
        </r>
        <r>
          <rPr>
            <sz val="9"/>
            <color indexed="81"/>
            <rFont val="Tahoma"/>
            <family val="2"/>
          </rPr>
          <t xml:space="preserve">
Reported in Single Window Survey: Mapped to Version 3.0.</t>
        </r>
      </text>
    </comment>
    <comment ref="EL117" authorId="1" shapeId="0">
      <text>
        <r>
          <rPr>
            <b/>
            <sz val="9"/>
            <color indexed="81"/>
            <rFont val="Tahoma"/>
            <family val="2"/>
          </rPr>
          <t>Cem Dener:</t>
        </r>
        <r>
          <rPr>
            <sz val="9"/>
            <color indexed="81"/>
            <rFont val="Tahoma"/>
            <family val="2"/>
          </rPr>
          <t xml:space="preserve">
https://www.ventanillaunica.gob.mx/vucem/SobreVU/SobrelaVU/index.htm</t>
        </r>
      </text>
    </comment>
    <comment ref="EN117" authorId="1" shapeId="0">
      <text>
        <r>
          <rPr>
            <b/>
            <sz val="9"/>
            <color indexed="81"/>
            <rFont val="Tahoma"/>
            <family val="2"/>
          </rPr>
          <t>Cem Dener:</t>
        </r>
        <r>
          <rPr>
            <sz val="9"/>
            <color indexed="81"/>
            <rFont val="Tahoma"/>
            <family val="2"/>
          </rPr>
          <t xml:space="preserve">
http://www.e-mexico.gob.mx</t>
        </r>
      </text>
    </comment>
    <comment ref="ER117" authorId="3" shapeId="0">
      <text>
        <r>
          <rPr>
            <b/>
            <sz val="9"/>
            <color indexed="81"/>
            <rFont val="Tahoma"/>
            <family val="2"/>
          </rPr>
          <t>Sophiko Skhirtladze:</t>
        </r>
        <r>
          <rPr>
            <sz val="9"/>
            <color indexed="81"/>
            <rFont val="Tahoma"/>
            <family val="2"/>
          </rPr>
          <t xml:space="preserve">
http://www.sat.gob.mx/fichas_tematicas/e5/Paginas/default.aspx</t>
        </r>
      </text>
    </comment>
    <comment ref="EY117" authorId="3" shapeId="0">
      <text>
        <r>
          <rPr>
            <b/>
            <sz val="9"/>
            <color indexed="81"/>
            <rFont val="Tahoma"/>
            <family val="2"/>
          </rPr>
          <t>Sophiko Skhirtladze:</t>
        </r>
        <r>
          <rPr>
            <sz val="9"/>
            <color indexed="81"/>
            <rFont val="Tahoma"/>
            <family val="2"/>
          </rPr>
          <t xml:space="preserve">
http://www.economia.unam.mx/publicaciones/econinforma/369/08leonizquierdo.pdf</t>
        </r>
      </text>
    </comment>
    <comment ref="EZ117" authorId="1" shapeId="0">
      <text>
        <r>
          <rPr>
            <b/>
            <sz val="9"/>
            <color indexed="81"/>
            <rFont val="Tahoma"/>
            <family val="2"/>
          </rPr>
          <t>Cem Dener:</t>
        </r>
        <r>
          <rPr>
            <sz val="9"/>
            <color indexed="81"/>
            <rFont val="Tahoma"/>
            <family val="2"/>
          </rPr>
          <t xml:space="preserve">
https://www.infomex.org.mx/gobiernofederal/home.action</t>
        </r>
      </text>
    </comment>
    <comment ref="FJ117" authorId="1" shapeId="0">
      <text>
        <r>
          <rPr>
            <b/>
            <sz val="9"/>
            <color indexed="81"/>
            <rFont val="Tahoma"/>
            <family val="2"/>
          </rPr>
          <t>Cem Dener:</t>
        </r>
        <r>
          <rPr>
            <sz val="9"/>
            <color indexed="81"/>
            <rFont val="Tahoma"/>
            <family val="2"/>
          </rPr>
          <t xml:space="preserve">
https://rusp.rhnet.gob.mx/rusp2/doLogin.action</t>
        </r>
      </text>
    </comment>
    <comment ref="GA117" authorId="6" shapeId="0">
      <text>
        <r>
          <rPr>
            <b/>
            <sz val="9"/>
            <color indexed="81"/>
            <rFont val="Tahoma"/>
            <family val="2"/>
          </rPr>
          <t>Huan Zhang:</t>
        </r>
        <r>
          <rPr>
            <sz val="9"/>
            <color indexed="81"/>
            <rFont val="Tahoma"/>
            <family val="2"/>
          </rPr>
          <t xml:space="preserve">
Digital signature exits on procurement website</t>
        </r>
      </text>
    </comment>
    <comment ref="C118" authorId="1" shapeId="0">
      <text>
        <r>
          <rPr>
            <b/>
            <sz val="9"/>
            <color indexed="81"/>
            <rFont val="Tahoma"/>
            <family val="2"/>
          </rPr>
          <t>Cem Dener:</t>
        </r>
        <r>
          <rPr>
            <sz val="9"/>
            <color indexed="81"/>
            <rFont val="Tahoma"/>
            <family val="2"/>
          </rPr>
          <t xml:space="preserve">
Federated States of Micronesia</t>
        </r>
      </text>
    </comment>
    <comment ref="F118" authorId="4" shapeId="0">
      <text>
        <r>
          <rPr>
            <b/>
            <sz val="9"/>
            <color indexed="81"/>
            <rFont val="Tahoma"/>
            <family val="2"/>
          </rPr>
          <t>CD:</t>
        </r>
        <r>
          <rPr>
            <sz val="9"/>
            <color indexed="81"/>
            <rFont val="Tahoma"/>
            <family val="2"/>
          </rPr>
          <t xml:space="preserve">
2014</t>
        </r>
      </text>
    </comment>
    <comment ref="G118" authorId="4" shapeId="0">
      <text>
        <r>
          <rPr>
            <b/>
            <sz val="9"/>
            <color indexed="81"/>
            <rFont val="Tahoma"/>
            <family val="2"/>
          </rPr>
          <t>CD:</t>
        </r>
        <r>
          <rPr>
            <sz val="9"/>
            <color indexed="81"/>
            <rFont val="Tahoma"/>
            <family val="2"/>
          </rPr>
          <t xml:space="preserve">
2014</t>
        </r>
      </text>
    </comment>
    <comment ref="H118" authorId="1" shapeId="0">
      <text>
        <r>
          <rPr>
            <b/>
            <sz val="9"/>
            <color indexed="81"/>
            <rFont val="Tahoma"/>
            <family val="2"/>
          </rPr>
          <t>Cem Dener:</t>
        </r>
        <r>
          <rPr>
            <sz val="9"/>
            <color indexed="81"/>
            <rFont val="Tahoma"/>
            <family val="2"/>
          </rPr>
          <t xml:space="preserve">
http://www.fsmgov.org/ngovt.html  </t>
        </r>
      </text>
    </comment>
    <comment ref="M118" authorId="1" shapeId="0">
      <text>
        <r>
          <rPr>
            <b/>
            <sz val="9"/>
            <color indexed="81"/>
            <rFont val="Tahoma"/>
            <family val="2"/>
          </rPr>
          <t>Cem Dener:</t>
        </r>
        <r>
          <rPr>
            <sz val="9"/>
            <color indexed="81"/>
            <rFont val="Tahoma"/>
            <family val="2"/>
          </rPr>
          <t xml:space="preserve">
http://www.sboc.fm/index.php?id0=Vm0xMFlXRXlSbkpQVm1SU1lrVndVbFpyVWtKUFVUMDk</t>
        </r>
      </text>
    </comment>
    <comment ref="CM118" authorId="1" shapeId="0">
      <text>
        <r>
          <rPr>
            <b/>
            <sz val="9"/>
            <color indexed="81"/>
            <rFont val="Tahoma"/>
            <family val="2"/>
          </rPr>
          <t>Cem Dener:</t>
        </r>
        <r>
          <rPr>
            <sz val="9"/>
            <color indexed="81"/>
            <rFont val="Tahoma"/>
            <family val="2"/>
          </rPr>
          <t xml:space="preserve">
http://www.mra.fm/pdfs/news_StrategicPlan.pdf</t>
        </r>
      </text>
    </comment>
    <comment ref="CV118" authorId="1" shapeId="0">
      <text>
        <r>
          <rPr>
            <b/>
            <sz val="9"/>
            <color indexed="81"/>
            <rFont val="Tahoma"/>
            <family val="2"/>
          </rPr>
          <t>Cem Dener:</t>
        </r>
        <r>
          <rPr>
            <sz val="9"/>
            <color indexed="81"/>
            <rFont val="Tahoma"/>
            <family val="2"/>
          </rPr>
          <t xml:space="preserve">
http://www.sboc.fm/index.php?id0=Vm0xMFlXRXlSbkpQVm1SU1lrVndVbFpyVWtKUFVUMDk</t>
        </r>
      </text>
    </comment>
    <comment ref="DN118" authorId="1" shapeId="0">
      <text>
        <r>
          <rPr>
            <b/>
            <sz val="9"/>
            <color indexed="81"/>
            <rFont val="Tahoma"/>
            <family val="2"/>
          </rPr>
          <t>Cem Dener:</t>
        </r>
        <r>
          <rPr>
            <sz val="9"/>
            <color indexed="81"/>
            <rFont val="Tahoma"/>
            <family val="2"/>
          </rPr>
          <t xml:space="preserve">
General Fund
No TSA yet</t>
        </r>
      </text>
    </comment>
    <comment ref="DT118" authorId="1" shapeId="0">
      <text>
        <r>
          <rPr>
            <b/>
            <sz val="9"/>
            <color indexed="81"/>
            <rFont val="Tahoma"/>
            <family val="2"/>
          </rPr>
          <t>Cem Dener:</t>
        </r>
        <r>
          <rPr>
            <sz val="9"/>
            <color indexed="81"/>
            <rFont val="Tahoma"/>
            <family val="2"/>
          </rPr>
          <t xml:space="preserve">
Under a Compact of Free Association with the United States since 1986.</t>
        </r>
      </text>
    </comment>
    <comment ref="FV118" authorId="1" shapeId="0">
      <text>
        <r>
          <rPr>
            <b/>
            <sz val="9"/>
            <color indexed="81"/>
            <rFont val="Tahoma"/>
            <family val="2"/>
          </rPr>
          <t>Cem Dener:</t>
        </r>
        <r>
          <rPr>
            <sz val="9"/>
            <color indexed="81"/>
            <rFont val="Tahoma"/>
            <family val="2"/>
          </rPr>
          <t xml:space="preserve">
http://www.mra.fm/pdfs/news_StrategicPlan.pdf</t>
        </r>
      </text>
    </comment>
    <comment ref="GD118" authorId="1" shapeId="0">
      <text>
        <r>
          <rPr>
            <b/>
            <sz val="9"/>
            <color indexed="81"/>
            <rFont val="Tahoma"/>
            <family val="2"/>
          </rPr>
          <t>Cem Dener:</t>
        </r>
        <r>
          <rPr>
            <sz val="9"/>
            <color indexed="81"/>
            <rFont val="Tahoma"/>
            <family val="2"/>
          </rPr>
          <t xml:space="preserve">
http://www.fsmopa.fm/files/onpa/2013/Public%20debt%20audit%20report.pdf</t>
        </r>
      </text>
    </comment>
    <comment ref="C119" authorId="1" shapeId="0">
      <text>
        <r>
          <rPr>
            <b/>
            <sz val="9"/>
            <color indexed="81"/>
            <rFont val="Tahoma"/>
            <family val="2"/>
          </rPr>
          <t>Cem Dener:</t>
        </r>
        <r>
          <rPr>
            <sz val="9"/>
            <color indexed="81"/>
            <rFont val="Tahoma"/>
            <family val="2"/>
          </rPr>
          <t xml:space="preserve">
Republic of Moldova</t>
        </r>
      </text>
    </comment>
    <comment ref="CM119" authorId="1" shapeId="0">
      <text>
        <r>
          <rPr>
            <b/>
            <sz val="9"/>
            <color indexed="81"/>
            <rFont val="Tahoma"/>
            <family val="2"/>
          </rPr>
          <t>Cem Dener:</t>
        </r>
        <r>
          <rPr>
            <sz val="9"/>
            <color indexed="81"/>
            <rFont val="Tahoma"/>
            <family val="2"/>
          </rPr>
          <t xml:space="preserve">
Dec 2013 &gt; Only Budget Module was operationally accepted. Busget Execution module was not delivered.
MoF is using a legacy system (LDSW) for budget exec and reporting.</t>
        </r>
      </text>
    </comment>
    <comment ref="EA119" authorId="1" shapeId="0">
      <text>
        <r>
          <rPr>
            <b/>
            <sz val="9"/>
            <color indexed="81"/>
            <rFont val="Tahoma"/>
            <family val="2"/>
          </rPr>
          <t>Cem Dener:</t>
        </r>
        <r>
          <rPr>
            <sz val="9"/>
            <color indexed="81"/>
            <rFont val="Tahoma"/>
            <family val="2"/>
          </rPr>
          <t xml:space="preserve">
New WB Tax Modernization project initiated in 2014 to develop a new Tax Mgmt System.</t>
        </r>
      </text>
    </comment>
    <comment ref="EG119"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19" authorId="1" shapeId="0">
      <text>
        <r>
          <rPr>
            <b/>
            <sz val="9"/>
            <color indexed="81"/>
            <rFont val="Tahoma"/>
            <family val="2"/>
          </rPr>
          <t>Cem Dener:</t>
        </r>
        <r>
          <rPr>
            <sz val="9"/>
            <color indexed="81"/>
            <rFont val="Tahoma"/>
            <family val="2"/>
          </rPr>
          <t xml:space="preserve">
http://www.customs.gov.md/index.php?id=3690
http://unctad.org/en/PublicationsLibrary/dtlasycuda2011d1_en.pdf</t>
        </r>
      </text>
    </comment>
    <comment ref="EM119" authorId="1" shapeId="0">
      <text>
        <r>
          <rPr>
            <b/>
            <sz val="9"/>
            <color indexed="81"/>
            <rFont val="Tahoma"/>
            <family val="2"/>
          </rPr>
          <t>Cem Dener:</t>
        </r>
        <r>
          <rPr>
            <sz val="9"/>
            <color indexed="81"/>
            <rFont val="Tahoma"/>
            <family val="2"/>
          </rPr>
          <t xml:space="preserve">
ASYCUDA World since 2011
</t>
        </r>
      </text>
    </comment>
    <comment ref="FI119" authorId="1" shapeId="0">
      <text>
        <r>
          <rPr>
            <b/>
            <sz val="9"/>
            <color indexed="81"/>
            <rFont val="Tahoma"/>
            <family val="2"/>
          </rPr>
          <t>Cem Dener:</t>
        </r>
        <r>
          <rPr>
            <sz val="9"/>
            <color indexed="81"/>
            <rFont val="Tahoma"/>
            <family val="2"/>
          </rPr>
          <t xml:space="preserve">
HRMIS for civil servants only (about 40,000 at the central level).
IBM DB2 based solution developed by:
JV ASESOFT INTERNATIONAL S.A. and
TEAMNET INTERNATIONAL S.A., ROMÂNIA</t>
        </r>
      </text>
    </comment>
    <comment ref="FJ119" authorId="1" shapeId="0">
      <text>
        <r>
          <rPr>
            <b/>
            <sz val="9"/>
            <color indexed="81"/>
            <rFont val="Tahoma"/>
            <family val="2"/>
          </rPr>
          <t>Cem Dener:</t>
        </r>
        <r>
          <rPr>
            <sz val="9"/>
            <color indexed="81"/>
            <rFont val="Tahoma"/>
            <family val="2"/>
          </rPr>
          <t xml:space="preserve">
Personnel records are kept in the employing institutions, i.e. down to the level of service 
delivery units (schools, primary health care centres, kindergartens, cultural institutions, 
libraries)</t>
        </r>
      </text>
    </comment>
    <comment ref="FT119" authorId="1" shapeId="0">
      <text>
        <r>
          <rPr>
            <b/>
            <sz val="9"/>
            <color indexed="81"/>
            <rFont val="Tahoma"/>
            <family val="2"/>
          </rPr>
          <t>Cem Dener:</t>
        </r>
        <r>
          <rPr>
            <sz val="9"/>
            <color indexed="81"/>
            <rFont val="Tahoma"/>
            <family val="2"/>
          </rPr>
          <t xml:space="preserve">
No centralized payroll system. Payroll calculations are performed at MDA offices and collected through Territorial Treasury offices.</t>
        </r>
      </text>
    </comment>
    <comment ref="FV119" authorId="1" shapeId="0">
      <text>
        <r>
          <rPr>
            <b/>
            <sz val="9"/>
            <color indexed="81"/>
            <rFont val="Tahoma"/>
            <family val="2"/>
          </rPr>
          <t>Cem Dener:</t>
        </r>
        <r>
          <rPr>
            <sz val="9"/>
            <color indexed="81"/>
            <rFont val="Tahoma"/>
            <family val="2"/>
          </rPr>
          <t xml:space="preserve">
Dec 2013 &gt; Only Budget Module was operationally accepted. Busget Execution module was not delivered.
MoF is using a legacy system (LDSW) for budget exec and reporting.</t>
        </r>
      </text>
    </comment>
    <comment ref="GH119" authorId="1" shapeId="0">
      <text>
        <r>
          <rPr>
            <b/>
            <sz val="9"/>
            <color indexed="81"/>
            <rFont val="Tahoma"/>
            <family val="2"/>
          </rPr>
          <t>Cem Dener:</t>
        </r>
        <r>
          <rPr>
            <sz val="9"/>
            <color indexed="81"/>
            <rFont val="Tahoma"/>
            <family val="2"/>
          </rPr>
          <t xml:space="preserve">
CB : Full access to 5.3</t>
        </r>
      </text>
    </comment>
    <comment ref="GI119" authorId="1" shapeId="0">
      <text>
        <r>
          <rPr>
            <b/>
            <sz val="9"/>
            <color indexed="81"/>
            <rFont val="Tahoma"/>
            <family val="2"/>
          </rPr>
          <t>Cem Dener:</t>
        </r>
        <r>
          <rPr>
            <sz val="9"/>
            <color indexed="81"/>
            <rFont val="Tahoma"/>
            <family val="2"/>
          </rPr>
          <t xml:space="preserve">
4F : 2009
4T : 2009</t>
        </r>
      </text>
    </comment>
    <comment ref="F120" authorId="4" shapeId="0">
      <text>
        <r>
          <rPr>
            <b/>
            <sz val="9"/>
            <color indexed="81"/>
            <rFont val="Tahoma"/>
            <family val="2"/>
          </rPr>
          <t>CD:</t>
        </r>
        <r>
          <rPr>
            <sz val="9"/>
            <color indexed="81"/>
            <rFont val="Tahoma"/>
            <family val="2"/>
          </rPr>
          <t xml:space="preserve">
2014
</t>
        </r>
      </text>
    </comment>
    <comment ref="G120" authorId="4" shapeId="0">
      <text>
        <r>
          <rPr>
            <b/>
            <sz val="9"/>
            <color indexed="81"/>
            <rFont val="Tahoma"/>
            <family val="2"/>
          </rPr>
          <t>CD:</t>
        </r>
        <r>
          <rPr>
            <sz val="9"/>
            <color indexed="81"/>
            <rFont val="Tahoma"/>
            <family val="2"/>
          </rPr>
          <t xml:space="preserve">
2014</t>
        </r>
      </text>
    </comment>
    <comment ref="T120" authorId="1" shapeId="0">
      <text>
        <r>
          <rPr>
            <b/>
            <sz val="9"/>
            <color indexed="81"/>
            <rFont val="Tahoma"/>
            <family val="2"/>
          </rPr>
          <t>Cem Dener:</t>
        </r>
        <r>
          <rPr>
            <sz val="9"/>
            <color indexed="81"/>
            <rFont val="Tahoma"/>
            <family val="2"/>
          </rPr>
          <t xml:space="preserve">
http://www.imsee.mc/Publications/Focus</t>
        </r>
      </text>
    </comment>
    <comment ref="DF120" authorId="17" shapeId="0">
      <text>
        <r>
          <rPr>
            <b/>
            <sz val="9"/>
            <color indexed="81"/>
            <rFont val="Tahoma"/>
            <family val="2"/>
          </rPr>
          <t>Doruk Yarin Kiroglu:</t>
        </r>
        <r>
          <rPr>
            <sz val="9"/>
            <color indexed="81"/>
            <rFont val="Tahoma"/>
            <family val="2"/>
          </rPr>
          <t xml:space="preserve">
Department of Electronic Administration</t>
        </r>
      </text>
    </comment>
    <comment ref="ED120" authorId="1" shapeId="0">
      <text>
        <r>
          <rPr>
            <b/>
            <sz val="9"/>
            <color indexed="81"/>
            <rFont val="Tahoma"/>
            <family val="2"/>
          </rPr>
          <t>Cem Dener:</t>
        </r>
        <r>
          <rPr>
            <sz val="9"/>
            <color indexed="81"/>
            <rFont val="Tahoma"/>
            <family val="2"/>
          </rPr>
          <t xml:space="preserve">
Through its special relationship with France, Monaco is part of the EU customs territory and located within the external borders of the Schengen area.</t>
        </r>
      </text>
    </comment>
    <comment ref="M121" authorId="1" shapeId="0">
      <text>
        <r>
          <rPr>
            <b/>
            <sz val="9"/>
            <color indexed="81"/>
            <rFont val="Tahoma"/>
            <family val="2"/>
          </rPr>
          <t>Cem Dener:</t>
        </r>
        <r>
          <rPr>
            <sz val="9"/>
            <color indexed="81"/>
            <rFont val="Tahoma"/>
            <family val="2"/>
          </rPr>
          <t xml:space="preserve">
http://202.70.34.54/e-report/login.php </t>
        </r>
      </text>
    </comment>
    <comment ref="O121" authorId="1" shapeId="0">
      <text>
        <r>
          <rPr>
            <b/>
            <sz val="9"/>
            <color indexed="81"/>
            <rFont val="Tahoma"/>
            <family val="2"/>
          </rPr>
          <t>Cem Dener:</t>
        </r>
        <r>
          <rPr>
            <sz val="9"/>
            <color indexed="81"/>
            <rFont val="Tahoma"/>
            <family val="2"/>
          </rPr>
          <t xml:space="preserve">
http://web.nso.mn:8080/userdata/Dialog/varval.asp?ma=1.F.2.Budget_ok_en&amp;ti=&amp;path=../Database/Mongolian/Budget/&amp;lang=1
http://www.mof.gov.mn/category/budget/budgetof2014</t>
        </r>
      </text>
    </comment>
    <comment ref="Y121" authorId="10" shapeId="0">
      <text>
        <r>
          <rPr>
            <b/>
            <sz val="9"/>
            <color indexed="81"/>
            <rFont val="Tahoma"/>
            <family val="2"/>
          </rPr>
          <t>Sandy: Translation barrier</t>
        </r>
        <r>
          <rPr>
            <sz val="9"/>
            <color indexed="81"/>
            <rFont val="Tahoma"/>
            <family val="2"/>
          </rPr>
          <t xml:space="preserve">
</t>
        </r>
      </text>
    </comment>
    <comment ref="AD121" authorId="10" shapeId="0">
      <text>
        <r>
          <rPr>
            <b/>
            <sz val="9"/>
            <color indexed="81"/>
            <rFont val="Tahoma"/>
            <family val="2"/>
          </rPr>
          <t>Sandy: Translation barrier</t>
        </r>
        <r>
          <rPr>
            <sz val="9"/>
            <color indexed="81"/>
            <rFont val="Tahoma"/>
            <family val="2"/>
          </rPr>
          <t xml:space="preserve">
</t>
        </r>
      </text>
    </comment>
    <comment ref="AH121" authorId="10" shapeId="0">
      <text>
        <r>
          <rPr>
            <b/>
            <sz val="9"/>
            <color indexed="81"/>
            <rFont val="Tahoma"/>
            <family val="2"/>
          </rPr>
          <t>Sandy: Translation barrier</t>
        </r>
        <r>
          <rPr>
            <sz val="9"/>
            <color indexed="81"/>
            <rFont val="Tahoma"/>
            <family val="2"/>
          </rPr>
          <t xml:space="preserve">
</t>
        </r>
      </text>
    </comment>
    <comment ref="AI121" authorId="10" shapeId="0">
      <text>
        <r>
          <rPr>
            <b/>
            <sz val="9"/>
            <color indexed="81"/>
            <rFont val="Tahoma"/>
            <family val="2"/>
          </rPr>
          <t>Sandy: Translation barrier</t>
        </r>
        <r>
          <rPr>
            <sz val="9"/>
            <color indexed="81"/>
            <rFont val="Tahoma"/>
            <family val="2"/>
          </rPr>
          <t xml:space="preserve">
</t>
        </r>
      </text>
    </comment>
    <comment ref="AO121" authorId="10" shapeId="0">
      <text>
        <r>
          <rPr>
            <b/>
            <sz val="9"/>
            <color indexed="81"/>
            <rFont val="Tahoma"/>
            <family val="2"/>
          </rPr>
          <t xml:space="preserve">Sandy:
</t>
        </r>
        <r>
          <rPr>
            <sz val="9"/>
            <color indexed="81"/>
            <rFont val="Tahoma"/>
            <family val="2"/>
          </rPr>
          <t xml:space="preserve"> Translation barrier
</t>
        </r>
      </text>
    </comment>
    <comment ref="AR121" authorId="10" shapeId="0">
      <text>
        <r>
          <rPr>
            <b/>
            <sz val="9"/>
            <color indexed="81"/>
            <rFont val="Tahoma"/>
            <family val="2"/>
          </rPr>
          <t>Sandy: Translation barrier</t>
        </r>
        <r>
          <rPr>
            <sz val="9"/>
            <color indexed="81"/>
            <rFont val="Tahoma"/>
            <family val="2"/>
          </rPr>
          <t xml:space="preserve">
</t>
        </r>
      </text>
    </comment>
    <comment ref="BE121" authorId="1" shapeId="0">
      <text>
        <r>
          <rPr>
            <b/>
            <sz val="9"/>
            <color indexed="81"/>
            <rFont val="Tahoma"/>
            <family val="2"/>
          </rPr>
          <t>Cem Dener:</t>
        </r>
        <r>
          <rPr>
            <sz val="9"/>
            <color indexed="81"/>
            <rFont val="Tahoma"/>
            <family val="2"/>
          </rPr>
          <t xml:space="preserve">
http://www.pmis.gov.mn</t>
        </r>
      </text>
    </comment>
    <comment ref="BT121" authorId="10" shapeId="0">
      <text>
        <r>
          <rPr>
            <b/>
            <sz val="9"/>
            <color indexed="81"/>
            <rFont val="Tahoma"/>
            <family val="2"/>
          </rPr>
          <t>Sandy: Translation barrier</t>
        </r>
        <r>
          <rPr>
            <sz val="9"/>
            <color indexed="81"/>
            <rFont val="Tahoma"/>
            <family val="2"/>
          </rPr>
          <t xml:space="preserve">
</t>
        </r>
      </text>
    </comment>
    <comment ref="CM121" authorId="1" shapeId="0">
      <text>
        <r>
          <rPr>
            <b/>
            <sz val="9"/>
            <color indexed="81"/>
            <rFont val="Tahoma"/>
            <family val="2"/>
          </rPr>
          <t>Cem Dener:</t>
        </r>
        <r>
          <rPr>
            <sz val="9"/>
            <color indexed="81"/>
            <rFont val="Tahoma"/>
            <family val="2"/>
          </rPr>
          <t xml:space="preserve">
Implemented in 6 years, incl procurement phase.
Additional $1.6m provided from ECTAS for GFMIS deployment in all gov entities
Oracle DB; GFMIS (T) operational since 2005
Budget Info System (BIS): Delay in ASW development since 2009. Became operational in 2014.</t>
        </r>
      </text>
    </comment>
    <comment ref="CV121" authorId="1" shapeId="0">
      <text>
        <r>
          <rPr>
            <b/>
            <sz val="9"/>
            <color indexed="81"/>
            <rFont val="Tahoma"/>
            <family val="2"/>
          </rPr>
          <t>Cem Dener:</t>
        </r>
        <r>
          <rPr>
            <sz val="9"/>
            <color indexed="81"/>
            <rFont val="Tahoma"/>
            <family val="2"/>
          </rPr>
          <t xml:space="preserve">
http://202.70.34.54/e-report/login.php </t>
        </r>
      </text>
    </comment>
    <comment ref="CX121" authorId="1" shapeId="0">
      <text>
        <r>
          <rPr>
            <b/>
            <sz val="9"/>
            <color indexed="81"/>
            <rFont val="Tahoma"/>
            <family val="2"/>
          </rPr>
          <t>Cem Dener:</t>
        </r>
        <r>
          <rPr>
            <sz val="9"/>
            <color indexed="81"/>
            <rFont val="Tahoma"/>
            <family val="2"/>
          </rPr>
          <t xml:space="preserve">
http://web.nso.mn:8080/userdata/Dialog/varval.asp?ma=1.F.2.Budget_ok_en&amp;ti=&amp;path=../Database/Mongolian/Budget/&amp;lang=1
http://www.mof.gov.mn/category/budget/budgetof2014</t>
        </r>
      </text>
    </comment>
    <comment ref="DH121" authorId="10" shapeId="0">
      <text>
        <r>
          <rPr>
            <b/>
            <sz val="9"/>
            <color indexed="81"/>
            <rFont val="Tahoma"/>
            <family val="2"/>
          </rPr>
          <t>Sandy: Translation barrier</t>
        </r>
        <r>
          <rPr>
            <sz val="9"/>
            <color indexed="81"/>
            <rFont val="Tahoma"/>
            <family val="2"/>
          </rPr>
          <t xml:space="preserve">
</t>
        </r>
      </text>
    </comment>
    <comment ref="DM121" authorId="10" shapeId="0">
      <text>
        <r>
          <rPr>
            <b/>
            <sz val="9"/>
            <color indexed="81"/>
            <rFont val="Tahoma"/>
            <family val="2"/>
          </rPr>
          <t>Sandy: Translation barrier</t>
        </r>
        <r>
          <rPr>
            <sz val="9"/>
            <color indexed="81"/>
            <rFont val="Tahoma"/>
            <family val="2"/>
          </rPr>
          <t xml:space="preserve">
</t>
        </r>
      </text>
    </comment>
    <comment ref="DX121" authorId="10" shapeId="0">
      <text>
        <r>
          <rPr>
            <b/>
            <sz val="9"/>
            <color indexed="81"/>
            <rFont val="Tahoma"/>
            <family val="2"/>
          </rPr>
          <t xml:space="preserve">Sandy:
</t>
        </r>
        <r>
          <rPr>
            <sz val="9"/>
            <color indexed="81"/>
            <rFont val="Tahoma"/>
            <family val="2"/>
          </rPr>
          <t xml:space="preserve"> Translation barrier
</t>
        </r>
      </text>
    </comment>
    <comment ref="DZ121" authorId="1" shapeId="0">
      <text>
        <r>
          <rPr>
            <b/>
            <sz val="9"/>
            <color indexed="81"/>
            <rFont val="Tahoma"/>
            <family val="2"/>
          </rPr>
          <t>Cem Dener:</t>
        </r>
        <r>
          <rPr>
            <sz val="9"/>
            <color indexed="81"/>
            <rFont val="Tahoma"/>
            <family val="2"/>
          </rPr>
          <t xml:space="preserve">
http://www.lldc2conference.org/custom-content/uploads/2013/07/Mongolia-National-report.pdf</t>
        </r>
      </text>
    </comment>
    <comment ref="EA121" authorId="10" shapeId="0">
      <text>
        <r>
          <rPr>
            <b/>
            <sz val="9"/>
            <color indexed="81"/>
            <rFont val="Tahoma"/>
            <family val="2"/>
          </rPr>
          <t>Sandy: Translation barrier</t>
        </r>
        <r>
          <rPr>
            <sz val="9"/>
            <color indexed="81"/>
            <rFont val="Tahoma"/>
            <family val="2"/>
          </rPr>
          <t xml:space="preserve">
</t>
        </r>
      </text>
    </comment>
    <comment ref="EH121" authorId="1" shapeId="0">
      <text>
        <r>
          <rPr>
            <b/>
            <sz val="9"/>
            <color indexed="81"/>
            <rFont val="Tahoma"/>
            <family val="2"/>
          </rPr>
          <t>Cem Dener:</t>
        </r>
        <r>
          <rPr>
            <sz val="9"/>
            <color indexed="81"/>
            <rFont val="Tahoma"/>
            <family val="2"/>
          </rPr>
          <t xml:space="preserve">
CAIS : LDSW &gt; Oracle from Korea since July 2010.
Previous system GAMAS (Mongolian  Customs  Automated  Data  Processing  System) 2001-2010.
Initially ASYCUDA 1992-2000.</t>
        </r>
      </text>
    </comment>
    <comment ref="EL121" authorId="1" shapeId="0">
      <text>
        <r>
          <rPr>
            <b/>
            <sz val="9"/>
            <color indexed="81"/>
            <rFont val="Tahoma"/>
            <family val="2"/>
          </rPr>
          <t>Cem Dener:</t>
        </r>
        <r>
          <rPr>
            <sz val="9"/>
            <color indexed="81"/>
            <rFont val="Tahoma"/>
            <family val="2"/>
          </rPr>
          <t xml:space="preserve">
http://www.oecd.org/aidfortrade/48292480.pdf
http://www.carecprogram.org/uploads/events/2010/9th-CCC/Day1-Plenary2-Modernization-MON.pdf
http://unnext.unescap.org/mc2013-mong.pdf</t>
        </r>
      </text>
    </comment>
    <comment ref="EN121" authorId="1" shapeId="0">
      <text>
        <r>
          <rPr>
            <b/>
            <sz val="9"/>
            <color indexed="81"/>
            <rFont val="Tahoma"/>
            <family val="2"/>
          </rPr>
          <t>Cem Dener:</t>
        </r>
        <r>
          <rPr>
            <sz val="9"/>
            <color indexed="81"/>
            <rFont val="Tahoma"/>
            <family val="2"/>
          </rPr>
          <t xml:space="preserve">
http://www.pmis.gov.mn</t>
        </r>
      </text>
    </comment>
    <comment ref="ER121" authorId="3" shapeId="0">
      <text>
        <r>
          <rPr>
            <b/>
            <sz val="9"/>
            <color indexed="81"/>
            <rFont val="Tahoma"/>
            <family val="2"/>
          </rPr>
          <t>Sophiko Skhirtladze:</t>
        </r>
        <r>
          <rPr>
            <sz val="9"/>
            <color indexed="81"/>
            <rFont val="Tahoma"/>
            <family val="2"/>
          </rPr>
          <t xml:space="preserve">
http://www.infomongolia.com/ct/ci/7730</t>
        </r>
      </text>
    </comment>
    <comment ref="FC121" authorId="10" shapeId="0">
      <text>
        <r>
          <rPr>
            <b/>
            <sz val="9"/>
            <color indexed="81"/>
            <rFont val="Tahoma"/>
            <family val="2"/>
          </rPr>
          <t>Sandy: Translation barrier</t>
        </r>
        <r>
          <rPr>
            <sz val="9"/>
            <color indexed="81"/>
            <rFont val="Tahoma"/>
            <family val="2"/>
          </rPr>
          <t xml:space="preserve">
</t>
        </r>
      </text>
    </comment>
    <comment ref="FQ121" authorId="1" shapeId="0">
      <text>
        <r>
          <rPr>
            <b/>
            <sz val="9"/>
            <color indexed="81"/>
            <rFont val="Tahoma"/>
            <family val="2"/>
          </rPr>
          <t>Cem Dener:</t>
        </r>
        <r>
          <rPr>
            <sz val="9"/>
            <color indexed="81"/>
            <rFont val="Tahoma"/>
            <family val="2"/>
          </rPr>
          <t xml:space="preserve">
Free Balance</t>
        </r>
      </text>
    </comment>
    <comment ref="FR121" authorId="1" shapeId="0">
      <text>
        <r>
          <rPr>
            <b/>
            <sz val="9"/>
            <color indexed="81"/>
            <rFont val="Tahoma"/>
            <family val="2"/>
          </rPr>
          <t>Cem Dener:</t>
        </r>
        <r>
          <rPr>
            <sz val="9"/>
            <color indexed="81"/>
            <rFont val="Tahoma"/>
            <family val="2"/>
          </rPr>
          <t xml:space="preserve">
http://202.70.34.54/e-report/login.php </t>
        </r>
      </text>
    </comment>
    <comment ref="FV121" authorId="1" shapeId="0">
      <text>
        <r>
          <rPr>
            <b/>
            <sz val="9"/>
            <color indexed="81"/>
            <rFont val="Tahoma"/>
            <family val="2"/>
          </rPr>
          <t>Cem Dener:</t>
        </r>
        <r>
          <rPr>
            <sz val="9"/>
            <color indexed="81"/>
            <rFont val="Tahoma"/>
            <family val="2"/>
          </rPr>
          <t xml:space="preserve">
Implemented in 6 years, incl procurement phase.
Additional $1.6m provided from ECTAS for GFMIS deployment in all gov entities
Oracle DB; GFMIS (T) operational since 2005
Budget Info System (BIS): Delay in ASW development since 2009. Became operational in 2014.</t>
        </r>
      </text>
    </comment>
    <comment ref="FX121" authorId="6" shapeId="0">
      <text>
        <r>
          <rPr>
            <b/>
            <sz val="9"/>
            <color indexed="81"/>
            <rFont val="Tahoma"/>
            <family val="2"/>
          </rPr>
          <t>Huan Zhang:</t>
        </r>
        <r>
          <rPr>
            <sz val="9"/>
            <color indexed="81"/>
            <rFont val="Tahoma"/>
            <family val="2"/>
          </rPr>
          <t xml:space="preserve">
http://www.meps.gov.mn/</t>
        </r>
      </text>
    </comment>
    <comment ref="FY121" authorId="1" shapeId="0">
      <text>
        <r>
          <rPr>
            <b/>
            <sz val="9"/>
            <color indexed="81"/>
            <rFont val="Tahoma"/>
            <family val="2"/>
          </rPr>
          <t>Cem Dener:</t>
        </r>
        <r>
          <rPr>
            <sz val="9"/>
            <color indexed="81"/>
            <rFont val="Tahoma"/>
            <family val="2"/>
          </rPr>
          <t xml:space="preserve">
Planned
</t>
        </r>
      </text>
    </comment>
    <comment ref="GD121" authorId="1" shapeId="0">
      <text>
        <r>
          <rPr>
            <b/>
            <sz val="9"/>
            <color indexed="81"/>
            <rFont val="Tahoma"/>
            <family val="2"/>
          </rPr>
          <t>Cem Dener:</t>
        </r>
        <r>
          <rPr>
            <sz val="9"/>
            <color indexed="81"/>
            <rFont val="Tahoma"/>
            <family val="2"/>
          </rPr>
          <t xml:space="preserve">
http://www.iltod.gov.mn/?p=2423</t>
        </r>
      </text>
    </comment>
    <comment ref="GH121" authorId="1" shapeId="0">
      <text>
        <r>
          <rPr>
            <b/>
            <sz val="9"/>
            <color indexed="81"/>
            <rFont val="Tahoma"/>
            <family val="2"/>
          </rPr>
          <t>Cem Dener:</t>
        </r>
        <r>
          <rPr>
            <sz val="9"/>
            <color indexed="81"/>
            <rFont val="Tahoma"/>
            <family val="2"/>
          </rPr>
          <t xml:space="preserve">
CB : Inactive</t>
        </r>
      </text>
    </comment>
    <comment ref="BE122" authorId="1" shapeId="0">
      <text>
        <r>
          <rPr>
            <b/>
            <sz val="9"/>
            <color indexed="81"/>
            <rFont val="Tahoma"/>
            <family val="2"/>
          </rPr>
          <t>Cem Dener:</t>
        </r>
        <r>
          <rPr>
            <sz val="9"/>
            <color indexed="81"/>
            <rFont val="Tahoma"/>
            <family val="2"/>
          </rPr>
          <t xml:space="preserve">
http://www.gov.me</t>
        </r>
      </text>
    </comment>
    <comment ref="DL122" authorId="1" shapeId="0">
      <text>
        <r>
          <rPr>
            <b/>
            <sz val="9"/>
            <color indexed="81"/>
            <rFont val="Tahoma"/>
            <family val="2"/>
          </rPr>
          <t>Cem Dener:</t>
        </r>
        <r>
          <rPr>
            <sz val="9"/>
            <color indexed="81"/>
            <rFont val="Tahoma"/>
            <family val="2"/>
          </rPr>
          <t xml:space="preserve">
http://www.pefa.org/en/assessment/me-jul13-pfmpr-public-en</t>
        </r>
      </text>
    </comment>
    <comment ref="EL122" authorId="1" shapeId="0">
      <text>
        <r>
          <rPr>
            <b/>
            <sz val="9"/>
            <color indexed="81"/>
            <rFont val="Tahoma"/>
            <family val="2"/>
          </rPr>
          <t>Cem Dener:</t>
        </r>
        <r>
          <rPr>
            <sz val="9"/>
            <color indexed="81"/>
            <rFont val="Tahoma"/>
            <family val="2"/>
          </rPr>
          <t xml:space="preserve">
https://www.wbginvestmentclimate.org/advisory-services/regulatory-simplification/trade-logistics/montenegro-upgraded-customs-system-improves-trade-procedures.cfm</t>
        </r>
      </text>
    </comment>
    <comment ref="EN122" authorId="1" shapeId="0">
      <text>
        <r>
          <rPr>
            <b/>
            <sz val="9"/>
            <color indexed="81"/>
            <rFont val="Tahoma"/>
            <family val="2"/>
          </rPr>
          <t>Cem Dener:</t>
        </r>
        <r>
          <rPr>
            <sz val="9"/>
            <color indexed="81"/>
            <rFont val="Tahoma"/>
            <family val="2"/>
          </rPr>
          <t xml:space="preserve">
http://www.gov.me</t>
        </r>
      </text>
    </comment>
    <comment ref="ER122" authorId="3" shapeId="0">
      <text>
        <r>
          <rPr>
            <b/>
            <sz val="9"/>
            <color indexed="81"/>
            <rFont val="Tahoma"/>
            <family val="2"/>
          </rPr>
          <t>Sophiko Skhirtladze:</t>
        </r>
        <r>
          <rPr>
            <sz val="9"/>
            <color indexed="81"/>
            <rFont val="Tahoma"/>
            <family val="2"/>
          </rPr>
          <t xml:space="preserve">
http://www.poreskauprava.gov.me/rubrike/objedinjena-registracija-i-naplata/103176/Korisnicko-upustvo-za-postupak-registracije-i-dostavljanja-ePrijave-na-portal-Poreske-uprave.html</t>
        </r>
      </text>
    </comment>
    <comment ref="EY122" authorId="3" shapeId="0">
      <text>
        <r>
          <rPr>
            <b/>
            <sz val="9"/>
            <color indexed="81"/>
            <rFont val="Tahoma"/>
            <family val="2"/>
          </rPr>
          <t>Sophiko Skhirtladze:</t>
        </r>
        <r>
          <rPr>
            <sz val="9"/>
            <color indexed="81"/>
            <rFont val="Tahoma"/>
            <family val="2"/>
          </rPr>
          <t xml:space="preserve">
http://www.postacg-ca.me/Vijesti/Promovisan-%E2%80%98%E2%80%99DIGITALNI-CERTIFIKAT%E2%80%99%E2%80%99</t>
        </r>
      </text>
    </comment>
    <comment ref="FJ122" authorId="1" shapeId="0">
      <text>
        <r>
          <rPr>
            <b/>
            <sz val="9"/>
            <color indexed="81"/>
            <rFont val="Tahoma"/>
            <family val="2"/>
          </rPr>
          <t>Cem Dener:</t>
        </r>
        <r>
          <rPr>
            <sz val="9"/>
            <color indexed="81"/>
            <rFont val="Tahoma"/>
            <family val="2"/>
          </rPr>
          <t xml:space="preserve">
file:///C:/Users/wb270851/Downloads/ReSPA%20News,%20Issue%20No.%201,%20September%202007.pdf</t>
        </r>
      </text>
    </comment>
    <comment ref="FX122" authorId="1" shapeId="0">
      <text>
        <r>
          <rPr>
            <b/>
            <sz val="9"/>
            <color indexed="81"/>
            <rFont val="Tahoma"/>
            <family val="2"/>
          </rPr>
          <t>Cem Dener:</t>
        </r>
        <r>
          <rPr>
            <sz val="9"/>
            <color indexed="81"/>
            <rFont val="Tahoma"/>
            <family val="2"/>
          </rPr>
          <t xml:space="preserve">
http://www.pefa.org/en/assessment/me-jul13-pfmpr-public-en</t>
        </r>
      </text>
    </comment>
    <comment ref="FZ122" authorId="6" shapeId="0">
      <text>
        <r>
          <rPr>
            <b/>
            <sz val="9"/>
            <color indexed="81"/>
            <rFont val="Tahoma"/>
            <family val="2"/>
          </rPr>
          <t>Huan Zhang:</t>
        </r>
        <r>
          <rPr>
            <sz val="9"/>
            <color indexed="81"/>
            <rFont val="Tahoma"/>
            <family val="2"/>
          </rPr>
          <t xml:space="preserve">
Procurement plans, bidding
opportunities, contract awards
and resolution of complaints
are posted on public websites. (From PEFA report)</t>
        </r>
      </text>
    </comment>
    <comment ref="AU123" authorId="1" shapeId="0">
      <text>
        <r>
          <rPr>
            <b/>
            <sz val="9"/>
            <color indexed="81"/>
            <rFont val="Tahoma"/>
            <family val="2"/>
          </rPr>
          <t>Cem Dener:</t>
        </r>
        <r>
          <rPr>
            <sz val="9"/>
            <color indexed="81"/>
            <rFont val="Tahoma"/>
            <family val="2"/>
          </rPr>
          <t xml:space="preserve">
http://www.finances.gov.ma/portal/page?_pageid=53,18106174&amp;_dad=portal&amp;_schema=PORTAL
</t>
        </r>
      </text>
    </comment>
    <comment ref="CU123" authorId="1" shapeId="0">
      <text>
        <r>
          <rPr>
            <b/>
            <sz val="9"/>
            <color indexed="81"/>
            <rFont val="Tahoma"/>
            <family val="2"/>
          </rPr>
          <t>Cem Dener:</t>
        </r>
        <r>
          <rPr>
            <sz val="9"/>
            <color indexed="81"/>
            <rFont val="Tahoma"/>
            <family val="2"/>
          </rPr>
          <t xml:space="preserve">
CDM : https://sig-cdm.finances.gov.ma/Default.aspx</t>
        </r>
      </text>
    </comment>
    <comment ref="DZ123" authorId="1" shapeId="0">
      <text>
        <r>
          <rPr>
            <b/>
            <sz val="9"/>
            <color indexed="81"/>
            <rFont val="Tahoma"/>
            <family val="2"/>
          </rPr>
          <t>Cem Dener:</t>
        </r>
        <r>
          <rPr>
            <sz val="9"/>
            <color indexed="81"/>
            <rFont val="Tahoma"/>
            <family val="2"/>
          </rPr>
          <t xml:space="preserve">
http://www.finances.gov.ma/fr/Pages/DetailService.aspx?m=NOS%20METIERS&amp;c=Citoyen&amp;idService=2&amp;m2=Fiscalit%C3%A9s%20et%20Imp%C3%B4ts</t>
        </r>
      </text>
    </comment>
    <comment ref="ED123" authorId="1" shapeId="0">
      <text>
        <r>
          <rPr>
            <b/>
            <sz val="9"/>
            <color indexed="81"/>
            <rFont val="Tahoma"/>
            <family val="2"/>
          </rPr>
          <t>Cem Dener:</t>
        </r>
        <r>
          <rPr>
            <sz val="9"/>
            <color indexed="81"/>
            <rFont val="Tahoma"/>
            <family val="2"/>
          </rPr>
          <t xml:space="preserve">
http://www.finances.gov.ma/portal/page?_pageid=53,18106174&amp;_dad=portal&amp;_schema=PORTAL
</t>
        </r>
      </text>
    </comment>
    <comment ref="EG123" authorId="3" shapeId="0">
      <text>
        <r>
          <rPr>
            <b/>
            <sz val="9"/>
            <color indexed="81"/>
            <rFont val="Tahoma"/>
            <family val="2"/>
          </rPr>
          <t>Sophiko Skhirtladze:</t>
        </r>
        <r>
          <rPr>
            <sz val="9"/>
            <color indexed="81"/>
            <rFont val="Tahoma"/>
            <family val="2"/>
          </rPr>
          <t xml:space="preserve">
Work was carried out by national expert to map WCO DM Version 3.2 with national requirements. Numerous DMRs submitted.</t>
        </r>
      </text>
    </comment>
    <comment ref="EL123" authorId="1" shapeId="0">
      <text>
        <r>
          <rPr>
            <b/>
            <sz val="9"/>
            <color indexed="81"/>
            <rFont val="Tahoma"/>
            <family val="2"/>
          </rPr>
          <t>Cem Dener:</t>
        </r>
        <r>
          <rPr>
            <sz val="9"/>
            <color indexed="81"/>
            <rFont val="Tahoma"/>
            <family val="2"/>
          </rPr>
          <t xml:space="preserve">
DAAM (open source)
http://www.douane.gov.ma/web/guest/daam
http://www.douane.gov.ma/web/guest/daouane21siecle
</t>
        </r>
      </text>
    </comment>
    <comment ref="EX123" authorId="3" shapeId="0">
      <text>
        <r>
          <rPr>
            <b/>
            <sz val="9"/>
            <color indexed="81"/>
            <rFont val="Tahoma"/>
            <family val="2"/>
          </rPr>
          <t>Sophiko Skhirtladze:</t>
        </r>
        <r>
          <rPr>
            <sz val="9"/>
            <color indexed="81"/>
            <rFont val="Tahoma"/>
            <family val="2"/>
          </rPr>
          <t xml:space="preserve">
http://entrepriseetgestion.ma/docum/54.1164.pdf</t>
        </r>
      </text>
    </comment>
    <comment ref="EY123" authorId="3" shapeId="0">
      <text>
        <r>
          <rPr>
            <b/>
            <sz val="9"/>
            <color indexed="81"/>
            <rFont val="Tahoma"/>
            <family val="2"/>
          </rPr>
          <t>Sophiko Skhirtladze:</t>
        </r>
        <r>
          <rPr>
            <sz val="9"/>
            <color indexed="81"/>
            <rFont val="Tahoma"/>
            <family val="2"/>
          </rPr>
          <t xml:space="preserve">
http://www.baridesign.ma/wps/portal/barideSign</t>
        </r>
      </text>
    </comment>
    <comment ref="FB123" authorId="1" shapeId="0">
      <text>
        <r>
          <rPr>
            <b/>
            <sz val="9"/>
            <color indexed="81"/>
            <rFont val="Tahoma"/>
            <family val="2"/>
          </rPr>
          <t>Cem Dener:</t>
        </r>
        <r>
          <rPr>
            <sz val="9"/>
            <color indexed="81"/>
            <rFont val="Tahoma"/>
            <family val="2"/>
          </rPr>
          <t xml:space="preserve">
650,000 at central level (2014)</t>
        </r>
      </text>
    </comment>
    <comment ref="FQ123" authorId="1" shapeId="0">
      <text>
        <r>
          <rPr>
            <b/>
            <sz val="9"/>
            <color indexed="81"/>
            <rFont val="Tahoma"/>
            <family val="2"/>
          </rPr>
          <t>Cem Dener:</t>
        </r>
        <r>
          <rPr>
            <sz val="9"/>
            <color indexed="81"/>
            <rFont val="Tahoma"/>
            <family val="2"/>
          </rPr>
          <t xml:space="preserve">
Based on Oracle DB</t>
        </r>
      </text>
    </comment>
    <comment ref="FR123" authorId="1" shapeId="0">
      <text>
        <r>
          <rPr>
            <b/>
            <sz val="9"/>
            <color indexed="81"/>
            <rFont val="Tahoma"/>
            <family val="2"/>
          </rPr>
          <t>Cem Dener:</t>
        </r>
        <r>
          <rPr>
            <sz val="9"/>
            <color indexed="81"/>
            <rFont val="Tahoma"/>
            <family val="2"/>
          </rPr>
          <t xml:space="preserve">
https://www.pefa.org/en/assessment/ma-may09-pfmpr-public-en </t>
        </r>
      </text>
    </comment>
    <comment ref="FX123" authorId="1" shapeId="0">
      <text>
        <r>
          <rPr>
            <b/>
            <sz val="9"/>
            <color indexed="81"/>
            <rFont val="Tahoma"/>
            <family val="2"/>
          </rPr>
          <t>Cem Dener:</t>
        </r>
        <r>
          <rPr>
            <sz val="9"/>
            <color indexed="81"/>
            <rFont val="Tahoma"/>
            <family val="2"/>
          </rPr>
          <t xml:space="preserve">
http://www.pefa.org/en/assessment/ma-may09-pfmpr-public-en</t>
        </r>
      </text>
    </comment>
    <comment ref="M124" authorId="1" shapeId="0">
      <text>
        <r>
          <rPr>
            <b/>
            <sz val="9"/>
            <color indexed="81"/>
            <rFont val="Tahoma"/>
            <family val="2"/>
          </rPr>
          <t>Cem Dener:</t>
        </r>
        <r>
          <rPr>
            <sz val="9"/>
            <color indexed="81"/>
            <rFont val="Tahoma"/>
            <family val="2"/>
          </rPr>
          <t xml:space="preserve">
http://www.iese.ac.mz/lib/publication/Renzio,Paolo%20de_Budget%20Reforms%20in%20Mozambique.pdf</t>
        </r>
      </text>
    </comment>
    <comment ref="CM124" authorId="1" shapeId="0">
      <text>
        <r>
          <rPr>
            <b/>
            <sz val="9"/>
            <color indexed="81"/>
            <rFont val="Tahoma"/>
            <family val="2"/>
          </rPr>
          <t>Cem Dener:</t>
        </r>
        <r>
          <rPr>
            <sz val="9"/>
            <color indexed="81"/>
            <rFont val="Tahoma"/>
            <family val="2"/>
          </rPr>
          <t xml:space="preserve">
http://www.mapsec.com/images/rapporter/SISTAFE%20QAG%207th%20Report%20-%20final.pdf</t>
        </r>
      </text>
    </comment>
    <comment ref="CV124" authorId="1" shapeId="0">
      <text>
        <r>
          <rPr>
            <b/>
            <sz val="9"/>
            <color indexed="81"/>
            <rFont val="Tahoma"/>
            <family val="2"/>
          </rPr>
          <t>Cem Dener:</t>
        </r>
        <r>
          <rPr>
            <sz val="9"/>
            <color indexed="81"/>
            <rFont val="Tahoma"/>
            <family val="2"/>
          </rPr>
          <t xml:space="preserve">
http://www.iese.ac.mz/lib/publication/Renzio,Paolo%20de_Budget%20Reforms%20in%20Mozambique.pdf</t>
        </r>
      </text>
    </comment>
    <comment ref="DL124" authorId="1" shapeId="0">
      <text>
        <r>
          <rPr>
            <b/>
            <sz val="9"/>
            <color indexed="81"/>
            <rFont val="Tahoma"/>
            <family val="2"/>
          </rPr>
          <t>Cem Dener:</t>
        </r>
        <r>
          <rPr>
            <sz val="9"/>
            <color indexed="81"/>
            <rFont val="Tahoma"/>
            <family val="2"/>
          </rPr>
          <t xml:space="preserve">
http://www.pefa.org/en/assessment/mz-mar11-pfmpr-public-en</t>
        </r>
      </text>
    </comment>
    <comment ref="DZ124" authorId="1" shapeId="0">
      <text>
        <r>
          <rPr>
            <b/>
            <sz val="9"/>
            <color indexed="81"/>
            <rFont val="Tahoma"/>
            <family val="2"/>
          </rPr>
          <t>Cem Dener:</t>
        </r>
        <r>
          <rPr>
            <sz val="9"/>
            <color indexed="81"/>
            <rFont val="Tahoma"/>
            <family val="2"/>
          </rPr>
          <t xml:space="preserve">
http://www.at.gov.mz/por/Publicacoes/Boletins-Informativos/Boletins-Informativos-2014</t>
        </r>
      </text>
    </comment>
    <comment ref="EA124" authorId="1" shapeId="0">
      <text>
        <r>
          <rPr>
            <b/>
            <sz val="9"/>
            <color indexed="81"/>
            <rFont val="Tahoma"/>
            <family val="2"/>
          </rPr>
          <t>Cem Dener:</t>
        </r>
        <r>
          <rPr>
            <sz val="9"/>
            <color indexed="81"/>
            <rFont val="Tahoma"/>
            <family val="2"/>
          </rPr>
          <t xml:space="preserve">
e-Tax initiated in 2011</t>
        </r>
      </text>
    </comment>
    <comment ref="FJ124" authorId="1" shapeId="0">
      <text>
        <r>
          <rPr>
            <b/>
            <sz val="9"/>
            <color indexed="81"/>
            <rFont val="Tahoma"/>
            <family val="2"/>
          </rPr>
          <t>Cem Dener:</t>
        </r>
        <r>
          <rPr>
            <sz val="9"/>
            <color indexed="81"/>
            <rFont val="Tahoma"/>
            <family val="2"/>
          </rPr>
          <t xml:space="preserve">
http://www.misau.gov.mz/index.php/esip-saude
http://www.mfp.gov.mz/index.php/legislacao/recursos-humanos/file/100-decreto-552009-de-1210?start=5
http://www.imf.org/external/pubs/ft/survey/so/2007/CAR1126C.htm</t>
        </r>
      </text>
    </comment>
    <comment ref="FR124" authorId="1" shapeId="0">
      <text>
        <r>
          <rPr>
            <b/>
            <sz val="9"/>
            <color indexed="81"/>
            <rFont val="Tahoma"/>
            <family val="2"/>
          </rPr>
          <t>Cem Dener:</t>
        </r>
        <r>
          <rPr>
            <sz val="9"/>
            <color indexed="81"/>
            <rFont val="Tahoma"/>
            <family val="2"/>
          </rPr>
          <t xml:space="preserve">
http://www.misau.gov.mz/index.php/esip-saude
http://www.mfp.gov.mz/index.php/legislacao/recursos-humanos/file/100-decreto-552009-de-1210?start=5
http://www.imf.org/external/pubs/ft/survey/so/2007/CAR1126C.htm</t>
        </r>
      </text>
    </comment>
    <comment ref="FV124" authorId="1" shapeId="0">
      <text>
        <r>
          <rPr>
            <b/>
            <sz val="9"/>
            <color indexed="81"/>
            <rFont val="Tahoma"/>
            <family val="2"/>
          </rPr>
          <t>Cem Dener:</t>
        </r>
        <r>
          <rPr>
            <sz val="9"/>
            <color indexed="81"/>
            <rFont val="Tahoma"/>
            <family val="2"/>
          </rPr>
          <t xml:space="preserve">
http://www.mapsec.com/images/rapporter/SISTAFE%20QAG%207th%20Report%20-%20final.pdf</t>
        </r>
      </text>
    </comment>
    <comment ref="FX124" authorId="6" shapeId="0">
      <text>
        <r>
          <rPr>
            <b/>
            <sz val="9"/>
            <color indexed="81"/>
            <rFont val="Tahoma"/>
            <family val="2"/>
          </rPr>
          <t>Huan Zhang:</t>
        </r>
        <r>
          <rPr>
            <sz val="9"/>
            <color indexed="81"/>
            <rFont val="Tahoma"/>
            <family val="2"/>
          </rPr>
          <t xml:space="preserve">
These links don't work:
http://www.portaldogoverno.gov.mz
http://www.concursospublicos.gov.mz 
http://www.pefa.org/en/assessment/mz-mar11-pfmpr-public-en
</t>
        </r>
      </text>
    </comment>
    <comment ref="FZ124" authorId="6" shapeId="0">
      <text>
        <r>
          <rPr>
            <b/>
            <sz val="9"/>
            <color indexed="81"/>
            <rFont val="Tahoma"/>
            <family val="2"/>
          </rPr>
          <t>Huan Zhang:</t>
        </r>
        <r>
          <rPr>
            <sz val="9"/>
            <color indexed="81"/>
            <rFont val="Tahoma"/>
            <family val="2"/>
          </rPr>
          <t xml:space="preserve">
The procurement system is part pf the  System of State Financial Management (SISTAFE). However the e-procurement system has not been fully developed yet</t>
        </r>
      </text>
    </comment>
    <comment ref="GH124" authorId="1" shapeId="0">
      <text>
        <r>
          <rPr>
            <b/>
            <sz val="9"/>
            <color indexed="81"/>
            <rFont val="Tahoma"/>
            <family val="2"/>
          </rPr>
          <t>Cem Dener:</t>
        </r>
        <r>
          <rPr>
            <sz val="9"/>
            <color indexed="81"/>
            <rFont val="Tahoma"/>
            <family val="2"/>
          </rPr>
          <t xml:space="preserve">
CB : Full access</t>
        </r>
      </text>
    </comment>
    <comment ref="F125" authorId="4" shapeId="0">
      <text>
        <r>
          <rPr>
            <b/>
            <sz val="9"/>
            <color indexed="81"/>
            <rFont val="Tahoma"/>
            <family val="2"/>
          </rPr>
          <t>CD:</t>
        </r>
        <r>
          <rPr>
            <sz val="9"/>
            <color indexed="81"/>
            <rFont val="Tahoma"/>
            <family val="2"/>
          </rPr>
          <t xml:space="preserve">
2014
</t>
        </r>
      </text>
    </comment>
    <comment ref="BJ125" authorId="8" shapeId="0">
      <text>
        <r>
          <rPr>
            <b/>
            <sz val="9"/>
            <color indexed="81"/>
            <rFont val="Tahoma"/>
            <family val="2"/>
          </rPr>
          <t>Birgul:</t>
        </r>
        <r>
          <rPr>
            <sz val="9"/>
            <color indexed="81"/>
            <rFont val="Tahoma"/>
            <family val="2"/>
          </rPr>
          <t xml:space="preserve">
web site link does not work. (Hacked?)</t>
        </r>
      </text>
    </comment>
    <comment ref="CM125" authorId="1" shapeId="0">
      <text>
        <r>
          <rPr>
            <b/>
            <sz val="9"/>
            <color indexed="81"/>
            <rFont val="Tahoma"/>
            <family val="2"/>
          </rPr>
          <t>Cem Dener:</t>
        </r>
        <r>
          <rPr>
            <sz val="9"/>
            <color indexed="81"/>
            <rFont val="Tahoma"/>
            <family val="2"/>
          </rPr>
          <t xml:space="preserve">
http://www.publicfinanceinternational.org/news/2014/04/55m-for-pfm-upgrade-in-myanmar/</t>
        </r>
      </text>
    </comment>
    <comment ref="DL125" authorId="1" shapeId="0">
      <text>
        <r>
          <rPr>
            <b/>
            <sz val="9"/>
            <color indexed="81"/>
            <rFont val="Tahoma"/>
            <family val="2"/>
          </rPr>
          <t>Cem Dener:</t>
        </r>
        <r>
          <rPr>
            <sz val="9"/>
            <color indexed="81"/>
            <rFont val="Tahoma"/>
            <family val="2"/>
          </rPr>
          <t xml:space="preserve">
No TSA as of 2012...
http://www.pefa.org/en/assessment/mm-mar12-pfmpr-public-en</t>
        </r>
      </text>
    </comment>
    <comment ref="EF125" authorId="1" shapeId="0">
      <text>
        <r>
          <rPr>
            <b/>
            <sz val="9"/>
            <color indexed="81"/>
            <rFont val="Tahoma"/>
            <family val="2"/>
          </rPr>
          <t>Cem Dener:</t>
        </r>
        <r>
          <rPr>
            <sz val="9"/>
            <color indexed="81"/>
            <rFont val="Tahoma"/>
            <family val="2"/>
          </rPr>
          <t xml:space="preserve">
http://aseanict.com/bizcenter/0/Myanmar-Customs-Department/1338/10612</t>
        </r>
      </text>
    </comment>
    <comment ref="EH125" authorId="1" shapeId="0">
      <text>
        <r>
          <rPr>
            <b/>
            <sz val="9"/>
            <color indexed="81"/>
            <rFont val="Tahoma"/>
            <family val="2"/>
          </rPr>
          <t>Cem Dener:</t>
        </r>
        <r>
          <rPr>
            <sz val="9"/>
            <color indexed="81"/>
            <rFont val="Tahoma"/>
            <family val="2"/>
          </rPr>
          <t xml:space="preserve">
Korean UNI-PASS solutions initially installed at HQ</t>
        </r>
      </text>
    </comment>
    <comment ref="EL125" authorId="1" shapeId="0">
      <text>
        <r>
          <rPr>
            <b/>
            <sz val="9"/>
            <color indexed="81"/>
            <rFont val="Tahoma"/>
            <family val="2"/>
          </rPr>
          <t>Cem Dener:</t>
        </r>
        <r>
          <rPr>
            <sz val="9"/>
            <color indexed="81"/>
            <rFont val="Tahoma"/>
            <family val="2"/>
          </rPr>
          <t xml:space="preserve">
http://dica.x-aas.net/dica/</t>
        </r>
      </text>
    </comment>
    <comment ref="EM125" authorId="1" shapeId="0">
      <text>
        <r>
          <rPr>
            <b/>
            <sz val="9"/>
            <color indexed="81"/>
            <rFont val="Tahoma"/>
            <family val="2"/>
          </rPr>
          <t>Cem Dener:</t>
        </r>
        <r>
          <rPr>
            <sz val="9"/>
            <color indexed="81"/>
            <rFont val="Tahoma"/>
            <family val="2"/>
          </rPr>
          <t xml:space="preserve">
HQ level. Expansion of system is in progress (2013-15).</t>
        </r>
      </text>
    </comment>
    <comment ref="ES125" authorId="8" shapeId="0">
      <text>
        <r>
          <rPr>
            <b/>
            <sz val="9"/>
            <color indexed="81"/>
            <rFont val="Tahoma"/>
            <family val="2"/>
          </rPr>
          <t>Birgul:</t>
        </r>
        <r>
          <rPr>
            <sz val="9"/>
            <color indexed="81"/>
            <rFont val="Tahoma"/>
            <family val="2"/>
          </rPr>
          <t xml:space="preserve">
web site link does not work. (Hacked?)</t>
        </r>
      </text>
    </comment>
    <comment ref="EY125" authorId="3" shapeId="0">
      <text>
        <r>
          <rPr>
            <b/>
            <sz val="9"/>
            <color indexed="81"/>
            <rFont val="Tahoma"/>
            <family val="2"/>
          </rPr>
          <t>Sophiko Skhirtladze:</t>
        </r>
        <r>
          <rPr>
            <sz val="9"/>
            <color indexed="81"/>
            <rFont val="Tahoma"/>
            <family val="2"/>
          </rPr>
          <t xml:space="preserve">
http://www.mictdc.com.mm/root-ca</t>
        </r>
      </text>
    </comment>
    <comment ref="FL125" authorId="1" shapeId="0">
      <text>
        <r>
          <rPr>
            <b/>
            <sz val="9"/>
            <color indexed="81"/>
            <rFont val="Tahoma"/>
            <family val="2"/>
          </rPr>
          <t>Cem Dener:</t>
        </r>
        <r>
          <rPr>
            <sz val="9"/>
            <color indexed="81"/>
            <rFont val="Tahoma"/>
            <family val="2"/>
          </rPr>
          <t xml:space="preserve">
No centralized system in place. MDAs maintain their personnel records separately.</t>
        </r>
      </text>
    </comment>
    <comment ref="FQ125" authorId="1" shapeId="0">
      <text>
        <r>
          <rPr>
            <b/>
            <sz val="9"/>
            <color indexed="81"/>
            <rFont val="Tahoma"/>
            <family val="2"/>
          </rPr>
          <t>Cem Dener:</t>
        </r>
        <r>
          <rPr>
            <sz val="9"/>
            <color indexed="81"/>
            <rFont val="Tahoma"/>
            <family val="2"/>
          </rPr>
          <t xml:space="preserve">
There is no centralized payroll. Each spending body is required to develop its own system, but must discharge the payroll through MEB by issuing a payroll list. Some spending bodies have 
computerized the payroll calculation and preparation function, though most are still manual. A mixture of payment by check for the gazetted officers and cash for more junior staff is use.</t>
        </r>
      </text>
    </comment>
    <comment ref="FV125" authorId="1" shapeId="0">
      <text>
        <r>
          <rPr>
            <b/>
            <sz val="9"/>
            <color indexed="81"/>
            <rFont val="Tahoma"/>
            <family val="2"/>
          </rPr>
          <t>Cem Dener:</t>
        </r>
        <r>
          <rPr>
            <sz val="9"/>
            <color indexed="81"/>
            <rFont val="Tahoma"/>
            <family val="2"/>
          </rPr>
          <t xml:space="preserve">
http://www.publicfinanceinternational.org/news/2014/04/55m-for-pfm-upgrade-in-myanmar/</t>
        </r>
      </text>
    </comment>
    <comment ref="GG125" authorId="1" shapeId="0">
      <text>
        <r>
          <rPr>
            <b/>
            <sz val="9"/>
            <color indexed="81"/>
            <rFont val="Tahoma"/>
            <family val="2"/>
          </rPr>
          <t>Cem Dener:</t>
        </r>
        <r>
          <rPr>
            <sz val="9"/>
            <color indexed="81"/>
            <rFont val="Tahoma"/>
            <family val="2"/>
          </rPr>
          <t xml:space="preserve">
New system is expected to be operational in 2016 (ADB project)
http://www.adb.org/sites/default/files/project-document/79555/47225-001-tar.pdf</t>
        </r>
      </text>
    </comment>
    <comment ref="GH125" authorId="1" shapeId="0">
      <text>
        <r>
          <rPr>
            <b/>
            <sz val="9"/>
            <color indexed="81"/>
            <rFont val="Tahoma"/>
            <family val="2"/>
          </rPr>
          <t>Cem Dener:</t>
        </r>
        <r>
          <rPr>
            <sz val="9"/>
            <color indexed="81"/>
            <rFont val="Tahoma"/>
            <family val="2"/>
          </rPr>
          <t xml:space="preserve">
Also, CB for internal debt</t>
        </r>
      </text>
    </comment>
    <comment ref="DL126" authorId="1" shapeId="0">
      <text>
        <r>
          <rPr>
            <b/>
            <sz val="9"/>
            <color indexed="81"/>
            <rFont val="Tahoma"/>
            <family val="2"/>
          </rPr>
          <t>Cem Dener:</t>
        </r>
        <r>
          <rPr>
            <sz val="9"/>
            <color indexed="81"/>
            <rFont val="Tahoma"/>
            <family val="2"/>
          </rPr>
          <t xml:space="preserve">
No TSA as of 2012.
http://www.oag.gov.na/report/reports/866_Government_2008-09.pdf
http://www.bis.org/cpss/paysys/Namibia.pdf</t>
        </r>
      </text>
    </comment>
    <comment ref="EG126"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H126" authorId="1" shapeId="0">
      <text>
        <r>
          <rPr>
            <b/>
            <sz val="9"/>
            <color indexed="81"/>
            <rFont val="Tahoma"/>
            <family val="2"/>
          </rPr>
          <t>Cem Dener:</t>
        </r>
        <r>
          <rPr>
            <sz val="9"/>
            <color indexed="81"/>
            <rFont val="Tahoma"/>
            <family val="2"/>
          </rPr>
          <t xml:space="preserve">
Transition to ASYCUDA World in progress (expected in 2014-15)</t>
        </r>
      </text>
    </comment>
    <comment ref="EL126" authorId="1" shapeId="0">
      <text>
        <r>
          <rPr>
            <b/>
            <sz val="9"/>
            <color indexed="81"/>
            <rFont val="Tahoma"/>
            <family val="2"/>
          </rPr>
          <t>Cem Dener:</t>
        </r>
        <r>
          <rPr>
            <sz val="9"/>
            <color indexed="81"/>
            <rFont val="Tahoma"/>
            <family val="2"/>
          </rPr>
          <t xml:space="preserve">
http://unctad.org/en/PublicationsLibrary/dtlasycuda2011d1_en.pdf</t>
        </r>
      </text>
    </comment>
    <comment ref="EM126" authorId="1" shapeId="0">
      <text>
        <r>
          <rPr>
            <b/>
            <sz val="9"/>
            <color indexed="81"/>
            <rFont val="Tahoma"/>
            <family val="2"/>
          </rPr>
          <t>Cem Dener:</t>
        </r>
        <r>
          <rPr>
            <sz val="9"/>
            <color indexed="81"/>
            <rFont val="Tahoma"/>
            <family val="2"/>
          </rPr>
          <t xml:space="preserve">
ASYCUDA World transition initiated in 2013.</t>
        </r>
      </text>
    </comment>
    <comment ref="EY126" authorId="3" shapeId="0">
      <text>
        <r>
          <rPr>
            <b/>
            <sz val="9"/>
            <color indexed="81"/>
            <rFont val="Tahoma"/>
            <family val="2"/>
          </rPr>
          <t>Sophiko Skhirtladze:</t>
        </r>
        <r>
          <rPr>
            <sz val="9"/>
            <color indexed="81"/>
            <rFont val="Tahoma"/>
            <family val="2"/>
          </rPr>
          <t xml:space="preserve">
http://allafrica.com/stories/201302190983.html</t>
        </r>
      </text>
    </comment>
    <comment ref="FJ126" authorId="1" shapeId="0">
      <text>
        <r>
          <rPr>
            <b/>
            <sz val="9"/>
            <color indexed="81"/>
            <rFont val="Tahoma"/>
            <family val="2"/>
          </rPr>
          <t>Cem Dener:</t>
        </r>
        <r>
          <rPr>
            <sz val="9"/>
            <color indexed="81"/>
            <rFont val="Tahoma"/>
            <family val="2"/>
          </rPr>
          <t xml:space="preserve">
http://www.irmt.org/documents/research_reports/accounting_recs/IRMT_acc_rec_namibia.PDF</t>
        </r>
      </text>
    </comment>
    <comment ref="FK126" authorId="1" shapeId="0">
      <text>
        <r>
          <rPr>
            <b/>
            <sz val="9"/>
            <color indexed="81"/>
            <rFont val="Tahoma"/>
            <family val="2"/>
          </rPr>
          <t>Cem Dener:</t>
        </r>
        <r>
          <rPr>
            <sz val="9"/>
            <color indexed="81"/>
            <rFont val="Tahoma"/>
            <family val="2"/>
          </rPr>
          <t xml:space="preserve">
HRIMS piloted in 2001. However, there was no centralized system as of 2013.</t>
        </r>
      </text>
    </comment>
    <comment ref="FQ126" authorId="1" shapeId="0">
      <text>
        <r>
          <rPr>
            <b/>
            <sz val="9"/>
            <color indexed="81"/>
            <rFont val="Tahoma"/>
            <family val="2"/>
          </rPr>
          <t>Cem Dener:</t>
        </r>
        <r>
          <rPr>
            <sz val="9"/>
            <color indexed="81"/>
            <rFont val="Tahoma"/>
            <family val="2"/>
          </rPr>
          <t xml:space="preserve">
The Payroll system is a COBOL flat file system and the skills to edit 
the processing code are limited and opportunities are few.</t>
        </r>
      </text>
    </comment>
    <comment ref="FX126" authorId="1" shapeId="0">
      <text>
        <r>
          <rPr>
            <b/>
            <sz val="9"/>
            <color indexed="81"/>
            <rFont val="Tahoma"/>
            <family val="2"/>
          </rPr>
          <t>Cem Dener:</t>
        </r>
        <r>
          <rPr>
            <sz val="9"/>
            <color indexed="81"/>
            <rFont val="Tahoma"/>
            <family val="2"/>
          </rPr>
          <t xml:space="preserve">
https://www.ist-africa.org/home/default.asp?page=doc-by-id&amp;docid=5554</t>
        </r>
      </text>
    </comment>
    <comment ref="GH126" authorId="1" shapeId="0">
      <text>
        <r>
          <rPr>
            <b/>
            <sz val="9"/>
            <color indexed="81"/>
            <rFont val="Tahoma"/>
            <family val="2"/>
          </rPr>
          <t>Cem Dener:</t>
        </r>
        <r>
          <rPr>
            <sz val="9"/>
            <color indexed="81"/>
            <rFont val="Tahoma"/>
            <family val="2"/>
          </rPr>
          <t xml:space="preserve">
CB : Full access</t>
        </r>
      </text>
    </comment>
    <comment ref="F127" authorId="4" shapeId="0">
      <text>
        <r>
          <rPr>
            <b/>
            <sz val="9"/>
            <color indexed="81"/>
            <rFont val="Tahoma"/>
            <family val="2"/>
          </rPr>
          <t>CD:</t>
        </r>
        <r>
          <rPr>
            <sz val="9"/>
            <color indexed="81"/>
            <rFont val="Tahoma"/>
            <family val="2"/>
          </rPr>
          <t xml:space="preserve">
2014
</t>
        </r>
      </text>
    </comment>
    <comment ref="G127" authorId="4" shapeId="0">
      <text>
        <r>
          <rPr>
            <b/>
            <sz val="9"/>
            <color indexed="81"/>
            <rFont val="Tahoma"/>
            <family val="2"/>
          </rPr>
          <t>CD:</t>
        </r>
        <r>
          <rPr>
            <sz val="9"/>
            <color indexed="81"/>
            <rFont val="Tahoma"/>
            <family val="2"/>
          </rPr>
          <t xml:space="preserve">
2014</t>
        </r>
      </text>
    </comment>
    <comment ref="BJ127" authorId="8" shapeId="0">
      <text>
        <r>
          <rPr>
            <b/>
            <sz val="9"/>
            <color indexed="81"/>
            <rFont val="Tahoma"/>
            <family val="2"/>
          </rPr>
          <t>Birgul:</t>
        </r>
        <r>
          <rPr>
            <sz val="9"/>
            <color indexed="81"/>
            <rFont val="Tahoma"/>
            <family val="2"/>
          </rPr>
          <t xml:space="preserve">
main statistics on government revenues and expenditures</t>
        </r>
      </text>
    </comment>
    <comment ref="CM127" authorId="1" shapeId="0">
      <text>
        <r>
          <rPr>
            <b/>
            <sz val="9"/>
            <color indexed="81"/>
            <rFont val="Tahoma"/>
            <family val="2"/>
          </rPr>
          <t>Cem Dener:</t>
        </r>
        <r>
          <rPr>
            <sz val="9"/>
            <color indexed="81"/>
            <rFont val="Tahoma"/>
            <family val="2"/>
          </rPr>
          <t xml:space="preserve">
http://www.forumsec.org/resources/uploads/embeds/file/PCCFAF_NauruCaseStudy_Final%20Report.pdf</t>
        </r>
      </text>
    </comment>
    <comment ref="DL127" authorId="1" shapeId="0">
      <text>
        <r>
          <rPr>
            <b/>
            <sz val="9"/>
            <color indexed="81"/>
            <rFont val="Tahoma"/>
            <family val="2"/>
          </rPr>
          <t>Cem Dener:</t>
        </r>
        <r>
          <rPr>
            <sz val="9"/>
            <color indexed="81"/>
            <rFont val="Tahoma"/>
            <family val="2"/>
          </rPr>
          <t xml:space="preserve">
http://www.naurugov.nr/parliament-of-nauru/constitution-of-nauru.aspx</t>
        </r>
      </text>
    </comment>
    <comment ref="DN127" authorId="1" shapeId="0">
      <text>
        <r>
          <rPr>
            <b/>
            <sz val="9"/>
            <color indexed="81"/>
            <rFont val="Tahoma"/>
            <family val="2"/>
          </rPr>
          <t>Cem Dener:</t>
        </r>
        <r>
          <rPr>
            <sz val="9"/>
            <color indexed="81"/>
            <rFont val="Tahoma"/>
            <family val="2"/>
          </rPr>
          <t xml:space="preserve">
Treasury Fund
No TSA yet
</t>
        </r>
      </text>
    </comment>
    <comment ref="DT127" authorId="1" shapeId="0">
      <text>
        <r>
          <rPr>
            <b/>
            <sz val="9"/>
            <color indexed="81"/>
            <rFont val="Tahoma"/>
            <family val="2"/>
          </rPr>
          <t>Cem Dener:</t>
        </r>
        <r>
          <rPr>
            <sz val="9"/>
            <color indexed="81"/>
            <rFont val="Tahoma"/>
            <family val="2"/>
          </rPr>
          <t xml:space="preserve">
Nauru Revenue Office (NRO) 
There is presently no tax on income in Nauru, however an income tax will be applied as of October 1, 2014.
http://www.radionz.co.nz/international/pacific-news/246948/income-taxes-coming-in-nauru</t>
        </r>
      </text>
    </comment>
    <comment ref="ED127" authorId="1" shapeId="0">
      <text>
        <r>
          <rPr>
            <b/>
            <sz val="9"/>
            <color indexed="81"/>
            <rFont val="Tahoma"/>
            <family val="2"/>
          </rPr>
          <t>Cem Dener:</t>
        </r>
        <r>
          <rPr>
            <sz val="9"/>
            <color indexed="81"/>
            <rFont val="Tahoma"/>
            <family val="2"/>
          </rPr>
          <t xml:space="preserve">
Customs and Border Control Unit under NRO</t>
        </r>
      </text>
    </comment>
    <comment ref="ES127" authorId="8" shapeId="0">
      <text>
        <r>
          <rPr>
            <b/>
            <sz val="9"/>
            <color indexed="81"/>
            <rFont val="Tahoma"/>
            <family val="2"/>
          </rPr>
          <t>Birgul:</t>
        </r>
        <r>
          <rPr>
            <sz val="9"/>
            <color indexed="81"/>
            <rFont val="Tahoma"/>
            <family val="2"/>
          </rPr>
          <t xml:space="preserve">
main statistics on government revenues and expenditures</t>
        </r>
      </text>
    </comment>
    <comment ref="FJ127" authorId="1" shapeId="0">
      <text>
        <r>
          <rPr>
            <b/>
            <sz val="9"/>
            <color indexed="81"/>
            <rFont val="Tahoma"/>
            <family val="2"/>
          </rPr>
          <t>Cem Dener:</t>
        </r>
        <r>
          <rPr>
            <sz val="9"/>
            <color indexed="81"/>
            <rFont val="Tahoma"/>
            <family val="2"/>
          </rPr>
          <t xml:space="preserve">
http://pifma.pftac.org/filemanager/files/Docs/2008_Minutes2.pdf</t>
        </r>
      </text>
    </comment>
    <comment ref="FR127" authorId="1" shapeId="0">
      <text>
        <r>
          <rPr>
            <b/>
            <sz val="9"/>
            <color indexed="81"/>
            <rFont val="Tahoma"/>
            <family val="2"/>
          </rPr>
          <t>Cem Dener:</t>
        </r>
        <r>
          <rPr>
            <sz val="9"/>
            <color indexed="81"/>
            <rFont val="Tahoma"/>
            <family val="2"/>
          </rPr>
          <t xml:space="preserve">
http://pifma.pftac.org/filemanager/files/Docs/2008_Minutes2.pdf</t>
        </r>
      </text>
    </comment>
    <comment ref="FV127" authorId="1" shapeId="0">
      <text>
        <r>
          <rPr>
            <b/>
            <sz val="9"/>
            <color indexed="81"/>
            <rFont val="Tahoma"/>
            <family val="2"/>
          </rPr>
          <t>Cem Dener:</t>
        </r>
        <r>
          <rPr>
            <sz val="9"/>
            <color indexed="81"/>
            <rFont val="Tahoma"/>
            <family val="2"/>
          </rPr>
          <t xml:space="preserve">
http://www.forumsec.org/resources/uploads/embeds/file/PCCFAF_NauruCaseStudy_Final%20Report.pdf</t>
        </r>
      </text>
    </comment>
    <comment ref="GF127" authorId="1" shapeId="0">
      <text>
        <r>
          <rPr>
            <b/>
            <sz val="9"/>
            <color indexed="81"/>
            <rFont val="Tahoma"/>
            <family val="2"/>
          </rPr>
          <t>Cem Dener:</t>
        </r>
        <r>
          <rPr>
            <sz val="9"/>
            <color indexed="81"/>
            <rFont val="Tahoma"/>
            <family val="2"/>
          </rPr>
          <t xml:space="preserve">
CS-DRMS was used from 1993-2013. New FMIS based operations introduced in 2013</t>
        </r>
      </text>
    </comment>
    <comment ref="GH127" authorId="1" shapeId="0">
      <text>
        <r>
          <rPr>
            <b/>
            <sz val="9"/>
            <color indexed="81"/>
            <rFont val="Tahoma"/>
            <family val="2"/>
          </rPr>
          <t>Cem Dener:</t>
        </r>
        <r>
          <rPr>
            <sz val="9"/>
            <color indexed="81"/>
            <rFont val="Tahoma"/>
            <family val="2"/>
          </rPr>
          <t xml:space="preserve">
MoF : Inactive</t>
        </r>
      </text>
    </comment>
    <comment ref="M128" authorId="1" shapeId="0">
      <text>
        <r>
          <rPr>
            <b/>
            <sz val="9"/>
            <color indexed="81"/>
            <rFont val="Tahoma"/>
            <family val="2"/>
          </rPr>
          <t>Cem Dener:</t>
        </r>
        <r>
          <rPr>
            <sz val="9"/>
            <color indexed="81"/>
            <rFont val="Tahoma"/>
            <family val="2"/>
          </rPr>
          <t xml:space="preserve">
http://lmbis.gov.np   
http://www-wds.worldbank.org/external/default/WDSContentServer/WDSP/IB/2012/02/06/000386194_20120206020352/Rendered/PDF/666480PJPR0P120200201100for0public.pdf</t>
        </r>
      </text>
    </comment>
    <comment ref="AO128" authorId="5" shapeId="0">
      <text>
        <r>
          <rPr>
            <b/>
            <sz val="9"/>
            <color indexed="81"/>
            <rFont val="Tahoma"/>
            <family val="2"/>
          </rPr>
          <t>Sandy:</t>
        </r>
        <r>
          <rPr>
            <sz val="9"/>
            <color indexed="81"/>
            <rFont val="Tahoma"/>
            <family val="2"/>
          </rPr>
          <t xml:space="preserve">
http://www.oagnep.gov.np/auditreports.php</t>
        </r>
      </text>
    </comment>
    <comment ref="CV128" authorId="1" shapeId="0">
      <text>
        <r>
          <rPr>
            <b/>
            <sz val="9"/>
            <color indexed="81"/>
            <rFont val="Tahoma"/>
            <family val="2"/>
          </rPr>
          <t>Cem Dener:</t>
        </r>
        <r>
          <rPr>
            <sz val="9"/>
            <color indexed="81"/>
            <rFont val="Tahoma"/>
            <family val="2"/>
          </rPr>
          <t xml:space="preserve">
http://www-wds.worldbank.org/external/default/WDSContentServer/WDSP/IB/2012/02/06/000386194_20120206020352/Rendered/PDF/666480PJPR0P120200201100for0public.pdf</t>
        </r>
      </text>
    </comment>
    <comment ref="DM128" authorId="1" shapeId="0">
      <text>
        <r>
          <rPr>
            <b/>
            <sz val="9"/>
            <color indexed="81"/>
            <rFont val="Tahoma"/>
            <family val="2"/>
          </rPr>
          <t>Cem Dener:</t>
        </r>
        <r>
          <rPr>
            <sz val="9"/>
            <color indexed="81"/>
            <rFont val="Tahoma"/>
            <family val="2"/>
          </rPr>
          <t xml:space="preserve">
Initiated in 2008</t>
        </r>
      </text>
    </comment>
    <comment ref="DX128" authorId="5" shapeId="0">
      <text>
        <r>
          <rPr>
            <b/>
            <sz val="9"/>
            <color indexed="81"/>
            <rFont val="Tahoma"/>
            <family val="2"/>
          </rPr>
          <t>Sandy:</t>
        </r>
        <r>
          <rPr>
            <sz val="9"/>
            <color indexed="81"/>
            <rFont val="Tahoma"/>
            <family val="2"/>
          </rPr>
          <t xml:space="preserve">
http://www.oagnep.gov.np/auditreports.php</t>
        </r>
      </text>
    </comment>
    <comment ref="DZ128" authorId="1" shapeId="0">
      <text>
        <r>
          <rPr>
            <b/>
            <sz val="9"/>
            <color indexed="81"/>
            <rFont val="Tahoma"/>
            <family val="2"/>
          </rPr>
          <t>Cem Dener:</t>
        </r>
        <r>
          <rPr>
            <sz val="9"/>
            <color indexed="81"/>
            <rFont val="Tahoma"/>
            <family val="2"/>
          </rPr>
          <t xml:space="preserve">
http://www.ird.gov.np/ird/uploaded/reform-plan-doc6.pdf</t>
        </r>
      </text>
    </comment>
    <comment ref="EA128" authorId="1" shapeId="0">
      <text>
        <r>
          <rPr>
            <b/>
            <sz val="9"/>
            <color indexed="81"/>
            <rFont val="Tahoma"/>
            <family val="2"/>
          </rPr>
          <t>Cem Dener:</t>
        </r>
        <r>
          <rPr>
            <sz val="9"/>
            <color indexed="81"/>
            <rFont val="Tahoma"/>
            <family val="2"/>
          </rPr>
          <t xml:space="preserve">
Basic services introduced. Expansion of Tax System is planned in 2015.</t>
        </r>
      </text>
    </comment>
    <comment ref="EG128"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H128" authorId="1" shapeId="0">
      <text>
        <r>
          <rPr>
            <b/>
            <sz val="9"/>
            <color indexed="81"/>
            <rFont val="Tahoma"/>
            <family val="2"/>
          </rPr>
          <t>Cem Dener:</t>
        </r>
        <r>
          <rPr>
            <sz val="9"/>
            <color indexed="81"/>
            <rFont val="Tahoma"/>
            <family val="2"/>
          </rPr>
          <t xml:space="preserve">
Customs Modernization initiated in 2013-14
</t>
        </r>
      </text>
    </comment>
    <comment ref="EL128" authorId="1" shapeId="0">
      <text>
        <r>
          <rPr>
            <b/>
            <sz val="9"/>
            <color indexed="81"/>
            <rFont val="Tahoma"/>
            <family val="2"/>
          </rPr>
          <t>Cem Dener:</t>
        </r>
        <r>
          <rPr>
            <sz val="9"/>
            <color indexed="81"/>
            <rFont val="Tahoma"/>
            <family val="2"/>
          </rPr>
          <t xml:space="preserve">
https://www.imf.org/external/np/seminars/eng/2011/revenue/pdf/baskota.pdf  
http://www.ekantipur.com/2014/05/23/business/adbs-japan-fund-to-aid-customs-modernisation/389937.html
http://www.unipass.or.kr/eng/ds4_2.html?db=eng_news&amp;no=246&amp;c=view&amp;page=4&amp;SK=&amp;SN=&amp;kind3=&amp;idx=18&amp;mNum=4&amp;sNum=2</t>
        </r>
      </text>
    </comment>
    <comment ref="EM128" authorId="1" shapeId="0">
      <text>
        <r>
          <rPr>
            <b/>
            <sz val="9"/>
            <color indexed="81"/>
            <rFont val="Tahoma"/>
            <family val="2"/>
          </rPr>
          <t>Cem Dener:</t>
        </r>
        <r>
          <rPr>
            <sz val="9"/>
            <color indexed="81"/>
            <rFont val="Tahoma"/>
            <family val="2"/>
          </rPr>
          <t xml:space="preserve">
ASYCUDA++ since 2008</t>
        </r>
      </text>
    </comment>
    <comment ref="EY128" authorId="3" shapeId="0">
      <text>
        <r>
          <rPr>
            <b/>
            <sz val="9"/>
            <color indexed="81"/>
            <rFont val="Tahoma"/>
            <family val="2"/>
          </rPr>
          <t>Sophiko Skhirtladze:</t>
        </r>
        <r>
          <rPr>
            <sz val="9"/>
            <color indexed="81"/>
            <rFont val="Tahoma"/>
            <family val="2"/>
          </rPr>
          <t xml:space="preserve">
http://www.ktm2day.com/2012/02/10/government-introduces-digital-signature-in-nepal/</t>
        </r>
      </text>
    </comment>
    <comment ref="FI128" authorId="1" shapeId="0">
      <text>
        <r>
          <rPr>
            <b/>
            <sz val="9"/>
            <color indexed="81"/>
            <rFont val="Tahoma"/>
            <family val="2"/>
          </rPr>
          <t>Cem Dener:</t>
        </r>
        <r>
          <rPr>
            <sz val="9"/>
            <color indexed="81"/>
            <rFont val="Tahoma"/>
            <family val="2"/>
          </rPr>
          <t xml:space="preserve">
Based on Oracle DB</t>
        </r>
      </text>
    </comment>
    <comment ref="FR128" authorId="1" shapeId="0">
      <text>
        <r>
          <rPr>
            <b/>
            <sz val="9"/>
            <color indexed="81"/>
            <rFont val="Tahoma"/>
            <family val="2"/>
          </rPr>
          <t>Cem Dener:</t>
        </r>
        <r>
          <rPr>
            <sz val="9"/>
            <color indexed="81"/>
            <rFont val="Tahoma"/>
            <family val="2"/>
          </rPr>
          <t xml:space="preserve">
New system is expected to be operational in 2015</t>
        </r>
      </text>
    </comment>
    <comment ref="FX128" authorId="1" shapeId="0">
      <text>
        <r>
          <rPr>
            <b/>
            <sz val="9"/>
            <color indexed="81"/>
            <rFont val="Tahoma"/>
            <family val="2"/>
          </rPr>
          <t>Cem Dener:</t>
        </r>
        <r>
          <rPr>
            <sz val="9"/>
            <color indexed="81"/>
            <rFont val="Tahoma"/>
            <family val="2"/>
          </rPr>
          <t xml:space="preserve">
www.eproc.dor.gov.np
www.edolidar.gov.np
www.edudbc.gov.np</t>
        </r>
      </text>
    </comment>
    <comment ref="GH128" authorId="1" shapeId="0">
      <text>
        <r>
          <rPr>
            <b/>
            <sz val="9"/>
            <color indexed="81"/>
            <rFont val="Tahoma"/>
            <family val="2"/>
          </rPr>
          <t>Cem Dener:</t>
        </r>
        <r>
          <rPr>
            <sz val="9"/>
            <color indexed="81"/>
            <rFont val="Tahoma"/>
            <family val="2"/>
          </rPr>
          <t xml:space="preserve">
Also, CB</t>
        </r>
      </text>
    </comment>
    <comment ref="J129" authorId="1" shapeId="0">
      <text>
        <r>
          <rPr>
            <b/>
            <sz val="9"/>
            <color indexed="81"/>
            <rFont val="Tahoma"/>
            <family val="2"/>
          </rPr>
          <t>MoF comments:</t>
        </r>
        <r>
          <rPr>
            <sz val="9"/>
            <color indexed="81"/>
            <rFont val="Tahoma"/>
            <family val="2"/>
          </rPr>
          <t xml:space="preserve">
Each ministry has its own page on http://www.rijksoverheid.nl/ministeries. 
The state budget data can be found on: www.rijksbegroting.nl and. 
The site overheid.nl contains all the laws and parlimentary information.</t>
        </r>
      </text>
    </comment>
    <comment ref="L129" authorId="1" shapeId="0">
      <text>
        <r>
          <rPr>
            <b/>
            <sz val="9"/>
            <color indexed="81"/>
            <rFont val="Tahoma"/>
            <family val="2"/>
          </rPr>
          <t>MoF comments:</t>
        </r>
        <r>
          <rPr>
            <sz val="9"/>
            <color indexed="81"/>
            <rFont val="Tahoma"/>
            <family val="2"/>
          </rPr>
          <t xml:space="preserve">
The OECD document is old. We had a reform of the budget presentation. Details will be presented in an upcoming OECD article</t>
        </r>
      </text>
    </comment>
    <comment ref="P129" authorId="1" shapeId="0">
      <text>
        <r>
          <rPr>
            <b/>
            <sz val="9"/>
            <color indexed="81"/>
            <rFont val="Tahoma"/>
            <family val="2"/>
          </rPr>
          <t>Cem Dener:</t>
        </r>
        <r>
          <rPr>
            <sz val="9"/>
            <color indexed="81"/>
            <rFont val="Tahoma"/>
            <family val="2"/>
          </rPr>
          <t xml:space="preserve">
Also
http://overheid.nl/
http://www.rijksbegroting.nl/2012/voorbereiding/miljoenennota,kst160028_2.html  </t>
        </r>
      </text>
    </comment>
    <comment ref="W129" authorId="1" shapeId="0">
      <text>
        <r>
          <rPr>
            <b/>
            <sz val="9"/>
            <color indexed="81"/>
            <rFont val="Tahoma"/>
            <family val="2"/>
          </rPr>
          <t>MoF comment:</t>
        </r>
        <r>
          <rPr>
            <sz val="9"/>
            <color indexed="81"/>
            <rFont val="Tahoma"/>
            <family val="2"/>
          </rPr>
          <t xml:space="preserve">
There is no real citizens budget, only a game to give insight in how the budget works.</t>
        </r>
      </text>
    </comment>
    <comment ref="X129" authorId="1" shapeId="0">
      <text>
        <r>
          <rPr>
            <b/>
            <sz val="9"/>
            <color indexed="81"/>
            <rFont val="Tahoma"/>
            <family val="2"/>
          </rPr>
          <t>Cem Dener:</t>
        </r>
        <r>
          <rPr>
            <sz val="9"/>
            <color indexed="81"/>
            <rFont val="Tahoma"/>
            <family val="2"/>
          </rPr>
          <t xml:space="preserve">
http://www.prinsjesdag2011.nl/miljoenennota/huishoudboekje_van_nederland</t>
        </r>
      </text>
    </comment>
    <comment ref="AA129" authorId="1" shapeId="0">
      <text>
        <r>
          <rPr>
            <b/>
            <sz val="9"/>
            <color indexed="81"/>
            <rFont val="Tahoma"/>
            <family val="2"/>
          </rPr>
          <t>Cem Dener:</t>
        </r>
        <r>
          <rPr>
            <sz val="9"/>
            <color indexed="81"/>
            <rFont val="Tahoma"/>
            <family val="2"/>
          </rPr>
          <t xml:space="preserve">
For each budget document, relevant budgetary documentation is digitally available. In addition, the budgetmemoranda from 1911 and up are published on rijksbegroting.nl http://www.rijksbegroting.nl/algemeen/rijksbegroting/archief,1911---1920.html)</t>
        </r>
      </text>
    </comment>
    <comment ref="AK129" authorId="1" shapeId="0">
      <text>
        <r>
          <rPr>
            <b/>
            <sz val="9"/>
            <color indexed="81"/>
            <rFont val="Tahoma"/>
            <family val="2"/>
          </rPr>
          <t>MoF comment:</t>
        </r>
        <r>
          <rPr>
            <sz val="9"/>
            <color indexed="81"/>
            <rFont val="Tahoma"/>
            <family val="2"/>
          </rPr>
          <t xml:space="preserve">
Budget execution information is presented 3 times to the parliament, two intermediate results and a final document</t>
        </r>
      </text>
    </comment>
    <comment ref="AO129" authorId="1" shapeId="0">
      <text>
        <r>
          <rPr>
            <b/>
            <sz val="9"/>
            <color indexed="81"/>
            <rFont val="Tahoma"/>
            <family val="2"/>
          </rPr>
          <t>MoF comments:</t>
        </r>
        <r>
          <rPr>
            <sz val="9"/>
            <color indexed="81"/>
            <rFont val="Tahoma"/>
            <family val="2"/>
          </rPr>
          <t xml:space="preserve">
the results of the external auditor are published as part of the annual account on the sites www.rekenkamer.nl and www.overheid.nl</t>
        </r>
      </text>
    </comment>
    <comment ref="BD129" authorId="1" shapeId="0">
      <text>
        <r>
          <rPr>
            <b/>
            <sz val="9"/>
            <color indexed="81"/>
            <rFont val="Tahoma"/>
            <family val="2"/>
          </rPr>
          <t>MoF comment:</t>
        </r>
        <r>
          <rPr>
            <sz val="9"/>
            <color indexed="81"/>
            <rFont val="Tahoma"/>
            <family val="2"/>
          </rPr>
          <t xml:space="preserve">
This site acts as a reference portal to all the opendata sets presented in the Netherlands.</t>
        </r>
      </text>
    </comment>
    <comment ref="BJ129" authorId="1" shapeId="0">
      <text>
        <r>
          <rPr>
            <b/>
            <sz val="9"/>
            <color indexed="81"/>
            <rFont val="Tahoma"/>
            <family val="2"/>
          </rPr>
          <t>MoF comment:</t>
        </r>
        <r>
          <rPr>
            <sz val="9"/>
            <color indexed="81"/>
            <rFont val="Tahoma"/>
            <family val="2"/>
          </rPr>
          <t xml:space="preserve">
Economic data (containing PF information) is published on a regularly basis by the CPB
See:
http://www.cpb.nl/publicaties?page=1&amp;filters=-language%3Aen%20type%3Apublicatie%20ss_cck_field_typepublicatie%3A%22MEV%22&amp;solrsort=sort_ss_cck_field_publicatiedatum%20desc</t>
        </r>
      </text>
    </comment>
    <comment ref="BV129" authorId="1" shapeId="0">
      <text>
        <r>
          <rPr>
            <b/>
            <sz val="9"/>
            <color indexed="81"/>
            <rFont val="Tahoma"/>
            <family val="2"/>
          </rPr>
          <t>Cem Dener:</t>
        </r>
        <r>
          <rPr>
            <sz val="9"/>
            <color indexed="81"/>
            <rFont val="Tahoma"/>
            <family val="2"/>
          </rPr>
          <t xml:space="preserve">
Internal web stats</t>
        </r>
      </text>
    </comment>
    <comment ref="CM129" authorId="1" shapeId="0">
      <text>
        <r>
          <rPr>
            <b/>
            <sz val="9"/>
            <color indexed="81"/>
            <rFont val="Tahoma"/>
            <family val="2"/>
          </rPr>
          <t>Cem Dener:</t>
        </r>
        <r>
          <rPr>
            <sz val="9"/>
            <color indexed="81"/>
            <rFont val="Tahoma"/>
            <family val="2"/>
          </rPr>
          <t xml:space="preserve">
http://www.rijksacademie.nl/files/999%20pdf%20documenten/Rijksacademiereeks/03-bw-Made%20in%20Holland.pdf</t>
        </r>
      </text>
    </comment>
    <comment ref="CS129" authorId="1" shapeId="0">
      <text>
        <r>
          <rPr>
            <b/>
            <sz val="9"/>
            <color indexed="81"/>
            <rFont val="Tahoma"/>
            <family val="2"/>
          </rPr>
          <t>MoF comments:</t>
        </r>
        <r>
          <rPr>
            <sz val="9"/>
            <color indexed="81"/>
            <rFont val="Tahoma"/>
            <family val="2"/>
          </rPr>
          <t xml:space="preserve">
Each ministry has its own page on http://www.rijksoverheid.nl/ministeries. 
The state budget data can be found on: www.rijksbegroting.nl and. 
The site overheid.nl contains all the laws and parlimentary information.</t>
        </r>
      </text>
    </comment>
    <comment ref="CU129" authorId="1" shapeId="0">
      <text>
        <r>
          <rPr>
            <b/>
            <sz val="9"/>
            <color indexed="81"/>
            <rFont val="Tahoma"/>
            <family val="2"/>
          </rPr>
          <t>MoF comments:</t>
        </r>
        <r>
          <rPr>
            <sz val="9"/>
            <color indexed="81"/>
            <rFont val="Tahoma"/>
            <family val="2"/>
          </rPr>
          <t xml:space="preserve">
The OECD document is old. We had a reform of the budget presentation. Details will be presented in an upcoming OECD article</t>
        </r>
      </text>
    </comment>
    <comment ref="DE129" authorId="1" shapeId="0">
      <text>
        <r>
          <rPr>
            <b/>
            <sz val="9"/>
            <color indexed="81"/>
            <rFont val="Tahoma"/>
            <family val="2"/>
          </rPr>
          <t>Cem Dener:</t>
        </r>
        <r>
          <rPr>
            <sz val="9"/>
            <color indexed="81"/>
            <rFont val="Tahoma"/>
            <family val="2"/>
          </rPr>
          <t xml:space="preserve">
http://www.government.nl/ministries/bzk</t>
        </r>
      </text>
    </comment>
    <comment ref="DF129" authorId="1" shapeId="0">
      <text>
        <r>
          <rPr>
            <b/>
            <sz val="9"/>
            <color indexed="81"/>
            <rFont val="Tahoma"/>
            <family val="2"/>
          </rPr>
          <t>MoF comment:</t>
        </r>
        <r>
          <rPr>
            <sz val="9"/>
            <color indexed="81"/>
            <rFont val="Tahoma"/>
            <family val="2"/>
          </rPr>
          <t xml:space="preserve">
There is no real citizens budget, only a game to give insight in how the budget works.</t>
        </r>
      </text>
    </comment>
    <comment ref="DG129" authorId="1" shapeId="0">
      <text>
        <r>
          <rPr>
            <b/>
            <sz val="9"/>
            <color indexed="81"/>
            <rFont val="Tahoma"/>
            <family val="2"/>
          </rPr>
          <t>Cem Dener:</t>
        </r>
        <r>
          <rPr>
            <sz val="9"/>
            <color indexed="81"/>
            <rFont val="Tahoma"/>
            <family val="2"/>
          </rPr>
          <t xml:space="preserve">
http://www.prinsjesdag2011.nl/miljoenennota/huishoudboekje_van_nederland</t>
        </r>
      </text>
    </comment>
    <comment ref="DJ129" authorId="1" shapeId="0">
      <text>
        <r>
          <rPr>
            <b/>
            <sz val="9"/>
            <color indexed="81"/>
            <rFont val="Tahoma"/>
            <family val="2"/>
          </rPr>
          <t>Cem Dener:</t>
        </r>
        <r>
          <rPr>
            <sz val="9"/>
            <color indexed="81"/>
            <rFont val="Tahoma"/>
            <family val="2"/>
          </rPr>
          <t xml:space="preserve">
For each budget document, relevant budgetary documentation is digitally available. In addition, the budgetmemoranda from 1911 and up are published on rijksbegroting.nl http://www.rijksbegroting.nl/algemeen/rijksbegroting/archief,1911---1920.html)</t>
        </r>
      </text>
    </comment>
    <comment ref="DN129" authorId="1" shapeId="0">
      <text>
        <r>
          <rPr>
            <b/>
            <sz val="9"/>
            <color indexed="81"/>
            <rFont val="Tahoma"/>
            <family val="2"/>
          </rPr>
          <t>Cem Dener:</t>
        </r>
        <r>
          <rPr>
            <sz val="9"/>
            <color indexed="81"/>
            <rFont val="Tahoma"/>
            <family val="2"/>
          </rPr>
          <t xml:space="preserve">
Treasury Banking
also
Rich Payment System
</t>
        </r>
      </text>
    </comment>
    <comment ref="DT129" authorId="1" shapeId="0">
      <text>
        <r>
          <rPr>
            <b/>
            <sz val="9"/>
            <color indexed="81"/>
            <rFont val="Tahoma"/>
            <family val="2"/>
          </rPr>
          <t>MoF comment:</t>
        </r>
        <r>
          <rPr>
            <sz val="9"/>
            <color indexed="81"/>
            <rFont val="Tahoma"/>
            <family val="2"/>
          </rPr>
          <t xml:space="preserve">
Budget execution information is presented 3 times to the parliament, two intermediate results and a final document</t>
        </r>
      </text>
    </comment>
    <comment ref="DX129" authorId="1" shapeId="0">
      <text>
        <r>
          <rPr>
            <b/>
            <sz val="9"/>
            <color indexed="81"/>
            <rFont val="Tahoma"/>
            <family val="2"/>
          </rPr>
          <t>MoF comments:</t>
        </r>
        <r>
          <rPr>
            <sz val="9"/>
            <color indexed="81"/>
            <rFont val="Tahoma"/>
            <family val="2"/>
          </rPr>
          <t xml:space="preserve">
the results of the external auditor are published as part of the annual account on the sites www.rekenkamer.nl and www.overheid.nl</t>
        </r>
      </text>
    </comment>
    <comment ref="DZ129" authorId="1" shapeId="0">
      <text>
        <r>
          <rPr>
            <b/>
            <sz val="9"/>
            <color indexed="81"/>
            <rFont val="Tahoma"/>
            <family val="2"/>
          </rPr>
          <t>Cem Dener:</t>
        </r>
        <r>
          <rPr>
            <sz val="9"/>
            <color indexed="81"/>
            <rFont val="Tahoma"/>
            <family val="2"/>
          </rPr>
          <t xml:space="preserve">
http://www.epractice.eu/files/eGovernment%20in%20NL%20-%20April%202014%20-%20v.16.pdf</t>
        </r>
      </text>
    </comment>
    <comment ref="EG129" authorId="3" shapeId="0">
      <text>
        <r>
          <rPr>
            <b/>
            <sz val="9"/>
            <color indexed="81"/>
            <rFont val="Tahoma"/>
            <family val="2"/>
          </rPr>
          <t>Sophiko Skhirtladze:</t>
        </r>
        <r>
          <rPr>
            <sz val="9"/>
            <color indexed="81"/>
            <rFont val="Tahoma"/>
            <family val="2"/>
          </rPr>
          <t xml:space="preserve">
Earlier projects (DMF) based on DM Version 1.1 and presently Declaration Management System (DMS) and Maritime Single Window based on Version 3.2./3.5.</t>
        </r>
      </text>
    </comment>
    <comment ref="EL129" authorId="1" shapeId="0">
      <text>
        <r>
          <rPr>
            <b/>
            <sz val="9"/>
            <color indexed="81"/>
            <rFont val="Tahoma"/>
            <family val="2"/>
          </rPr>
          <t>Cem Dener:</t>
        </r>
        <r>
          <rPr>
            <sz val="9"/>
            <color indexed="81"/>
            <rFont val="Tahoma"/>
            <family val="2"/>
          </rPr>
          <t xml:space="preserve">
http://www.sbr-nl.nl/
https://www-03.ibm.com/press/us/en/pressrelease/25499.wss
</t>
        </r>
      </text>
    </comment>
    <comment ref="EM129" authorId="1" shapeId="0">
      <text>
        <r>
          <rPr>
            <b/>
            <sz val="9"/>
            <color indexed="81"/>
            <rFont val="Tahoma"/>
            <family val="2"/>
          </rPr>
          <t>MoF comment:</t>
        </r>
        <r>
          <rPr>
            <sz val="9"/>
            <color indexed="81"/>
            <rFont val="Tahoma"/>
            <family val="2"/>
          </rPr>
          <t xml:space="preserve">
This site acts as a reference portal to all the opendata sets presented in the Netherlands.</t>
        </r>
      </text>
    </comment>
    <comment ref="ES129" authorId="1" shapeId="0">
      <text>
        <r>
          <rPr>
            <b/>
            <sz val="9"/>
            <color indexed="81"/>
            <rFont val="Tahoma"/>
            <family val="2"/>
          </rPr>
          <t>MoF comment:</t>
        </r>
        <r>
          <rPr>
            <sz val="9"/>
            <color indexed="81"/>
            <rFont val="Tahoma"/>
            <family val="2"/>
          </rPr>
          <t xml:space="preserve">
Economic data (containing PF information) is published on a regularly basis by the CPB
See:
http://www.cpb.nl/publicaties?page=1&amp;filters=-language%3Aen%20type%3Apublicatie%20ss_cck_field_typepublicatie%3A%22MEV%22&amp;solrsort=sort_ss_cck_field_publicatiedatum%20desc</t>
        </r>
      </text>
    </comment>
    <comment ref="ET129" authorId="3" shapeId="0">
      <text>
        <r>
          <rPr>
            <b/>
            <sz val="9"/>
            <color indexed="81"/>
            <rFont val="Tahoma"/>
            <family val="2"/>
          </rPr>
          <t>Sophiko Skhirtladze:</t>
        </r>
        <r>
          <rPr>
            <sz val="9"/>
            <color indexed="81"/>
            <rFont val="Tahoma"/>
            <family val="2"/>
          </rPr>
          <t xml:space="preserve">
Online Banking</t>
        </r>
      </text>
    </comment>
    <comment ref="EY129" authorId="3" shapeId="0">
      <text>
        <r>
          <rPr>
            <b/>
            <sz val="9"/>
            <color indexed="81"/>
            <rFont val="Tahoma"/>
            <family val="2"/>
          </rPr>
          <t>Sophiko Skhirtladze:</t>
        </r>
        <r>
          <rPr>
            <sz val="9"/>
            <color indexed="81"/>
            <rFont val="Tahoma"/>
            <family val="2"/>
          </rPr>
          <t xml:space="preserve">
http://www.epractice.eu/files/eGovernment%20in%20NL%20-%20April%202014%20-%20v.16.pdf</t>
        </r>
      </text>
    </comment>
    <comment ref="FE129" authorId="1" shapeId="0">
      <text>
        <r>
          <rPr>
            <b/>
            <sz val="9"/>
            <color indexed="81"/>
            <rFont val="Tahoma"/>
            <family val="2"/>
          </rPr>
          <t>Cem Dener:</t>
        </r>
        <r>
          <rPr>
            <sz val="9"/>
            <color indexed="81"/>
            <rFont val="Tahoma"/>
            <family val="2"/>
          </rPr>
          <t xml:space="preserve">
Internal web stats</t>
        </r>
      </text>
    </comment>
    <comment ref="FJ129" authorId="1" shapeId="0">
      <text>
        <r>
          <rPr>
            <b/>
            <sz val="9"/>
            <color indexed="81"/>
            <rFont val="Tahoma"/>
            <family val="2"/>
          </rPr>
          <t>Cem Dener:</t>
        </r>
        <r>
          <rPr>
            <sz val="9"/>
            <color indexed="81"/>
            <rFont val="Tahoma"/>
            <family val="2"/>
          </rPr>
          <t xml:space="preserve">
http://www.p-direkt.nl/documenten/jaarverslagen/2013/12/31/index</t>
        </r>
      </text>
    </comment>
    <comment ref="FR129" authorId="1" shapeId="0">
      <text>
        <r>
          <rPr>
            <b/>
            <sz val="9"/>
            <color indexed="81"/>
            <rFont val="Tahoma"/>
            <family val="2"/>
          </rPr>
          <t>Cem Dener:</t>
        </r>
        <r>
          <rPr>
            <sz val="9"/>
            <color indexed="81"/>
            <rFont val="Tahoma"/>
            <family val="2"/>
          </rPr>
          <t xml:space="preserve">
http://www.p-direkt.nl/documenten/jaarverslagen/2013/12/31/index</t>
        </r>
      </text>
    </comment>
    <comment ref="FV129" authorId="1" shapeId="0">
      <text>
        <r>
          <rPr>
            <b/>
            <sz val="9"/>
            <color indexed="81"/>
            <rFont val="Tahoma"/>
            <family val="2"/>
          </rPr>
          <t>Cem Dener:</t>
        </r>
        <r>
          <rPr>
            <sz val="9"/>
            <color indexed="81"/>
            <rFont val="Tahoma"/>
            <family val="2"/>
          </rPr>
          <t xml:space="preserve">
http://www.rijksacademie.nl/files/999%20pdf%20documenten/Rijksacademiereeks/03-bw-Made%20in%20Holland.pdf</t>
        </r>
      </text>
    </comment>
    <comment ref="L130" authorId="1" shapeId="0">
      <text>
        <r>
          <rPr>
            <b/>
            <sz val="9"/>
            <color indexed="81"/>
            <rFont val="Tahoma"/>
            <family val="2"/>
          </rPr>
          <t>Treasury comment:</t>
        </r>
        <r>
          <rPr>
            <sz val="9"/>
            <color indexed="81"/>
            <rFont val="Tahoma"/>
            <family val="2"/>
          </rPr>
          <t xml:space="preserve">
There is a secure https website (called CFISnet), which is restricted-access to NZ Crown reporting entities.  Registration is needed to gain access:
http://www.treasury.govt.nz/publications/guidance/reporting/cfisnet</t>
        </r>
      </text>
    </comment>
    <comment ref="AA130" authorId="1" shapeId="0">
      <text>
        <r>
          <rPr>
            <b/>
            <sz val="9"/>
            <color indexed="81"/>
            <rFont val="Tahoma"/>
            <family val="2"/>
          </rPr>
          <t>Treasury comment:</t>
        </r>
        <r>
          <rPr>
            <sz val="9"/>
            <color indexed="81"/>
            <rFont val="Tahoma"/>
            <family val="2"/>
          </rPr>
          <t xml:space="preserve">
Budget data has been published for many decades, however online budget data only from 1997.</t>
        </r>
      </text>
    </comment>
    <comment ref="AH130" authorId="1" shapeId="0">
      <text>
        <r>
          <rPr>
            <b/>
            <sz val="9"/>
            <color indexed="81"/>
            <rFont val="Tahoma"/>
            <family val="2"/>
          </rPr>
          <t>Treasury comment:</t>
        </r>
        <r>
          <rPr>
            <sz val="9"/>
            <color indexed="81"/>
            <rFont val="Tahoma"/>
            <family val="2"/>
          </rPr>
          <t xml:space="preserve">
We publish a range of public investment information such as: four year plans (with detailed information around specific capital intentions), Statements of Intent (outlines intentions for an entity, part of which will include expected capital spend at a high level), National Infrastructure Plan (outlines expected infrastructure spend over the next five years) and individual government entity Annual Reports (more backwards looking).  
Here is the link to the National Infrastructure Plan: http://www.infrastructure.govt.nz/plan</t>
        </r>
      </text>
    </comment>
    <comment ref="AK130" authorId="1" shapeId="0">
      <text>
        <r>
          <rPr>
            <b/>
            <sz val="9"/>
            <color indexed="81"/>
            <rFont val="Tahoma"/>
            <family val="2"/>
          </rPr>
          <t>Treasury comment:</t>
        </r>
        <r>
          <rPr>
            <sz val="9"/>
            <color indexed="81"/>
            <rFont val="Tahoma"/>
            <family val="2"/>
          </rPr>
          <t xml:space="preserve">
Monthly data has been published for many decades, however online monthlies only from 2000.</t>
        </r>
      </text>
    </comment>
    <comment ref="AY130" authorId="1" shapeId="0">
      <text>
        <r>
          <rPr>
            <b/>
            <sz val="9"/>
            <color indexed="81"/>
            <rFont val="Tahoma"/>
            <family val="2"/>
          </rPr>
          <t>Treasury comment:</t>
        </r>
        <r>
          <rPr>
            <sz val="9"/>
            <color indexed="81"/>
            <rFont val="Tahoma"/>
            <family val="2"/>
          </rPr>
          <t xml:space="preserve">
http://www.stats.govt.nz/browse_for_stats/government_finance/local_government/govt-fin-stats-local-govt-info-releases.aspx</t>
        </r>
      </text>
    </comment>
    <comment ref="BA130" authorId="1" shapeId="0">
      <text>
        <r>
          <rPr>
            <b/>
            <sz val="9"/>
            <color indexed="81"/>
            <rFont val="Tahoma"/>
            <family val="2"/>
          </rPr>
          <t>Treasury comment:</t>
        </r>
        <r>
          <rPr>
            <sz val="9"/>
            <color indexed="81"/>
            <rFont val="Tahoma"/>
            <family val="2"/>
          </rPr>
          <t xml:space="preserve">
Public procurement and contract information is provided on GETS: http://www.gets.govt.nz/default.aspx?show=HomePage</t>
        </r>
      </text>
    </comment>
    <comment ref="BB130" authorId="1" shapeId="0">
      <text>
        <r>
          <rPr>
            <b/>
            <sz val="9"/>
            <color indexed="81"/>
            <rFont val="Tahoma"/>
            <family val="2"/>
          </rPr>
          <t>Treasury comment:</t>
        </r>
        <r>
          <rPr>
            <sz val="9"/>
            <color indexed="81"/>
            <rFont val="Tahoma"/>
            <family val="2"/>
          </rPr>
          <t xml:space="preserve">
Here is a link to a fiscal data time series (includes expenditure on a functional classification basis:</t>
        </r>
      </text>
    </comment>
    <comment ref="BH130" authorId="1" shapeId="0">
      <text>
        <r>
          <rPr>
            <b/>
            <sz val="9"/>
            <color indexed="81"/>
            <rFont val="Tahoma"/>
            <family val="2"/>
          </rPr>
          <t>Treasury comment:</t>
        </r>
        <r>
          <rPr>
            <sz val="9"/>
            <color indexed="81"/>
            <rFont val="Tahoma"/>
            <family val="2"/>
          </rPr>
          <t xml:space="preserve">
Central govt has a public accounting system called CFISnet: http://www.treasury.govt.nz/publications/guidance/reporting/cfisnet.  Local govt is not consolidated with central govt for public accounting system purposes.</t>
        </r>
      </text>
    </comment>
    <comment ref="BU130" authorId="1" shapeId="0">
      <text>
        <r>
          <rPr>
            <b/>
            <sz val="9"/>
            <color indexed="81"/>
            <rFont val="Tahoma"/>
            <family val="2"/>
          </rPr>
          <t>Treasury comment:</t>
        </r>
        <r>
          <rPr>
            <sz val="9"/>
            <color indexed="81"/>
            <rFont val="Tahoma"/>
            <family val="2"/>
          </rPr>
          <t xml:space="preserve">
Statistics data complies with GFS and COFOG - GFS reports: http://www.treasury.govt.nz/budget/forecasts/befu2012/102.htm</t>
        </r>
      </text>
    </comment>
    <comment ref="BV130" authorId="1" shapeId="0">
      <text>
        <r>
          <rPr>
            <b/>
            <sz val="9"/>
            <color indexed="81"/>
            <rFont val="Tahoma"/>
            <family val="2"/>
          </rPr>
          <t>Cem Dener:</t>
        </r>
        <r>
          <rPr>
            <sz val="9"/>
            <color indexed="81"/>
            <rFont val="Tahoma"/>
            <family val="2"/>
          </rPr>
          <t xml:space="preserve">
Internal web stats</t>
        </r>
      </text>
    </comment>
    <comment ref="BX130" authorId="1" shapeId="0">
      <text>
        <r>
          <rPr>
            <b/>
            <sz val="9"/>
            <color indexed="81"/>
            <rFont val="Tahoma"/>
            <family val="2"/>
          </rPr>
          <t>Treasury comment:</t>
        </r>
        <r>
          <rPr>
            <sz val="9"/>
            <color indexed="81"/>
            <rFont val="Tahoma"/>
            <family val="2"/>
          </rPr>
          <t xml:space="preserve">
All feedback is provided for: http://www.treasury.govt.nz/abouttreasury/contactus
Specific publications feedback: guidance@treasury.govt.nz.  
Also, a user survey was recently undertaken: http://www.treasury.govt.nz/government/financialreporting/survey 
</t>
        </r>
      </text>
    </comment>
    <comment ref="CM130" authorId="1" shapeId="0">
      <text>
        <r>
          <rPr>
            <b/>
            <sz val="9"/>
            <color indexed="81"/>
            <rFont val="Tahoma"/>
            <family val="2"/>
          </rPr>
          <t>Cem Dener:</t>
        </r>
        <r>
          <rPr>
            <sz val="9"/>
            <color indexed="81"/>
            <rFont val="Tahoma"/>
            <family val="2"/>
          </rPr>
          <t xml:space="preserve">
http://archive.ict.govt.nz/plone/archive/</t>
        </r>
      </text>
    </comment>
    <comment ref="CU130" authorId="1" shapeId="0">
      <text>
        <r>
          <rPr>
            <b/>
            <sz val="9"/>
            <color indexed="81"/>
            <rFont val="Tahoma"/>
            <family val="2"/>
          </rPr>
          <t>Treasury comment:</t>
        </r>
        <r>
          <rPr>
            <sz val="9"/>
            <color indexed="81"/>
            <rFont val="Tahoma"/>
            <family val="2"/>
          </rPr>
          <t xml:space="preserve">
There is a secure https website (called CFISnet), which is restricted-access to NZ Crown reporting entities.  Registration is needed to gain access:
http://www.treasury.govt.nz/publications/guidance/reporting/cfisnet</t>
        </r>
      </text>
    </comment>
    <comment ref="DJ130" authorId="1" shapeId="0">
      <text>
        <r>
          <rPr>
            <b/>
            <sz val="9"/>
            <color indexed="81"/>
            <rFont val="Tahoma"/>
            <family val="2"/>
          </rPr>
          <t>Treasury comment:</t>
        </r>
        <r>
          <rPr>
            <sz val="9"/>
            <color indexed="81"/>
            <rFont val="Tahoma"/>
            <family val="2"/>
          </rPr>
          <t xml:space="preserve">
Budget data has been published for many decades, however online budget data only from 1997.</t>
        </r>
      </text>
    </comment>
    <comment ref="DN130" authorId="1" shapeId="0">
      <text>
        <r>
          <rPr>
            <b/>
            <sz val="9"/>
            <color indexed="81"/>
            <rFont val="Tahoma"/>
            <family val="2"/>
          </rPr>
          <t>Cem Dener:</t>
        </r>
        <r>
          <rPr>
            <sz val="9"/>
            <color indexed="81"/>
            <rFont val="Tahoma"/>
            <family val="2"/>
          </rPr>
          <t xml:space="preserve">
Consolidated Fund</t>
        </r>
      </text>
    </comment>
    <comment ref="DT130" authorId="1" shapeId="0">
      <text>
        <r>
          <rPr>
            <b/>
            <sz val="9"/>
            <color indexed="81"/>
            <rFont val="Tahoma"/>
            <family val="2"/>
          </rPr>
          <t>Treasury comment:</t>
        </r>
        <r>
          <rPr>
            <sz val="9"/>
            <color indexed="81"/>
            <rFont val="Tahoma"/>
            <family val="2"/>
          </rPr>
          <t xml:space="preserve">
Monthly data has been published for many decades, however online monthlies only from 2000.</t>
        </r>
      </text>
    </comment>
    <comment ref="DZ130" authorId="1" shapeId="0">
      <text>
        <r>
          <rPr>
            <b/>
            <sz val="9"/>
            <color indexed="81"/>
            <rFont val="Tahoma"/>
            <family val="2"/>
          </rPr>
          <t>Cem Dener:</t>
        </r>
        <r>
          <rPr>
            <sz val="9"/>
            <color indexed="81"/>
            <rFont val="Tahoma"/>
            <family val="2"/>
          </rPr>
          <t xml:space="preserve">
https://www1.e-services.ird.govt.nz/secure/login.html</t>
        </r>
      </text>
    </comment>
    <comment ref="EG130" authorId="3" shapeId="0">
      <text>
        <r>
          <rPr>
            <b/>
            <sz val="9"/>
            <color indexed="81"/>
            <rFont val="Tahoma"/>
            <family val="2"/>
          </rPr>
          <t>Sophiko Skhirtladze:</t>
        </r>
        <r>
          <rPr>
            <sz val="9"/>
            <color indexed="81"/>
            <rFont val="Tahoma"/>
            <family val="2"/>
          </rPr>
          <t xml:space="preserve">
New Zealand Single Window (Joint Border Management System developed based on Version 3.2.). First release Jan 2013. Utilising a staged release process. Currently using WCO IM, EX and CRE messages and legacy messaging simultaneously.</t>
        </r>
      </text>
    </comment>
    <comment ref="EH130" authorId="1" shapeId="0">
      <text>
        <r>
          <rPr>
            <b/>
            <sz val="9"/>
            <color indexed="81"/>
            <rFont val="Tahoma"/>
            <family val="2"/>
          </rPr>
          <t>Treasury comment:</t>
        </r>
        <r>
          <rPr>
            <sz val="9"/>
            <color indexed="81"/>
            <rFont val="Tahoma"/>
            <family val="2"/>
          </rPr>
          <t xml:space="preserve">
http://www.stats.govt.nz/browse_for_stats/government_finance/local_government/govt-fin-stats-local-govt-info-releases.aspx</t>
        </r>
      </text>
    </comment>
    <comment ref="EI130" authorId="1" shapeId="0">
      <text>
        <r>
          <rPr>
            <b/>
            <sz val="9"/>
            <color indexed="81"/>
            <rFont val="Tahoma"/>
            <family val="2"/>
          </rPr>
          <t>Cem Dener:</t>
        </r>
        <r>
          <rPr>
            <sz val="9"/>
            <color indexed="81"/>
            <rFont val="Tahoma"/>
            <family val="2"/>
          </rPr>
          <t xml:space="preserve">
JBMS with IBM since 2011 ($75m contract)
…
CusMod is the collective name for the computer applications currently used by Customs. It stands for Customs Modernisation – the description coined for the multi-million dollar modernisation of Customs processes and technology that was rolled out in July 1997.</t>
        </r>
      </text>
    </comment>
    <comment ref="EJ130" authorId="1" shapeId="0">
      <text>
        <r>
          <rPr>
            <b/>
            <sz val="9"/>
            <color indexed="81"/>
            <rFont val="Tahoma"/>
            <family val="2"/>
          </rPr>
          <t>Treasury comment:</t>
        </r>
        <r>
          <rPr>
            <sz val="9"/>
            <color indexed="81"/>
            <rFont val="Tahoma"/>
            <family val="2"/>
          </rPr>
          <t xml:space="preserve">
Public procurement and contract information is provided on GETS: http://www.gets.govt.nz/default.aspx?show=HomePage</t>
        </r>
      </text>
    </comment>
    <comment ref="EK130" authorId="1" shapeId="0">
      <text>
        <r>
          <rPr>
            <b/>
            <sz val="9"/>
            <color indexed="81"/>
            <rFont val="Tahoma"/>
            <family val="2"/>
          </rPr>
          <t>Treasury comment:</t>
        </r>
        <r>
          <rPr>
            <sz val="9"/>
            <color indexed="81"/>
            <rFont val="Tahoma"/>
            <family val="2"/>
          </rPr>
          <t xml:space="preserve">
Here is a link to a fiscal data time series (includes expenditure on a functional classification basis:</t>
        </r>
      </text>
    </comment>
    <comment ref="EM130" authorId="1" shapeId="0">
      <text>
        <r>
          <rPr>
            <b/>
            <sz val="9"/>
            <color indexed="81"/>
            <rFont val="Tahoma"/>
            <family val="2"/>
          </rPr>
          <t>Cem Dener:</t>
        </r>
        <r>
          <rPr>
            <sz val="9"/>
            <color indexed="81"/>
            <rFont val="Tahoma"/>
            <family val="2"/>
          </rPr>
          <t xml:space="preserve">
JBMS is operational since Aug 2013 (several phases).</t>
        </r>
      </text>
    </comment>
    <comment ref="EQ130" authorId="1" shapeId="0">
      <text>
        <r>
          <rPr>
            <b/>
            <sz val="9"/>
            <color indexed="81"/>
            <rFont val="Tahoma"/>
            <family val="2"/>
          </rPr>
          <t>Treasury comment:</t>
        </r>
        <r>
          <rPr>
            <sz val="9"/>
            <color indexed="81"/>
            <rFont val="Tahoma"/>
            <family val="2"/>
          </rPr>
          <t xml:space="preserve">
Central govt has a public accounting system called CFISnet: http://www.treasury.govt.nz/publications/guidance/reporting/cfisnet.  Local govt is not consolidated with central govt for public accounting system purposes.</t>
        </r>
      </text>
    </comment>
    <comment ref="FD130" authorId="1" shapeId="0">
      <text>
        <r>
          <rPr>
            <b/>
            <sz val="9"/>
            <color indexed="81"/>
            <rFont val="Tahoma"/>
            <family val="2"/>
          </rPr>
          <t>Treasury comment:</t>
        </r>
        <r>
          <rPr>
            <sz val="9"/>
            <color indexed="81"/>
            <rFont val="Tahoma"/>
            <family val="2"/>
          </rPr>
          <t xml:space="preserve">
Statistics data complies with GFS and COFOG - GFS reports: http://www.treasury.govt.nz/budget/forecasts/befu2012/102.htm</t>
        </r>
      </text>
    </comment>
    <comment ref="FE130" authorId="1" shapeId="0">
      <text>
        <r>
          <rPr>
            <b/>
            <sz val="9"/>
            <color indexed="81"/>
            <rFont val="Tahoma"/>
            <family val="2"/>
          </rPr>
          <t>Cem Dener:</t>
        </r>
        <r>
          <rPr>
            <sz val="9"/>
            <color indexed="81"/>
            <rFont val="Tahoma"/>
            <family val="2"/>
          </rPr>
          <t xml:space="preserve">
Internal web stats</t>
        </r>
      </text>
    </comment>
    <comment ref="FG130" authorId="1" shapeId="0">
      <text>
        <r>
          <rPr>
            <b/>
            <sz val="9"/>
            <color indexed="81"/>
            <rFont val="Tahoma"/>
            <family val="2"/>
          </rPr>
          <t>Treasury comment:</t>
        </r>
        <r>
          <rPr>
            <sz val="9"/>
            <color indexed="81"/>
            <rFont val="Tahoma"/>
            <family val="2"/>
          </rPr>
          <t xml:space="preserve">
All feedback is provided for: http://www.treasury.govt.nz/abouttreasury/contactus
Specific publications feedback: guidance@treasury.govt.nz.  
Also, a user survey was recently undertaken: http://www.treasury.govt.nz/government/financialreporting/survey 
</t>
        </r>
      </text>
    </comment>
    <comment ref="FL130" authorId="1" shapeId="0">
      <text>
        <r>
          <rPr>
            <b/>
            <sz val="9"/>
            <color indexed="81"/>
            <rFont val="Tahoma"/>
            <family val="2"/>
          </rPr>
          <t>Cem Dener:</t>
        </r>
        <r>
          <rPr>
            <sz val="9"/>
            <color indexed="81"/>
            <rFont val="Tahoma"/>
            <family val="2"/>
          </rPr>
          <t xml:space="preserve">
MDAs have separate HRMIS solutions. No centralized system.</t>
        </r>
      </text>
    </comment>
    <comment ref="FT130" authorId="1" shapeId="0">
      <text>
        <r>
          <rPr>
            <b/>
            <sz val="9"/>
            <color indexed="81"/>
            <rFont val="Tahoma"/>
            <family val="2"/>
          </rPr>
          <t>Cem Dener:</t>
        </r>
        <r>
          <rPr>
            <sz val="9"/>
            <color indexed="81"/>
            <rFont val="Tahoma"/>
            <family val="2"/>
          </rPr>
          <t xml:space="preserve">
MDAs have separate HRMIS solutions. No centralized system.</t>
        </r>
      </text>
    </comment>
    <comment ref="FV130" authorId="1" shapeId="0">
      <text>
        <r>
          <rPr>
            <b/>
            <sz val="9"/>
            <color indexed="81"/>
            <rFont val="Tahoma"/>
            <family val="2"/>
          </rPr>
          <t>Cem Dener:</t>
        </r>
        <r>
          <rPr>
            <sz val="9"/>
            <color indexed="81"/>
            <rFont val="Tahoma"/>
            <family val="2"/>
          </rPr>
          <t xml:space="preserve">
http://archive.ict.govt.nz/plone/archive/</t>
        </r>
      </text>
    </comment>
    <comment ref="FW130" authorId="6" shapeId="0">
      <text>
        <r>
          <rPr>
            <b/>
            <sz val="9"/>
            <color indexed="81"/>
            <rFont val="Tahoma"/>
            <family val="2"/>
          </rPr>
          <t>Huan Zhang:</t>
        </r>
        <r>
          <rPr>
            <sz val="9"/>
            <color indexed="81"/>
            <rFont val="Tahoma"/>
            <family val="2"/>
          </rPr>
          <t xml:space="preserve">
New Zealand Government Electronic Tenders Service</t>
        </r>
      </text>
    </comment>
    <comment ref="FX130" authorId="6" shapeId="0">
      <text>
        <r>
          <rPr>
            <b/>
            <sz val="9"/>
            <color indexed="81"/>
            <rFont val="Tahoma"/>
            <family val="2"/>
          </rPr>
          <t>Huan Zhang:</t>
        </r>
        <r>
          <rPr>
            <sz val="9"/>
            <color indexed="81"/>
            <rFont val="Tahoma"/>
            <family val="2"/>
          </rPr>
          <t xml:space="preserve">
http://www.business.govt.nz/procurement</t>
        </r>
      </text>
    </comment>
    <comment ref="K131" authorId="1" shapeId="0">
      <text>
        <r>
          <rPr>
            <sz val="9"/>
            <color indexed="81"/>
            <rFont val="Tahoma"/>
            <family val="2"/>
          </rPr>
          <t>Also published in: http://www.consultaciudadana.gob.ni/cciudadana/index.jsp and
http://www.snip.gob.ni/</t>
        </r>
      </text>
    </comment>
    <comment ref="N131" authorId="1" shapeId="0">
      <text>
        <r>
          <rPr>
            <sz val="9"/>
            <color indexed="81"/>
            <rFont val="Tahoma"/>
            <family val="2"/>
          </rPr>
          <t>The data are extracted from the SIAF and periodically updated monthly. 
In the case of municipalities, dynamic quesry options are available in TRANSMUNI</t>
        </r>
      </text>
    </comment>
    <comment ref="W131" authorId="1" shapeId="0">
      <text>
        <r>
          <rPr>
            <sz val="9"/>
            <color indexed="81"/>
            <rFont val="Tahoma"/>
            <family val="2"/>
          </rPr>
          <t xml:space="preserve">
Citizen Consultation web site presents comprehensive information on budget Revenues and Expenditures force and its implementation at different levels: institution, geographic location, funding sources, etc..</t>
        </r>
      </text>
    </comment>
    <comment ref="Y131" authorId="1" shapeId="0">
      <text>
        <r>
          <rPr>
            <sz val="9"/>
            <color indexed="81"/>
            <rFont val="Tahoma"/>
            <family val="2"/>
          </rPr>
          <t>The quarterly reports of budget execution are presented in the different classifications of income and expenses, as it presents the Book containing the General Budget of the Republic approved. These documents are available on the website of the MHCP.</t>
        </r>
      </text>
    </comment>
    <comment ref="AH131" authorId="1" shapeId="0">
      <text>
        <r>
          <rPr>
            <sz val="9"/>
            <color indexed="81"/>
            <rFont val="Tahoma"/>
            <family val="2"/>
          </rPr>
          <t>Plans are published for public investment in the website of the National Public Investment System (SNIP): http://www.snip.gob.ni/bpe/pip/. They are published under the name of "Public Investment Program (PIP)" In this section we have investment plans since 1997. Alternatively, in the same place you have access to Project Bank, where you can see both the detail of PIP projects and investment plans the option of "consolidated consultations". In this section, for reasons of space only published since 2007.</t>
        </r>
      </text>
    </comment>
    <comment ref="AI131" authorId="1" shapeId="0">
      <text>
        <r>
          <rPr>
            <sz val="9"/>
            <color indexed="81"/>
            <rFont val="Tahoma"/>
            <family val="2"/>
          </rPr>
          <t xml:space="preserve">Posted Regularly. PIP financial programming published at various times: 
1. When presented the draft budget to the National Assembly. 
2. When approving the Budget is published with the settings and 
3. When reforms are approved, the publication is updated. 
In the case of the execution of the projects, this is updated every quarter PIP section. These options are being migrated to a new platform so that all the information published will be in real time.
</t>
        </r>
      </text>
    </comment>
    <comment ref="AJ131" authorId="1" shapeId="0">
      <text>
        <r>
          <rPr>
            <b/>
            <sz val="9"/>
            <color indexed="81"/>
            <rFont val="Tahoma"/>
            <family val="2"/>
          </rPr>
          <t>Cem Dener:</t>
        </r>
        <r>
          <rPr>
            <sz val="9"/>
            <color indexed="81"/>
            <rFont val="Tahoma"/>
            <family val="2"/>
          </rPr>
          <t xml:space="preserve">
http://www.snip.gob.ni/bpe/pip</t>
        </r>
      </text>
    </comment>
    <comment ref="AL131" authorId="1" shapeId="0">
      <text>
        <r>
          <rPr>
            <b/>
            <sz val="9"/>
            <color indexed="81"/>
            <rFont val="Tahoma"/>
            <family val="2"/>
          </rPr>
          <t>Cem Dener:</t>
        </r>
        <r>
          <rPr>
            <sz val="9"/>
            <color indexed="81"/>
            <rFont val="Tahoma"/>
            <family val="2"/>
          </rPr>
          <t xml:space="preserve">
The publication of the report is quarterly, but in the Citizen Consultation is updated monthly.</t>
        </r>
      </text>
    </comment>
    <comment ref="AO131" authorId="1" shapeId="0">
      <text>
        <r>
          <rPr>
            <sz val="9"/>
            <color indexed="81"/>
            <rFont val="Tahoma"/>
            <family val="2"/>
          </rPr>
          <t xml:space="preserve">
The Comptroller General of the Republic in its website such audits to the general budget of the Republic.</t>
        </r>
      </text>
    </comment>
    <comment ref="AQ131" authorId="1" shapeId="0">
      <text>
        <r>
          <rPr>
            <sz val="9"/>
            <color indexed="81"/>
            <rFont val="Tahoma"/>
            <family val="2"/>
          </rPr>
          <t xml:space="preserve">
http://www.cgr.gob.ni/cgr/index.php?option=com_docman&amp;task=cat_view&amp;gid=192&amp;Itemid=101</t>
        </r>
      </text>
    </comment>
    <comment ref="BX131" authorId="1" shapeId="0">
      <text>
        <r>
          <rPr>
            <sz val="9"/>
            <color indexed="81"/>
            <rFont val="Tahoma"/>
            <family val="2"/>
          </rPr>
          <t xml:space="preserve">
http://www.hacienda.gob.ni/Direcciones/tecnologia/servicios/organos-de-apoyo/oaip/formulario-de-sugerencia</t>
        </r>
      </text>
    </comment>
    <comment ref="CI131" authorId="1" shapeId="0">
      <text>
        <r>
          <rPr>
            <b/>
            <sz val="9"/>
            <color indexed="81"/>
            <rFont val="Tahoma"/>
            <family val="2"/>
          </rPr>
          <t>Cem Dener:</t>
        </r>
        <r>
          <rPr>
            <sz val="9"/>
            <color indexed="81"/>
            <rFont val="Tahoma"/>
            <family val="2"/>
          </rPr>
          <t xml:space="preserve">
New system is expected to be operational in 2016</t>
        </r>
      </text>
    </comment>
    <comment ref="CM131" authorId="1" shapeId="0">
      <text>
        <r>
          <rPr>
            <b/>
            <sz val="9"/>
            <color indexed="81"/>
            <rFont val="Tahoma"/>
            <family val="2"/>
          </rPr>
          <t>Cem Dener:</t>
        </r>
        <r>
          <rPr>
            <sz val="9"/>
            <color indexed="81"/>
            <rFont val="Tahoma"/>
            <family val="2"/>
          </rPr>
          <t xml:space="preserve">
LDSW &gt; Oracle
Not a web-based solution yet. In 2009, IMF+WB assessment recommended a new web-based system.
In 2014, MoF signed a contract with Free Balance</t>
        </r>
      </text>
    </comment>
    <comment ref="CT131" authorId="1" shapeId="0">
      <text>
        <r>
          <rPr>
            <sz val="9"/>
            <color indexed="81"/>
            <rFont val="Tahoma"/>
            <family val="2"/>
          </rPr>
          <t>Also published in: http://www.consultaciudadana.gob.ni/cciudadana/index.jsp and
http://www.snip.gob.ni/</t>
        </r>
      </text>
    </comment>
    <comment ref="CW131" authorId="1" shapeId="0">
      <text>
        <r>
          <rPr>
            <sz val="9"/>
            <color indexed="81"/>
            <rFont val="Tahoma"/>
            <family val="2"/>
          </rPr>
          <t>The data are extracted from the SIAF and periodically updated monthly. 
In the case of municipalities, dynamic quesry options are available in TRANSMUNI</t>
        </r>
      </text>
    </comment>
    <comment ref="DF131" authorId="1" shapeId="0">
      <text>
        <r>
          <rPr>
            <sz val="9"/>
            <color indexed="81"/>
            <rFont val="Tahoma"/>
            <family val="2"/>
          </rPr>
          <t xml:space="preserve">
Citizen Consultation web site presents comprehensive information on budget Revenues and Expenditures force and its implementation at different levels: institution, geographic location, funding sources, etc..</t>
        </r>
      </text>
    </comment>
    <comment ref="DH131" authorId="1" shapeId="0">
      <text>
        <r>
          <rPr>
            <sz val="9"/>
            <color indexed="81"/>
            <rFont val="Tahoma"/>
            <family val="2"/>
          </rPr>
          <t>The quarterly reports of budget execution are presented in the different classifications of income and expenses, as it presents the Book containing the General Budget of the Republic approved. These documents are available on the website of the MHCP.</t>
        </r>
      </text>
    </comment>
    <comment ref="DL131" authorId="1" shapeId="0">
      <text>
        <r>
          <rPr>
            <b/>
            <sz val="9"/>
            <color indexed="81"/>
            <rFont val="Tahoma"/>
            <family val="2"/>
          </rPr>
          <t>Cem Dener:</t>
        </r>
        <r>
          <rPr>
            <sz val="9"/>
            <color indexed="81"/>
            <rFont val="Tahoma"/>
            <family val="2"/>
          </rPr>
          <t xml:space="preserve">
http://imagebank.worldbank.org/servlet/WDSContentServer/IW3P/IB/2007/01/03/000020953_20070103134641/Rendered/PDF/382820Settleme101OFFICIAL0USE0ONLY1.pdf</t>
        </r>
      </text>
    </comment>
    <comment ref="DU131" authorId="1" shapeId="0">
      <text>
        <r>
          <rPr>
            <b/>
            <sz val="9"/>
            <color indexed="81"/>
            <rFont val="Tahoma"/>
            <family val="2"/>
          </rPr>
          <t>Cem Dener:</t>
        </r>
        <r>
          <rPr>
            <sz val="9"/>
            <color indexed="81"/>
            <rFont val="Tahoma"/>
            <family val="2"/>
          </rPr>
          <t xml:space="preserve">
The publication of the report is quarterly, but in the Citizen Consultation is updated monthly.</t>
        </r>
      </text>
    </comment>
    <comment ref="DX131" authorId="1" shapeId="0">
      <text>
        <r>
          <rPr>
            <sz val="9"/>
            <color indexed="81"/>
            <rFont val="Tahoma"/>
            <family val="2"/>
          </rPr>
          <t xml:space="preserve">
The Comptroller General of the Republic in its website such audits to the general budget of the Republic.</t>
        </r>
      </text>
    </comment>
    <comment ref="DZ131" authorId="1" shapeId="0">
      <text>
        <r>
          <rPr>
            <sz val="9"/>
            <color indexed="81"/>
            <rFont val="Tahoma"/>
            <family val="2"/>
          </rPr>
          <t xml:space="preserve">
http://www.cgr.gob.ni/cgr/index.php?option=com_docman&amp;task=cat_view&amp;gid=192&amp;Itemid=101</t>
        </r>
      </text>
    </comment>
    <comment ref="EG131"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31" authorId="1" shapeId="0">
      <text>
        <r>
          <rPr>
            <b/>
            <sz val="9"/>
            <color indexed="81"/>
            <rFont val="Tahoma"/>
            <family val="2"/>
          </rPr>
          <t>Cem Dener:</t>
        </r>
        <r>
          <rPr>
            <sz val="9"/>
            <color indexed="81"/>
            <rFont val="Tahoma"/>
            <family val="2"/>
          </rPr>
          <t xml:space="preserve">
http://unctad.org/en/PublicationsLibrary/dtlasycuda2011d1_en.pdf
https://www.dga.gob.ni/MDVA/RegistrarDVA.htm</t>
        </r>
      </text>
    </comment>
    <comment ref="EM131" authorId="1" shapeId="0">
      <text>
        <r>
          <rPr>
            <b/>
            <sz val="9"/>
            <color indexed="81"/>
            <rFont val="Tahoma"/>
            <family val="2"/>
          </rPr>
          <t>Cem Dener:</t>
        </r>
        <r>
          <rPr>
            <sz val="9"/>
            <color indexed="81"/>
            <rFont val="Tahoma"/>
            <family val="2"/>
          </rPr>
          <t xml:space="preserve">
ASYCUDA World since 2010</t>
        </r>
      </text>
    </comment>
    <comment ref="FG131" authorId="1" shapeId="0">
      <text>
        <r>
          <rPr>
            <sz val="9"/>
            <color indexed="81"/>
            <rFont val="Tahoma"/>
            <family val="2"/>
          </rPr>
          <t xml:space="preserve">
http://www.hacienda.gob.ni/Direcciones/tecnologia/servicios/organos-de-apoyo/oaip/formulario-de-sugerencia</t>
        </r>
      </text>
    </comment>
    <comment ref="FI131" authorId="1" shapeId="0">
      <text>
        <r>
          <rPr>
            <b/>
            <sz val="9"/>
            <color indexed="81"/>
            <rFont val="Tahoma"/>
            <family val="2"/>
          </rPr>
          <t>Cem Dener:</t>
        </r>
        <r>
          <rPr>
            <sz val="9"/>
            <color indexed="81"/>
            <rFont val="Tahoma"/>
            <family val="2"/>
          </rPr>
          <t xml:space="preserve">
Based on FreeBalance.
Previous system (SIGFA) was LDSW.</t>
        </r>
      </text>
    </comment>
    <comment ref="FJ131" authorId="1" shapeId="0">
      <text>
        <r>
          <rPr>
            <b/>
            <sz val="9"/>
            <color indexed="81"/>
            <rFont val="Tahoma"/>
            <family val="2"/>
          </rPr>
          <t>Cem Dener:</t>
        </r>
        <r>
          <rPr>
            <sz val="9"/>
            <color indexed="81"/>
            <rFont val="Tahoma"/>
            <family val="2"/>
          </rPr>
          <t xml:space="preserve">
http://www.fic.igae.pap.minhap.gob.es/sitios/fic/es-ES/Actividades/Documents/NicaraguaModernizaci%C3%B3n.pdf
http://www.worldbank.org/projects/P111795/ni-public-financial-management-modernization-project?lang=en </t>
        </r>
      </text>
    </comment>
    <comment ref="FK131" authorId="1" shapeId="0">
      <text>
        <r>
          <rPr>
            <b/>
            <sz val="9"/>
            <color indexed="81"/>
            <rFont val="Tahoma"/>
            <family val="2"/>
          </rPr>
          <t>Cem Dener:</t>
        </r>
        <r>
          <rPr>
            <sz val="9"/>
            <color indexed="81"/>
            <rFont val="Tahoma"/>
            <family val="2"/>
          </rPr>
          <t xml:space="preserve">
New SIGFA implementation was initiated in 2014. The system is expected to be operational in 2016</t>
        </r>
      </text>
    </comment>
    <comment ref="FQ131" authorId="1" shapeId="0">
      <text>
        <r>
          <rPr>
            <b/>
            <sz val="9"/>
            <color indexed="81"/>
            <rFont val="Tahoma"/>
            <family val="2"/>
          </rPr>
          <t>Cem Dener:</t>
        </r>
        <r>
          <rPr>
            <sz val="9"/>
            <color indexed="81"/>
            <rFont val="Tahoma"/>
            <family val="2"/>
          </rPr>
          <t xml:space="preserve">
Based on FreeBalance.
Previous system (SIGFA) was LDSW.</t>
        </r>
      </text>
    </comment>
    <comment ref="FR131" authorId="1" shapeId="0">
      <text>
        <r>
          <rPr>
            <b/>
            <sz val="9"/>
            <color indexed="81"/>
            <rFont val="Tahoma"/>
            <family val="2"/>
          </rPr>
          <t>Cem Dener:</t>
        </r>
        <r>
          <rPr>
            <sz val="9"/>
            <color indexed="81"/>
            <rFont val="Tahoma"/>
            <family val="2"/>
          </rPr>
          <t xml:space="preserve">
New system is expected to be operational in 2016</t>
        </r>
      </text>
    </comment>
    <comment ref="FS131" authorId="1" shapeId="0">
      <text>
        <r>
          <rPr>
            <b/>
            <sz val="9"/>
            <color indexed="81"/>
            <rFont val="Tahoma"/>
            <family val="2"/>
          </rPr>
          <t>Cem Dener:</t>
        </r>
        <r>
          <rPr>
            <sz val="9"/>
            <color indexed="81"/>
            <rFont val="Tahoma"/>
            <family val="2"/>
          </rPr>
          <t xml:space="preserve">
New SIGFA implementation was initiated in 2014. The system is expected to be operational in 2016</t>
        </r>
      </text>
    </comment>
    <comment ref="FV131" authorId="1" shapeId="0">
      <text>
        <r>
          <rPr>
            <b/>
            <sz val="9"/>
            <color indexed="81"/>
            <rFont val="Tahoma"/>
            <family val="2"/>
          </rPr>
          <t>Cem Dener:</t>
        </r>
        <r>
          <rPr>
            <sz val="9"/>
            <color indexed="81"/>
            <rFont val="Tahoma"/>
            <family val="2"/>
          </rPr>
          <t xml:space="preserve">
LDSW &gt; Oracle
Not a web-based solution yet. In 2009, IMF+WB assessment recommended a new web-based system.
In 2014, MoF signed a contract with Free Balance</t>
        </r>
      </text>
    </comment>
    <comment ref="FY131" authorId="1" shapeId="0">
      <text>
        <r>
          <rPr>
            <b/>
            <sz val="9"/>
            <color indexed="81"/>
            <rFont val="Tahoma"/>
            <family val="2"/>
          </rPr>
          <t>Cem Dener:</t>
        </r>
        <r>
          <rPr>
            <sz val="9"/>
            <color indexed="81"/>
            <rFont val="Tahoma"/>
            <family val="2"/>
          </rPr>
          <t xml:space="preserve">
Apr 2014 &gt; Draft</t>
        </r>
      </text>
    </comment>
    <comment ref="GH131" authorId="1" shapeId="0">
      <text>
        <r>
          <rPr>
            <b/>
            <sz val="9"/>
            <color indexed="81"/>
            <rFont val="Tahoma"/>
            <family val="2"/>
          </rPr>
          <t>Cem Dener:</t>
        </r>
        <r>
          <rPr>
            <sz val="9"/>
            <color indexed="81"/>
            <rFont val="Tahoma"/>
            <family val="2"/>
          </rPr>
          <t xml:space="preserve">
CB : Full access 6.0</t>
        </r>
      </text>
    </comment>
    <comment ref="GI131" authorId="1" shapeId="0">
      <text>
        <r>
          <rPr>
            <b/>
            <sz val="9"/>
            <color indexed="81"/>
            <rFont val="Tahoma"/>
            <family val="2"/>
          </rPr>
          <t>Cem Dener:</t>
        </r>
        <r>
          <rPr>
            <sz val="9"/>
            <color indexed="81"/>
            <rFont val="Tahoma"/>
            <family val="2"/>
          </rPr>
          <t xml:space="preserve">
4F &lt;&lt;&lt; 2006
4T : 2011</t>
        </r>
      </text>
    </comment>
    <comment ref="M132" authorId="1" shapeId="0">
      <text>
        <r>
          <rPr>
            <b/>
            <sz val="9"/>
            <color indexed="81"/>
            <rFont val="Tahoma"/>
            <family val="2"/>
          </rPr>
          <t>Cem Dener:</t>
        </r>
        <r>
          <rPr>
            <sz val="9"/>
            <color indexed="81"/>
            <rFont val="Tahoma"/>
            <family val="2"/>
          </rPr>
          <t xml:space="preserve">
http://elibrary.worldbank.org/doi/pdf/10.1596/0-8213-6366-2</t>
        </r>
      </text>
    </comment>
    <comment ref="CD132" authorId="1" shapeId="0">
      <text>
        <r>
          <rPr>
            <b/>
            <sz val="9"/>
            <color indexed="81"/>
            <rFont val="Tahoma"/>
            <family val="2"/>
          </rPr>
          <t>Cem Dener:</t>
        </r>
        <r>
          <rPr>
            <sz val="9"/>
            <color indexed="81"/>
            <rFont val="Tahoma"/>
            <family val="2"/>
          </rPr>
          <t xml:space="preserve">
CEGIB
</t>
        </r>
      </text>
    </comment>
    <comment ref="CI132" authorId="1" shapeId="0">
      <text>
        <r>
          <rPr>
            <b/>
            <sz val="9"/>
            <color indexed="81"/>
            <rFont val="Tahoma"/>
            <family val="2"/>
          </rPr>
          <t>Cem Dener:</t>
        </r>
        <r>
          <rPr>
            <sz val="9"/>
            <color indexed="81"/>
            <rFont val="Tahoma"/>
            <family val="2"/>
          </rPr>
          <t xml:space="preserve">
FMIS initiated in 2000</t>
        </r>
      </text>
    </comment>
    <comment ref="CV132" authorId="1" shapeId="0">
      <text>
        <r>
          <rPr>
            <b/>
            <sz val="9"/>
            <color indexed="81"/>
            <rFont val="Tahoma"/>
            <family val="2"/>
          </rPr>
          <t>Cem Dener:</t>
        </r>
        <r>
          <rPr>
            <sz val="9"/>
            <color indexed="81"/>
            <rFont val="Tahoma"/>
            <family val="2"/>
          </rPr>
          <t xml:space="preserve">
http://elibrary.worldbank.org/doi/pdf/10.1596/0-8213-6366-2</t>
        </r>
      </text>
    </comment>
    <comment ref="DT132" authorId="1" shapeId="0">
      <text>
        <r>
          <rPr>
            <b/>
            <sz val="9"/>
            <color indexed="81"/>
            <rFont val="Tahoma"/>
            <family val="2"/>
          </rPr>
          <t>Cem Dener:</t>
        </r>
        <r>
          <rPr>
            <sz val="9"/>
            <color indexed="81"/>
            <rFont val="Tahoma"/>
            <family val="2"/>
          </rPr>
          <t xml:space="preserve">
DGI &gt; no web site...
http://www.tamtaminfo.com/annonce-publicitaire-la-discrimination-selective-de-la-dgi/</t>
        </r>
      </text>
    </comment>
    <comment ref="EL132" authorId="1" shapeId="0">
      <text>
        <r>
          <rPr>
            <b/>
            <sz val="9"/>
            <color indexed="81"/>
            <rFont val="Tahoma"/>
            <family val="2"/>
          </rPr>
          <t>Cem Dener:</t>
        </r>
        <r>
          <rPr>
            <sz val="9"/>
            <color indexed="81"/>
            <rFont val="Tahoma"/>
            <family val="2"/>
          </rPr>
          <t xml:space="preserve">
http://www.stat-niger.org/statistique/file/comext/comext_trim2.pdf</t>
        </r>
      </text>
    </comment>
    <comment ref="EM132" authorId="1" shapeId="0">
      <text>
        <r>
          <rPr>
            <b/>
            <sz val="9"/>
            <color indexed="81"/>
            <rFont val="Tahoma"/>
            <family val="2"/>
          </rPr>
          <t>Cem Dener:</t>
        </r>
        <r>
          <rPr>
            <sz val="9"/>
            <color indexed="81"/>
            <rFont val="Tahoma"/>
            <family val="2"/>
          </rPr>
          <t xml:space="preserve">
All customs offices since 2007</t>
        </r>
      </text>
    </comment>
    <comment ref="FM132" authorId="1" shapeId="0">
      <text>
        <r>
          <rPr>
            <b/>
            <sz val="9"/>
            <color indexed="81"/>
            <rFont val="Tahoma"/>
            <family val="2"/>
          </rPr>
          <t>Cem Dener:</t>
        </r>
        <r>
          <rPr>
            <sz val="9"/>
            <color indexed="81"/>
            <rFont val="Tahoma"/>
            <family val="2"/>
          </rPr>
          <t xml:space="preserve">
CEGIB
</t>
        </r>
      </text>
    </comment>
    <comment ref="FQ132" authorId="1" shapeId="0">
      <text>
        <r>
          <rPr>
            <b/>
            <sz val="9"/>
            <color indexed="81"/>
            <rFont val="Tahoma"/>
            <family val="2"/>
          </rPr>
          <t>Cem Dener:</t>
        </r>
        <r>
          <rPr>
            <sz val="9"/>
            <color indexed="81"/>
            <rFont val="Tahoma"/>
            <family val="2"/>
          </rPr>
          <t xml:space="preserve">
In house application built on
Microsoft 2000 Access Client
Server with Oracle 8i database</t>
        </r>
      </text>
    </comment>
    <comment ref="FR132" authorId="1" shapeId="0">
      <text>
        <r>
          <rPr>
            <b/>
            <sz val="9"/>
            <color indexed="81"/>
            <rFont val="Tahoma"/>
            <family val="2"/>
          </rPr>
          <t>Cem Dener:</t>
        </r>
        <r>
          <rPr>
            <sz val="9"/>
            <color indexed="81"/>
            <rFont val="Tahoma"/>
            <family val="2"/>
          </rPr>
          <t xml:space="preserve">
FMIS initiated in 2000</t>
        </r>
      </text>
    </comment>
    <comment ref="Q133" authorId="1" shapeId="0">
      <text>
        <r>
          <rPr>
            <b/>
            <sz val="9"/>
            <color indexed="81"/>
            <rFont val="Tahoma"/>
            <family val="2"/>
          </rPr>
          <t>Cem Dener:</t>
        </r>
        <r>
          <rPr>
            <sz val="9"/>
            <color indexed="81"/>
            <rFont val="Tahoma"/>
            <family val="2"/>
          </rPr>
          <t xml:space="preserve">
http://www.budgetoffice.gov.ng/archives.html
Mostly PDF</t>
        </r>
      </text>
    </comment>
    <comment ref="AC133" authorId="8" shapeId="0">
      <text>
        <r>
          <rPr>
            <b/>
            <sz val="9"/>
            <color indexed="81"/>
            <rFont val="Tahoma"/>
            <family val="2"/>
          </rPr>
          <t>Birgul:</t>
        </r>
        <r>
          <rPr>
            <sz val="9"/>
            <color indexed="81"/>
            <rFont val="Tahoma"/>
            <family val="2"/>
          </rPr>
          <t xml:space="preserve">
It starts from 2006. But link does not work</t>
        </r>
      </text>
    </comment>
    <comment ref="DL133" authorId="8" shapeId="0">
      <text>
        <r>
          <rPr>
            <b/>
            <sz val="9"/>
            <color indexed="81"/>
            <rFont val="Tahoma"/>
            <family val="2"/>
          </rPr>
          <t>Birgul:</t>
        </r>
        <r>
          <rPr>
            <sz val="9"/>
            <color indexed="81"/>
            <rFont val="Tahoma"/>
            <family val="2"/>
          </rPr>
          <t xml:space="preserve">
It starts from 2006. But link does not work</t>
        </r>
      </text>
    </comment>
    <comment ref="DM133" authorId="1" shapeId="0">
      <text>
        <r>
          <rPr>
            <b/>
            <sz val="9"/>
            <color indexed="81"/>
            <rFont val="Tahoma"/>
            <family val="2"/>
          </rPr>
          <t>Cem Dener:</t>
        </r>
        <r>
          <rPr>
            <sz val="9"/>
            <color indexed="81"/>
            <rFont val="Tahoma"/>
            <family val="2"/>
          </rPr>
          <t xml:space="preserve">
TSA is expected to be operational in 2015
</t>
        </r>
      </text>
    </comment>
    <comment ref="DZ133" authorId="1" shapeId="0">
      <text>
        <r>
          <rPr>
            <b/>
            <sz val="9"/>
            <color indexed="81"/>
            <rFont val="Tahoma"/>
            <family val="2"/>
          </rPr>
          <t>Cem Dener:</t>
        </r>
        <r>
          <rPr>
            <sz val="9"/>
            <color indexed="81"/>
            <rFont val="Tahoma"/>
            <family val="2"/>
          </rPr>
          <t xml:space="preserve">
http://www.catatax.org/upiloads/March%202014/NIGERIA%20(website)docx.pdf</t>
        </r>
      </text>
    </comment>
    <comment ref="EG133"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33" authorId="1" shapeId="0">
      <text>
        <r>
          <rPr>
            <b/>
            <sz val="9"/>
            <color indexed="81"/>
            <rFont val="Tahoma"/>
            <family val="2"/>
          </rPr>
          <t>Cem Dener:</t>
        </r>
        <r>
          <rPr>
            <sz val="9"/>
            <color indexed="81"/>
            <rFont val="Tahoma"/>
            <family val="2"/>
          </rPr>
          <t xml:space="preserve">
http://www.asycuda.org/dispcountry.asp?name=Nigeria</t>
        </r>
      </text>
    </comment>
    <comment ref="EY133" authorId="3" shapeId="0">
      <text>
        <r>
          <rPr>
            <b/>
            <sz val="9"/>
            <color indexed="81"/>
            <rFont val="Tahoma"/>
            <family val="2"/>
          </rPr>
          <t>Sophiko Skhirtladze:</t>
        </r>
        <r>
          <rPr>
            <sz val="9"/>
            <color indexed="81"/>
            <rFont val="Tahoma"/>
            <family val="2"/>
          </rPr>
          <t xml:space="preserve">
https://www.google.com/url?sa=t&amp;rct=j&amp;q=&amp;esrc=s&amp;source=web&amp;cd=2&amp;cad=rja&amp;uact=8&amp;ved=0CCcQFjAB&amp;url=http%3A%2F%2Fwww.mcser.org%2Fjournal%2Findex.php%2Fmjss%2Farticle%2Fdownload%2F1978%2F1977&amp;ei=6CQHVOWCLM7BggS5sYGIDg&amp;usg=AFQjCNGUWQ_ozmH25mRD6sLkn6X9p6jxjg&amp;bvm=bv.74115972,d.eXY</t>
        </r>
      </text>
    </comment>
    <comment ref="FI133" authorId="1" shapeId="0">
      <text>
        <r>
          <rPr>
            <b/>
            <sz val="9"/>
            <color indexed="81"/>
            <rFont val="Tahoma"/>
            <family val="2"/>
          </rPr>
          <t>Cem Dener:</t>
        </r>
        <r>
          <rPr>
            <sz val="9"/>
            <color indexed="81"/>
            <rFont val="Tahoma"/>
            <family val="2"/>
          </rPr>
          <t xml:space="preserve">
Personnel and payroll modules are not fully integrated.</t>
        </r>
      </text>
    </comment>
    <comment ref="FJ133" authorId="1" shapeId="0">
      <text>
        <r>
          <rPr>
            <b/>
            <sz val="9"/>
            <color indexed="81"/>
            <rFont val="Tahoma"/>
            <family val="2"/>
          </rPr>
          <t>Cem Dener:</t>
        </r>
        <r>
          <rPr>
            <sz val="9"/>
            <color indexed="81"/>
            <rFont val="Tahoma"/>
            <family val="2"/>
          </rPr>
          <t xml:space="preserve">
http://www.ippis.gov.ng/IPPIS_WebDemo/
http://softalliance.com/2011/02/23/federal-government-of-nigeria-ippis/
http://www.mrl.uk.com/ippis.html
http://www.ippis.gov.ng/index.php/RegisterHome/create</t>
        </r>
      </text>
    </comment>
    <comment ref="FQ133" authorId="1" shapeId="0">
      <text>
        <r>
          <rPr>
            <b/>
            <sz val="9"/>
            <color indexed="81"/>
            <rFont val="Tahoma"/>
            <family val="2"/>
          </rPr>
          <t>Cem Dener:</t>
        </r>
        <r>
          <rPr>
            <sz val="9"/>
            <color indexed="81"/>
            <rFont val="Tahoma"/>
            <family val="2"/>
          </rPr>
          <t xml:space="preserve">
Personnel and payroll modules are not fully integrated.</t>
        </r>
      </text>
    </comment>
    <comment ref="FR133" authorId="1" shapeId="0">
      <text>
        <r>
          <rPr>
            <b/>
            <sz val="9"/>
            <color indexed="81"/>
            <rFont val="Tahoma"/>
            <family val="2"/>
          </rPr>
          <t>Cem Dener:</t>
        </r>
        <r>
          <rPr>
            <sz val="9"/>
            <color indexed="81"/>
            <rFont val="Tahoma"/>
            <family val="2"/>
          </rPr>
          <t xml:space="preserve">
http://www.ippis.gov.ng/IPPIS_WebDemo/
http://softalliance.com/2011/02/23/federal-government-of-nigeria-ippis/
http://www.mrl.uk.com/ippis.html
http://www.ippis.gov.ng/index.php/RegisterHome/create</t>
        </r>
      </text>
    </comment>
    <comment ref="FW133" authorId="6" shapeId="0">
      <text>
        <r>
          <rPr>
            <b/>
            <sz val="9"/>
            <color indexed="81"/>
            <rFont val="Tahoma"/>
            <family val="2"/>
          </rPr>
          <t>Huan Zhang:</t>
        </r>
        <r>
          <rPr>
            <sz val="9"/>
            <color indexed="81"/>
            <rFont val="Tahoma"/>
            <family val="2"/>
          </rPr>
          <t xml:space="preserve">
Bureau of Public Procurement</t>
        </r>
      </text>
    </comment>
    <comment ref="FX133" authorId="6" shapeId="0">
      <text>
        <r>
          <rPr>
            <b/>
            <sz val="9"/>
            <color indexed="81"/>
            <rFont val="Tahoma"/>
            <family val="2"/>
          </rPr>
          <t>Huan Zhang:</t>
        </r>
        <r>
          <rPr>
            <sz val="9"/>
            <color indexed="81"/>
            <rFont val="Tahoma"/>
            <family val="2"/>
          </rPr>
          <t xml:space="preserve">
http://www.ijens.org/1010506-8484%20IJECS-IJENS.pdf</t>
        </r>
      </text>
    </comment>
    <comment ref="H134" authorId="1" shapeId="0">
      <text>
        <r>
          <rPr>
            <sz val="9"/>
            <color indexed="81"/>
            <rFont val="Tahoma"/>
            <family val="2"/>
          </rPr>
          <t>http://www.regjeringen.no/en/dep/fin.html?id=216</t>
        </r>
      </text>
    </comment>
    <comment ref="M134" authorId="1" shapeId="0">
      <text>
        <r>
          <rPr>
            <sz val="9"/>
            <color indexed="81"/>
            <rFont val="Tahoma"/>
            <family val="2"/>
          </rPr>
          <t xml:space="preserve">
http://www.imf.org/external/pubs/ft/wp/2005/wp05153.pdf</t>
        </r>
      </text>
    </comment>
    <comment ref="W134" authorId="1" shapeId="0">
      <text>
        <r>
          <rPr>
            <sz val="9"/>
            <color indexed="81"/>
            <rFont val="Tahoma"/>
            <family val="2"/>
          </rPr>
          <t>http://www.regjeringen.no/pages/38208195/lommebudsjettet2013.pdf
http://www.ungokonomi.no/</t>
        </r>
      </text>
    </comment>
    <comment ref="Y134" authorId="1" shapeId="0">
      <text>
        <r>
          <rPr>
            <b/>
            <sz val="9"/>
            <color indexed="81"/>
            <rFont val="Tahoma"/>
            <family val="2"/>
          </rPr>
          <t>Cem Dener:</t>
        </r>
        <r>
          <rPr>
            <sz val="9"/>
            <color indexed="81"/>
            <rFont val="Tahoma"/>
            <family val="2"/>
          </rPr>
          <t xml:space="preserve">
http://www.regjeringen.no/nb/dep/fin/tema/statsbudsjettet/hvordan-finne-fram-i-statsbudsjettet.html?id=439271 
  http://www.regjeringen.no/upload/FIN/Vedlegg/okstyring/rundskriv/faste/r_101_2012.pdf  
http://www.regjeringen.no/Upload/FIN/Vedlegg/okstyring/rundskriv/faste/Vedlegg_R_102_2012_Standard_kontoplan_Statlige_virksomheter.pdf </t>
        </r>
      </text>
    </comment>
    <comment ref="Z134" authorId="1" shapeId="0">
      <text>
        <r>
          <rPr>
            <b/>
            <sz val="9"/>
            <color indexed="81"/>
            <rFont val="Tahoma"/>
            <family val="2"/>
          </rPr>
          <t>Cem Dener:</t>
        </r>
        <r>
          <rPr>
            <sz val="9"/>
            <color indexed="81"/>
            <rFont val="Tahoma"/>
            <family val="2"/>
          </rPr>
          <t xml:space="preserve">
http://www.regjeringen.no/Upload/FIN/Vedlegg/okstyring/rundskriv/faste/Vedlegg_R_102_2012_Standard_kontoplan_Statlige_virksomheter.pdf   </t>
        </r>
      </text>
    </comment>
    <comment ref="AK134" authorId="1" shapeId="0">
      <text>
        <r>
          <rPr>
            <sz val="9"/>
            <color indexed="81"/>
            <rFont val="Tahoma"/>
            <family val="2"/>
          </rPr>
          <t>Monthly from October 2010, Quarterly before then</t>
        </r>
      </text>
    </comment>
    <comment ref="AQ134" authorId="1" shapeId="0">
      <text>
        <r>
          <rPr>
            <b/>
            <sz val="9"/>
            <color indexed="81"/>
            <rFont val="Tahoma"/>
            <family val="2"/>
          </rPr>
          <t>Cem Dener:</t>
        </r>
        <r>
          <rPr>
            <sz val="9"/>
            <color indexed="81"/>
            <rFont val="Tahoma"/>
            <family val="2"/>
          </rPr>
          <t xml:space="preserve">
Prev 2007</t>
        </r>
      </text>
    </comment>
    <comment ref="BU134" authorId="1" shapeId="0">
      <text>
        <r>
          <rPr>
            <b/>
            <sz val="9"/>
            <color indexed="81"/>
            <rFont val="Tahoma"/>
            <family val="2"/>
          </rPr>
          <t>Cem Dener:</t>
        </r>
        <r>
          <rPr>
            <sz val="9"/>
            <color indexed="81"/>
            <rFont val="Tahoma"/>
            <family val="2"/>
          </rPr>
          <t xml:space="preserve">
http://www.ssb.no/offentlig-sektor/statistikker/offinnut/aar/2013-03-22?fane=tabell#content</t>
        </r>
      </text>
    </comment>
    <comment ref="CQ134" authorId="1" shapeId="0">
      <text>
        <r>
          <rPr>
            <sz val="9"/>
            <color indexed="81"/>
            <rFont val="Tahoma"/>
            <family val="2"/>
          </rPr>
          <t>http://www.regjeringen.no/en/dep/fin.html?id=216</t>
        </r>
      </text>
    </comment>
    <comment ref="CV134" authorId="1" shapeId="0">
      <text>
        <r>
          <rPr>
            <sz val="9"/>
            <color indexed="81"/>
            <rFont val="Tahoma"/>
            <family val="2"/>
          </rPr>
          <t xml:space="preserve">
http://www.imf.org/external/pubs/ft/wp/2005/wp05153.pdf</t>
        </r>
      </text>
    </comment>
    <comment ref="DF134" authorId="1" shapeId="0">
      <text>
        <r>
          <rPr>
            <sz val="9"/>
            <color indexed="81"/>
            <rFont val="Tahoma"/>
            <family val="2"/>
          </rPr>
          <t>http://www.regjeringen.no/pages/38208195/lommebudsjettet2013.pdf
http://www.ungokonomi.no/</t>
        </r>
      </text>
    </comment>
    <comment ref="DH134" authorId="1" shapeId="0">
      <text>
        <r>
          <rPr>
            <b/>
            <sz val="9"/>
            <color indexed="81"/>
            <rFont val="Tahoma"/>
            <family val="2"/>
          </rPr>
          <t>Cem Dener:</t>
        </r>
        <r>
          <rPr>
            <sz val="9"/>
            <color indexed="81"/>
            <rFont val="Tahoma"/>
            <family val="2"/>
          </rPr>
          <t xml:space="preserve">
http://www.regjeringen.no/nb/dep/fin/tema/statsbudsjettet/hvordan-finne-fram-i-statsbudsjettet.html?id=439271 
  http://www.regjeringen.no/upload/FIN/Vedlegg/okstyring/rundskriv/faste/r_101_2012.pdf  
http://www.regjeringen.no/Upload/FIN/Vedlegg/okstyring/rundskriv/faste/Vedlegg_R_102_2012_Standard_kontoplan_Statlige_virksomheter.pdf </t>
        </r>
      </text>
    </comment>
    <comment ref="DI134" authorId="1" shapeId="0">
      <text>
        <r>
          <rPr>
            <b/>
            <sz val="9"/>
            <color indexed="81"/>
            <rFont val="Tahoma"/>
            <family val="2"/>
          </rPr>
          <t>Cem Dener:</t>
        </r>
        <r>
          <rPr>
            <sz val="9"/>
            <color indexed="81"/>
            <rFont val="Tahoma"/>
            <family val="2"/>
          </rPr>
          <t xml:space="preserve">
http://www.regjeringen.no/Upload/FIN/Vedlegg/okstyring/rundskriv/faste/Vedlegg_R_102_2012_Standard_kontoplan_Statlige_virksomheter.pdf   </t>
        </r>
      </text>
    </comment>
    <comment ref="DL134" authorId="1" shapeId="0">
      <text>
        <r>
          <rPr>
            <b/>
            <sz val="9"/>
            <color indexed="81"/>
            <rFont val="Tahoma"/>
            <family val="2"/>
          </rPr>
          <t>Cem Dener:</t>
        </r>
        <r>
          <rPr>
            <sz val="9"/>
            <color indexed="81"/>
            <rFont val="Tahoma"/>
            <family val="2"/>
          </rPr>
          <t xml:space="preserve">
http://www.pefa.org/en/assessment/no-jun08-pfmpr-public-en</t>
        </r>
      </text>
    </comment>
    <comment ref="DT134" authorId="1" shapeId="0">
      <text>
        <r>
          <rPr>
            <sz val="9"/>
            <color indexed="81"/>
            <rFont val="Tahoma"/>
            <family val="2"/>
          </rPr>
          <t>Monthly from October 2010, Quarterly before then</t>
        </r>
      </text>
    </comment>
    <comment ref="DZ134" authorId="1" shapeId="0">
      <text>
        <r>
          <rPr>
            <b/>
            <sz val="9"/>
            <color indexed="81"/>
            <rFont val="Tahoma"/>
            <family val="2"/>
          </rPr>
          <t>Cem Dener:</t>
        </r>
        <r>
          <rPr>
            <sz val="9"/>
            <color indexed="81"/>
            <rFont val="Tahoma"/>
            <family val="2"/>
          </rPr>
          <t xml:space="preserve">
Prev 2007</t>
        </r>
      </text>
    </comment>
    <comment ref="EA134" authorId="1" shapeId="0">
      <text>
        <r>
          <rPr>
            <b/>
            <sz val="9"/>
            <color indexed="81"/>
            <rFont val="Tahoma"/>
            <family val="2"/>
          </rPr>
          <t>Cem Dener:</t>
        </r>
        <r>
          <rPr>
            <sz val="9"/>
            <color indexed="81"/>
            <rFont val="Tahoma"/>
            <family val="2"/>
          </rPr>
          <t xml:space="preserve">
System modernization in progress (until 2016)</t>
        </r>
      </text>
    </comment>
    <comment ref="EY134" authorId="3" shapeId="0">
      <text>
        <r>
          <rPr>
            <b/>
            <sz val="9"/>
            <color indexed="81"/>
            <rFont val="Tahoma"/>
            <family val="2"/>
          </rPr>
          <t>Sophiko Skhirtladze:</t>
        </r>
        <r>
          <rPr>
            <sz val="9"/>
            <color indexed="81"/>
            <rFont val="Tahoma"/>
            <family val="2"/>
          </rPr>
          <t xml:space="preserve">
http://epractice.eu/files/eGov%20in%20NO%20-%20March%202014%20-%20v.11.0.pdf</t>
        </r>
      </text>
    </comment>
    <comment ref="FD134" authorId="1" shapeId="0">
      <text>
        <r>
          <rPr>
            <b/>
            <sz val="9"/>
            <color indexed="81"/>
            <rFont val="Tahoma"/>
            <family val="2"/>
          </rPr>
          <t>Cem Dener:</t>
        </r>
        <r>
          <rPr>
            <sz val="9"/>
            <color indexed="81"/>
            <rFont val="Tahoma"/>
            <family val="2"/>
          </rPr>
          <t xml:space="preserve">
http://www.ssb.no/offentlig-sektor/statistikker/offinnut/aar/2013-03-22?fane=tabell#content</t>
        </r>
      </text>
    </comment>
    <comment ref="FG134" authorId="1" shapeId="0">
      <text>
        <r>
          <rPr>
            <b/>
            <sz val="9"/>
            <color indexed="81"/>
            <rFont val="Tahoma"/>
            <family val="2"/>
          </rPr>
          <t>Cem Dener:</t>
        </r>
        <r>
          <rPr>
            <sz val="9"/>
            <color indexed="81"/>
            <rFont val="Tahoma"/>
            <family val="2"/>
          </rPr>
          <t xml:space="preserve">
Government Shared Services/OPAL (HR &amp; Payroll Management system)</t>
        </r>
      </text>
    </comment>
    <comment ref="FJ134" authorId="6" shapeId="0">
      <text>
        <r>
          <rPr>
            <b/>
            <sz val="9"/>
            <color indexed="81"/>
            <rFont val="Tahoma"/>
            <family val="2"/>
          </rPr>
          <t>Huan Zhang:</t>
        </r>
        <r>
          <rPr>
            <sz val="9"/>
            <color indexed="81"/>
            <rFont val="Tahoma"/>
            <family val="2"/>
          </rPr>
          <t xml:space="preserve">
 The Financial Management Authority provides self-services for State institutions and employees, 
using the SAP Human Resources information system. This system is adapted to state 
administrations and configured in accordance with the State´s regulations concerning human 
resource management, financial management and salaries. The use of these services is voluntary, and the coverage is at present 78 percent.
http://www.no.capgemini.com/resource-file-access/resource/pdf/ss_SAP_Implementation_Strengthens_Financial_Management_in_Government_for_Norway_1.pdf</t>
        </r>
      </text>
    </comment>
    <comment ref="FR134" authorId="1" shapeId="0">
      <text>
        <r>
          <rPr>
            <b/>
            <sz val="9"/>
            <color indexed="81"/>
            <rFont val="Tahoma"/>
            <family val="2"/>
          </rPr>
          <t>Cem Dener:</t>
        </r>
        <r>
          <rPr>
            <sz val="9"/>
            <color indexed="81"/>
            <rFont val="Tahoma"/>
            <family val="2"/>
          </rPr>
          <t xml:space="preserve">
http://www.no.capgemini.com/resource-file-access/resource/pdf/ss_SAP_Implementation_Strengthens_Financial_Management_in_Government_for_Norway_1.pdf</t>
        </r>
      </text>
    </comment>
    <comment ref="FX134" authorId="6" shapeId="0">
      <text>
        <r>
          <rPr>
            <b/>
            <sz val="9"/>
            <color indexed="81"/>
            <rFont val="Tahoma"/>
            <family val="2"/>
          </rPr>
          <t>Huan Zhang:</t>
        </r>
        <r>
          <rPr>
            <sz val="9"/>
            <color indexed="81"/>
            <rFont val="Tahoma"/>
            <family val="2"/>
          </rPr>
          <t xml:space="preserve">
http://www.difi.no/
http://www.anskaffelser.no/sites/anskaffelser/files/20140704_status_in_norway_final.pdf</t>
        </r>
      </text>
    </comment>
    <comment ref="GH134" authorId="1" shapeId="0">
      <text>
        <r>
          <rPr>
            <b/>
            <sz val="9"/>
            <color indexed="81"/>
            <rFont val="Tahoma"/>
            <family val="2"/>
          </rPr>
          <t>Cem Dener:</t>
        </r>
        <r>
          <rPr>
            <sz val="9"/>
            <color indexed="81"/>
            <rFont val="Tahoma"/>
            <family val="2"/>
          </rPr>
          <t xml:space="preserve">
CB involved
http://www.norges-bank.no/en/Liquidity-and-markets/Government-debt/Mandate-for-the-management-of-government-debt/</t>
        </r>
      </text>
    </comment>
    <comment ref="CM135" authorId="1" shapeId="0">
      <text>
        <r>
          <rPr>
            <b/>
            <sz val="9"/>
            <color indexed="81"/>
            <rFont val="Tahoma"/>
            <family val="2"/>
          </rPr>
          <t>Cem Dener:</t>
        </r>
        <r>
          <rPr>
            <sz val="9"/>
            <color indexed="81"/>
            <rFont val="Tahoma"/>
            <family val="2"/>
          </rPr>
          <t xml:space="preserve">
MoF is in the process of implementing GFMIS which is expected to be operational in 2016.</t>
        </r>
      </text>
    </comment>
    <comment ref="DM135" authorId="1" shapeId="0">
      <text>
        <r>
          <rPr>
            <b/>
            <sz val="9"/>
            <color indexed="81"/>
            <rFont val="Tahoma"/>
            <family val="2"/>
          </rPr>
          <t>Cem Dener:</t>
        </r>
        <r>
          <rPr>
            <sz val="9"/>
            <color indexed="81"/>
            <rFont val="Tahoma"/>
            <family val="2"/>
          </rPr>
          <t xml:space="preserve">
TSA is expected to be operational in 2015-16</t>
        </r>
      </text>
    </comment>
    <comment ref="EG135" authorId="3" shapeId="0">
      <text>
        <r>
          <rPr>
            <b/>
            <sz val="9"/>
            <color indexed="81"/>
            <rFont val="Tahoma"/>
            <family val="2"/>
          </rPr>
          <t>Sophiko Skhirtladze:</t>
        </r>
        <r>
          <rPr>
            <sz val="9"/>
            <color indexed="81"/>
            <rFont val="Tahoma"/>
            <family val="2"/>
          </rPr>
          <t xml:space="preserve">
Work is underway to align with the WCO Data Model Version 3.3 in connection with the National Single Window project.</t>
        </r>
      </text>
    </comment>
    <comment ref="EL135" authorId="1" shapeId="0">
      <text>
        <r>
          <rPr>
            <b/>
            <sz val="9"/>
            <color indexed="81"/>
            <rFont val="Tahoma"/>
            <family val="2"/>
          </rPr>
          <t>Cem Dener:</t>
        </r>
        <r>
          <rPr>
            <sz val="9"/>
            <color indexed="81"/>
            <rFont val="Tahoma"/>
            <family val="2"/>
          </rPr>
          <t xml:space="preserve">
http://www.crimsonlogic.com/Documents/pdf/newsAndEvents/media/Releases%20Oman%2013May%20-%20CL%20wins%20major%20project%20in%20Oman.pdf
http://css.escwa.org.lb/edgd/1476/d1s2-2.pdf</t>
        </r>
      </text>
    </comment>
    <comment ref="EM135" authorId="6" shapeId="0">
      <text>
        <r>
          <rPr>
            <b/>
            <sz val="9"/>
            <color indexed="81"/>
            <rFont val="Tahoma"/>
            <family val="2"/>
          </rPr>
          <t>Huan Zhang:</t>
        </r>
        <r>
          <rPr>
            <sz val="9"/>
            <color indexed="81"/>
            <rFont val="Tahoma"/>
            <family val="2"/>
          </rPr>
          <t xml:space="preserve">
The system is expected to be operational in 2015</t>
        </r>
      </text>
    </comment>
    <comment ref="EY135" authorId="3" shapeId="0">
      <text>
        <r>
          <rPr>
            <b/>
            <sz val="9"/>
            <color indexed="81"/>
            <rFont val="Tahoma"/>
            <family val="2"/>
          </rPr>
          <t>Sophiko Skhirtladze:</t>
        </r>
        <r>
          <rPr>
            <sz val="9"/>
            <color indexed="81"/>
            <rFont val="Tahoma"/>
            <family val="2"/>
          </rPr>
          <t xml:space="preserve">
http://www.ita.gov.om/ITAPortal/Pages/Page.aspx?NID=965&amp;PID=4109&amp;LID=191; http://ita.gov.om/ITAPortal/MediaCenter/NewsDetail.aspx?NID=552</t>
        </r>
      </text>
    </comment>
    <comment ref="FI135" authorId="1" shapeId="0">
      <text>
        <r>
          <rPr>
            <b/>
            <sz val="9"/>
            <color indexed="81"/>
            <rFont val="Tahoma"/>
            <family val="2"/>
          </rPr>
          <t>Cem Dener:</t>
        </r>
        <r>
          <rPr>
            <sz val="9"/>
            <color indexed="81"/>
            <rFont val="Tahoma"/>
            <family val="2"/>
          </rPr>
          <t xml:space="preserve">
Previously IBM DB2</t>
        </r>
      </text>
    </comment>
    <comment ref="FJ135" authorId="1" shapeId="0">
      <text>
        <r>
          <rPr>
            <b/>
            <sz val="9"/>
            <color indexed="81"/>
            <rFont val="Tahoma"/>
            <family val="2"/>
          </rPr>
          <t>Cem Dener:</t>
        </r>
        <r>
          <rPr>
            <sz val="9"/>
            <color indexed="81"/>
            <rFont val="Tahoma"/>
            <family val="2"/>
          </rPr>
          <t xml:space="preserve">
http://www.ita.gov.om/ITAPortal/eServices/info_C1.aspx?NID=74 
http://www.oman.om/wps/wcm/connect/bad5341d-d958-457c-a567-f0703b711409/MoCS+-+HR+Management+System.pdf?MOD=AJPERES&amp;CACHEID=bad5341d-d958-457c-a567-f0703b711409</t>
        </r>
      </text>
    </comment>
    <comment ref="FQ135" authorId="1" shapeId="0">
      <text>
        <r>
          <rPr>
            <b/>
            <sz val="9"/>
            <color indexed="81"/>
            <rFont val="Tahoma"/>
            <family val="2"/>
          </rPr>
          <t>Cem Dener:</t>
        </r>
        <r>
          <rPr>
            <sz val="9"/>
            <color indexed="81"/>
            <rFont val="Tahoma"/>
            <family val="2"/>
          </rPr>
          <t xml:space="preserve">
Previously IBM DB2</t>
        </r>
      </text>
    </comment>
    <comment ref="FR135" authorId="1" shapeId="0">
      <text>
        <r>
          <rPr>
            <b/>
            <sz val="9"/>
            <color indexed="81"/>
            <rFont val="Tahoma"/>
            <family val="2"/>
          </rPr>
          <t>Cem Dener:</t>
        </r>
        <r>
          <rPr>
            <sz val="9"/>
            <color indexed="81"/>
            <rFont val="Tahoma"/>
            <family val="2"/>
          </rPr>
          <t xml:space="preserve">
http://www.ita.gov.om/ITAPortal/eServices/info_C1.aspx?NID=74 
http://www.oman.om/wps/wcm/connect/bad5341d-d958-457c-a567-f0703b711409/MoCS+-+HR+Management+System.pdf?MOD=AJPERES&amp;CACHEID=bad5341d-d958-457c-a567-f0703b711409</t>
        </r>
      </text>
    </comment>
    <comment ref="FV135" authorId="1" shapeId="0">
      <text>
        <r>
          <rPr>
            <b/>
            <sz val="9"/>
            <color indexed="81"/>
            <rFont val="Tahoma"/>
            <family val="2"/>
          </rPr>
          <t>Cem Dener:</t>
        </r>
        <r>
          <rPr>
            <sz val="9"/>
            <color indexed="81"/>
            <rFont val="Tahoma"/>
            <family val="2"/>
          </rPr>
          <t xml:space="preserve">
MoF is in the process of implementing GFMIS which is expected to be operational in 2016.</t>
        </r>
      </text>
    </comment>
    <comment ref="FX135" authorId="1" shapeId="0">
      <text>
        <r>
          <rPr>
            <b/>
            <sz val="9"/>
            <color indexed="81"/>
            <rFont val="Tahoma"/>
            <family val="2"/>
          </rPr>
          <t>Cem Dener:</t>
        </r>
        <r>
          <rPr>
            <sz val="9"/>
            <color indexed="81"/>
            <rFont val="Tahoma"/>
            <family val="2"/>
          </rPr>
          <t xml:space="preserve">
http://lexarabiae.meyer-reumann.com/issues/2011-2/vol-xv-%E2%80%93-issue-3-july-2011-%E2%80%93-articles/e-tendering-service-in-oman/</t>
        </r>
      </text>
    </comment>
    <comment ref="GH135" authorId="1" shapeId="0">
      <text>
        <r>
          <rPr>
            <b/>
            <sz val="9"/>
            <color indexed="81"/>
            <rFont val="Tahoma"/>
            <family val="2"/>
          </rPr>
          <t>Cem Dener:</t>
        </r>
        <r>
          <rPr>
            <sz val="9"/>
            <color indexed="81"/>
            <rFont val="Tahoma"/>
            <family val="2"/>
          </rPr>
          <t xml:space="preserve">
CB:
Oman Central Bank</t>
        </r>
      </text>
    </comment>
    <comment ref="AG136" authorId="12" shapeId="0">
      <text>
        <r>
          <rPr>
            <b/>
            <sz val="9"/>
            <color indexed="81"/>
            <rFont val="Tahoma"/>
            <family val="2"/>
          </rPr>
          <t>Sandy: 3 years or 4 years?</t>
        </r>
        <r>
          <rPr>
            <sz val="9"/>
            <color indexed="81"/>
            <rFont val="Tahoma"/>
            <family val="2"/>
          </rPr>
          <t xml:space="preserve">
</t>
        </r>
      </text>
    </comment>
    <comment ref="CX136" authorId="1" shapeId="0">
      <text>
        <r>
          <rPr>
            <b/>
            <sz val="9"/>
            <color indexed="81"/>
            <rFont val="Tahoma"/>
            <family val="2"/>
          </rPr>
          <t>Cem Dener:</t>
        </r>
        <r>
          <rPr>
            <sz val="9"/>
            <color indexed="81"/>
            <rFont val="Tahoma"/>
            <family val="2"/>
          </rPr>
          <t xml:space="preserve">
http://www.e-government.gov.pk
http://www.punjab.gov.pk/
http://www.khyberpakhtunkhwa.gov.pk/</t>
        </r>
      </text>
    </comment>
    <comment ref="DL136" authorId="1" shapeId="0">
      <text>
        <r>
          <rPr>
            <b/>
            <sz val="9"/>
            <color indexed="81"/>
            <rFont val="Tahoma"/>
            <family val="2"/>
          </rPr>
          <t>Cem Dener:</t>
        </r>
        <r>
          <rPr>
            <sz val="9"/>
            <color indexed="81"/>
            <rFont val="Tahoma"/>
            <family val="2"/>
          </rPr>
          <t xml:space="preserve">
http://www.pefa.org/en/assessment/pk-jun12-pfmpr-public-en</t>
        </r>
      </text>
    </comment>
    <comment ref="DW136" authorId="1" shapeId="0">
      <text>
        <r>
          <rPr>
            <b/>
            <sz val="9"/>
            <color indexed="81"/>
            <rFont val="Tahoma"/>
            <family val="2"/>
          </rPr>
          <t>Cem Dener:</t>
        </r>
        <r>
          <rPr>
            <sz val="9"/>
            <color indexed="81"/>
            <rFont val="Tahoma"/>
            <family val="2"/>
          </rPr>
          <t xml:space="preserve">
Tax Management System (TMS) used in 2008</t>
        </r>
      </text>
    </comment>
    <comment ref="EL136" authorId="1" shapeId="0">
      <text>
        <r>
          <rPr>
            <b/>
            <sz val="9"/>
            <color indexed="81"/>
            <rFont val="Tahoma"/>
            <family val="2"/>
          </rPr>
          <t>Cem Dener:</t>
        </r>
        <r>
          <rPr>
            <sz val="9"/>
            <color indexed="81"/>
            <rFont val="Tahoma"/>
            <family val="2"/>
          </rPr>
          <t xml:space="preserve">
http://customstoday.com.pk/development-of-weboc-clearance-system/</t>
        </r>
      </text>
    </comment>
    <comment ref="ER136" authorId="3" shapeId="0">
      <text>
        <r>
          <rPr>
            <b/>
            <sz val="9"/>
            <color indexed="81"/>
            <rFont val="Tahoma"/>
            <family val="2"/>
          </rPr>
          <t>Sophiko Skhirtladze:</t>
        </r>
        <r>
          <rPr>
            <sz val="9"/>
            <color indexed="81"/>
            <rFont val="Tahoma"/>
            <family val="2"/>
          </rPr>
          <t xml:space="preserve">
http://www.scribd.com/doc/30935118/E-Filing-of-Tax-in-Pakistan</t>
        </r>
      </text>
    </comment>
    <comment ref="EY136" authorId="3" shapeId="0">
      <text>
        <r>
          <rPr>
            <b/>
            <sz val="9"/>
            <color indexed="81"/>
            <rFont val="Tahoma"/>
            <family val="2"/>
          </rPr>
          <t>Sophiko Skhirtladze:</t>
        </r>
        <r>
          <rPr>
            <sz val="9"/>
            <color indexed="81"/>
            <rFont val="Tahoma"/>
            <family val="2"/>
          </rPr>
          <t xml:space="preserve">
https://secp.niftetrust.com/  for business needs
</t>
        </r>
      </text>
    </comment>
    <comment ref="FA136" authorId="3" shapeId="0">
      <text>
        <r>
          <rPr>
            <b/>
            <sz val="9"/>
            <color indexed="81"/>
            <rFont val="Tahoma"/>
            <family val="2"/>
          </rPr>
          <t>Sophiko Skhirtladze:</t>
        </r>
        <r>
          <rPr>
            <sz val="9"/>
            <color indexed="81"/>
            <rFont val="Tahoma"/>
            <family val="2"/>
          </rPr>
          <t xml:space="preserve">
https://eservices.secp.gov.pk/eServices/; http://www.nift.com.pk/divisions/niftetrust.html</t>
        </r>
      </text>
    </comment>
    <comment ref="FB136" authorId="1" shapeId="0">
      <text>
        <r>
          <rPr>
            <b/>
            <sz val="9"/>
            <color indexed="81"/>
            <rFont val="Tahoma"/>
            <family val="2"/>
          </rPr>
          <t>Cem Dener:</t>
        </r>
        <r>
          <rPr>
            <sz val="9"/>
            <color indexed="81"/>
            <rFont val="Tahoma"/>
            <family val="2"/>
          </rPr>
          <t xml:space="preserve">
estimated number of employees</t>
        </r>
      </text>
    </comment>
    <comment ref="FI136" authorId="1" shapeId="0">
      <text>
        <r>
          <rPr>
            <b/>
            <sz val="9"/>
            <color indexed="81"/>
            <rFont val="Tahoma"/>
            <family val="2"/>
          </rPr>
          <t>Cem Dener:</t>
        </r>
        <r>
          <rPr>
            <sz val="9"/>
            <color indexed="81"/>
            <rFont val="Tahoma"/>
            <family val="2"/>
          </rPr>
          <t xml:space="preserve">
Payroll and pension records of Federal Government are managed by two different departments. Civil 
servants payroll records are maintained by AGPR and most significant payroll with respect to number of employees and amounts involved is maintained by MAG for all defense/military related employees. Changes are logged into the GFMIS/FABS.</t>
        </r>
      </text>
    </comment>
    <comment ref="FR136" authorId="1" shapeId="0">
      <text>
        <r>
          <rPr>
            <b/>
            <sz val="9"/>
            <color indexed="81"/>
            <rFont val="Tahoma"/>
            <family val="2"/>
          </rPr>
          <t>Cem Dener:</t>
        </r>
        <r>
          <rPr>
            <sz val="9"/>
            <color indexed="81"/>
            <rFont val="Tahoma"/>
            <family val="2"/>
          </rPr>
          <t xml:space="preserve">
http://www.pifra.gov.pk/docs/downloads/PIFRA-Brochure/PIFRA-broucher.pdf</t>
        </r>
      </text>
    </comment>
    <comment ref="GH136" authorId="1" shapeId="0">
      <text>
        <r>
          <rPr>
            <b/>
            <sz val="9"/>
            <color indexed="81"/>
            <rFont val="Tahoma"/>
            <family val="2"/>
          </rPr>
          <t>Cem Dener:</t>
        </r>
        <r>
          <rPr>
            <sz val="9"/>
            <color indexed="81"/>
            <rFont val="Tahoma"/>
            <family val="2"/>
          </rPr>
          <t xml:space="preserve">
CB : Inactive</t>
        </r>
      </text>
    </comment>
    <comment ref="ED137" authorId="1" shapeId="0">
      <text>
        <r>
          <rPr>
            <b/>
            <sz val="9"/>
            <color indexed="81"/>
            <rFont val="Tahoma"/>
            <family val="2"/>
          </rPr>
          <t>Cem Dener:</t>
        </r>
        <r>
          <rPr>
            <sz val="9"/>
            <color indexed="81"/>
            <rFont val="Tahoma"/>
            <family val="2"/>
          </rPr>
          <t xml:space="preserve">
Palau is a presidential republic in free association with the United States, which provides defense, funding, and access to social services. </t>
        </r>
      </text>
    </comment>
    <comment ref="FJ137" authorId="1" shapeId="0">
      <text>
        <r>
          <rPr>
            <b/>
            <sz val="9"/>
            <color indexed="81"/>
            <rFont val="Tahoma"/>
            <family val="2"/>
          </rPr>
          <t>Cem Dener:</t>
        </r>
        <r>
          <rPr>
            <sz val="9"/>
            <color indexed="81"/>
            <rFont val="Tahoma"/>
            <family val="2"/>
          </rPr>
          <t xml:space="preserve">
http://pifma.pftac.org/filemanager/files/Docs/2008_Minutes2.pdf</t>
        </r>
      </text>
    </comment>
    <comment ref="FY137" authorId="1" shapeId="0">
      <text>
        <r>
          <rPr>
            <b/>
            <sz val="9"/>
            <color indexed="81"/>
            <rFont val="Tahoma"/>
            <family val="2"/>
          </rPr>
          <t>Cem Dener:</t>
        </r>
        <r>
          <rPr>
            <sz val="9"/>
            <color indexed="81"/>
            <rFont val="Tahoma"/>
            <family val="2"/>
          </rPr>
          <t xml:space="preserve">
Planned</t>
        </r>
      </text>
    </comment>
    <comment ref="AG138" authorId="8" shapeId="0">
      <text>
        <r>
          <rPr>
            <b/>
            <sz val="9"/>
            <color indexed="81"/>
            <rFont val="Tahoma"/>
            <family val="2"/>
          </rPr>
          <t>Birgul:</t>
        </r>
        <r>
          <rPr>
            <sz val="9"/>
            <color indexed="81"/>
            <rFont val="Tahoma"/>
            <family val="2"/>
          </rPr>
          <t xml:space="preserve">
https://www.mef.gob.pa/Economic%20and%20Financial%20Reports/1.%2000%20-%20Strategic%20Government%20Plan%20(Booklet)%20v4%20CON%20PORTADA.pdf
Sandy: It is a strategic government plan for 2010-2014, but has no indication of MTEF</t>
        </r>
      </text>
    </comment>
    <comment ref="AK138" authorId="8" shapeId="0">
      <text>
        <r>
          <rPr>
            <b/>
            <sz val="9"/>
            <color indexed="81"/>
            <rFont val="Tahoma"/>
            <family val="2"/>
          </rPr>
          <t>Birgul:</t>
        </r>
        <r>
          <rPr>
            <sz val="9"/>
            <color indexed="81"/>
            <rFont val="Tahoma"/>
            <family val="2"/>
          </rPr>
          <t xml:space="preserve">
link for budget execution: http://www.contraloria.gob.pa/index.php?opcion=InfContral</t>
        </r>
      </text>
    </comment>
    <comment ref="BE138" authorId="1" shapeId="0">
      <text>
        <r>
          <rPr>
            <b/>
            <sz val="9"/>
            <color indexed="81"/>
            <rFont val="Tahoma"/>
            <family val="2"/>
          </rPr>
          <t>Cem Dener:</t>
        </r>
        <r>
          <rPr>
            <sz val="9"/>
            <color indexed="81"/>
            <rFont val="Tahoma"/>
            <family val="2"/>
          </rPr>
          <t xml:space="preserve">
http://www.presidencia.gob.pa</t>
        </r>
      </text>
    </comment>
    <comment ref="BO138" authorId="8" shapeId="0">
      <text>
        <r>
          <rPr>
            <b/>
            <sz val="9"/>
            <color indexed="81"/>
            <rFont val="Tahoma"/>
            <family val="2"/>
          </rPr>
          <t>Birgul:</t>
        </r>
        <r>
          <rPr>
            <sz val="9"/>
            <color indexed="81"/>
            <rFont val="Tahoma"/>
            <family val="2"/>
          </rPr>
          <t xml:space="preserve">
some of the links for previous years budgets do not work</t>
        </r>
      </text>
    </comment>
    <comment ref="CI138" authorId="1" shapeId="0">
      <text>
        <r>
          <rPr>
            <b/>
            <sz val="9"/>
            <color indexed="81"/>
            <rFont val="Tahoma"/>
            <family val="2"/>
          </rPr>
          <t>Cem Dener:</t>
        </r>
        <r>
          <rPr>
            <sz val="9"/>
            <color indexed="81"/>
            <rFont val="Tahoma"/>
            <family val="2"/>
          </rPr>
          <t xml:space="preserve">
New system (SAP) is expected to be operational in 2016</t>
        </r>
      </text>
    </comment>
    <comment ref="DL138" authorId="1" shapeId="0">
      <text>
        <r>
          <rPr>
            <b/>
            <sz val="9"/>
            <color indexed="81"/>
            <rFont val="Tahoma"/>
            <family val="2"/>
          </rPr>
          <t>Cem Dener:</t>
        </r>
        <r>
          <rPr>
            <sz val="9"/>
            <color indexed="81"/>
            <rFont val="Tahoma"/>
            <family val="2"/>
          </rPr>
          <t xml:space="preserve">
http://www.asamblea.gob.pa/apps/seg_legis/PDF_SEG/PDF_SEG_2010/PDF_SEG_2013/PROYECTO/2013_P_604.pdf
http://www.imf.org/external/np/sec/pr/2014/pr14235.htm</t>
        </r>
      </text>
    </comment>
    <comment ref="DM138" authorId="1" shapeId="0">
      <text>
        <r>
          <rPr>
            <b/>
            <sz val="9"/>
            <color indexed="81"/>
            <rFont val="Tahoma"/>
            <family val="2"/>
          </rPr>
          <t>Cem Dener:</t>
        </r>
        <r>
          <rPr>
            <sz val="9"/>
            <color indexed="81"/>
            <rFont val="Tahoma"/>
            <family val="2"/>
          </rPr>
          <t xml:space="preserve">
TSA implementation in progress. Legislation approved in Sep 2013. Expected to be operational in 2015.</t>
        </r>
      </text>
    </comment>
    <comment ref="DT138" authorId="8" shapeId="0">
      <text>
        <r>
          <rPr>
            <b/>
            <sz val="9"/>
            <color indexed="81"/>
            <rFont val="Tahoma"/>
            <family val="2"/>
          </rPr>
          <t>Birgul:</t>
        </r>
        <r>
          <rPr>
            <sz val="9"/>
            <color indexed="81"/>
            <rFont val="Tahoma"/>
            <family val="2"/>
          </rPr>
          <t xml:space="preserve">
link for budget execution: http://www.contraloria.gob.pa/index.php?opcion=InfContral</t>
        </r>
      </text>
    </comment>
    <comment ref="DZ138" authorId="1" shapeId="0">
      <text>
        <r>
          <rPr>
            <b/>
            <sz val="9"/>
            <color indexed="81"/>
            <rFont val="Tahoma"/>
            <family val="2"/>
          </rPr>
          <t>Cem Dener:</t>
        </r>
        <r>
          <rPr>
            <sz val="9"/>
            <color indexed="81"/>
            <rFont val="Tahoma"/>
            <family val="2"/>
          </rPr>
          <t xml:space="preserve">
http://en.centralamericadata.com/en/article/home/Panama_Online_Tax_Payments</t>
        </r>
      </text>
    </comment>
    <comment ref="EN138" authorId="1" shapeId="0">
      <text>
        <r>
          <rPr>
            <b/>
            <sz val="9"/>
            <color indexed="81"/>
            <rFont val="Tahoma"/>
            <family val="2"/>
          </rPr>
          <t>Cem Dener:</t>
        </r>
        <r>
          <rPr>
            <sz val="9"/>
            <color indexed="81"/>
            <rFont val="Tahoma"/>
            <family val="2"/>
          </rPr>
          <t xml:space="preserve">
http://www.presidencia.gob.pa</t>
        </r>
      </text>
    </comment>
    <comment ref="EX138" authorId="8" shapeId="0">
      <text>
        <r>
          <rPr>
            <b/>
            <sz val="9"/>
            <color indexed="81"/>
            <rFont val="Tahoma"/>
            <family val="2"/>
          </rPr>
          <t>Birgul:</t>
        </r>
        <r>
          <rPr>
            <sz val="9"/>
            <color indexed="81"/>
            <rFont val="Tahoma"/>
            <family val="2"/>
          </rPr>
          <t xml:space="preserve">
some of the links for previous years budgets do not work</t>
        </r>
      </text>
    </comment>
    <comment ref="FJ138" authorId="1" shapeId="0">
      <text>
        <r>
          <rPr>
            <b/>
            <sz val="9"/>
            <color indexed="81"/>
            <rFont val="Tahoma"/>
            <family val="2"/>
          </rPr>
          <t>Cem Dener:</t>
        </r>
        <r>
          <rPr>
            <sz val="9"/>
            <color indexed="81"/>
            <rFont val="Tahoma"/>
            <family val="2"/>
          </rPr>
          <t xml:space="preserve">
http://www.mef.gob.pa/es/direcciones/oficinaInstitucionalRecursosHumanos/Paginas/AdmonyPlanificaciondeRH.aspx
http://www.mef.gob.pa/es/servicios/Documents/IntroduccionSAPIIIversionparaWEBPDF.pdf</t>
        </r>
      </text>
    </comment>
    <comment ref="FK138" authorId="1" shapeId="0">
      <text>
        <r>
          <rPr>
            <b/>
            <sz val="9"/>
            <color indexed="81"/>
            <rFont val="Tahoma"/>
            <family val="2"/>
          </rPr>
          <t>Cem Dener:</t>
        </r>
        <r>
          <rPr>
            <sz val="9"/>
            <color indexed="81"/>
            <rFont val="Tahoma"/>
            <family val="2"/>
          </rPr>
          <t xml:space="preserve">
New SIAFPA based on SAP is expected to be operational in 2016.</t>
        </r>
      </text>
    </comment>
    <comment ref="FR138" authorId="1" shapeId="0">
      <text>
        <r>
          <rPr>
            <b/>
            <sz val="9"/>
            <color indexed="81"/>
            <rFont val="Tahoma"/>
            <family val="2"/>
          </rPr>
          <t>Cem Dener:</t>
        </r>
        <r>
          <rPr>
            <sz val="9"/>
            <color indexed="81"/>
            <rFont val="Tahoma"/>
            <family val="2"/>
          </rPr>
          <t xml:space="preserve">
New system is expected to be operational in 2016</t>
        </r>
      </text>
    </comment>
    <comment ref="FS138" authorId="1" shapeId="0">
      <text>
        <r>
          <rPr>
            <b/>
            <sz val="9"/>
            <color indexed="81"/>
            <rFont val="Tahoma"/>
            <family val="2"/>
          </rPr>
          <t>Cem Dener:</t>
        </r>
        <r>
          <rPr>
            <sz val="9"/>
            <color indexed="81"/>
            <rFont val="Tahoma"/>
            <family val="2"/>
          </rPr>
          <t xml:space="preserve">
New SIAFPA based on SAP is expected to be operational in 2016.</t>
        </r>
      </text>
    </comment>
    <comment ref="GI138" authorId="1" shapeId="0">
      <text>
        <r>
          <rPr>
            <b/>
            <sz val="9"/>
            <color indexed="81"/>
            <rFont val="Tahoma"/>
            <family val="2"/>
          </rPr>
          <t>Cem Dener:</t>
        </r>
        <r>
          <rPr>
            <sz val="9"/>
            <color indexed="81"/>
            <rFont val="Tahoma"/>
            <family val="2"/>
          </rPr>
          <t xml:space="preserve">
4F &lt;&lt;&lt; 2006
4T : 2013</t>
        </r>
      </text>
    </comment>
    <comment ref="F139" authorId="4" shapeId="0">
      <text>
        <r>
          <rPr>
            <b/>
            <sz val="9"/>
            <color indexed="81"/>
            <rFont val="Tahoma"/>
            <family val="2"/>
          </rPr>
          <t>CD:</t>
        </r>
        <r>
          <rPr>
            <sz val="9"/>
            <color indexed="81"/>
            <rFont val="Tahoma"/>
            <family val="2"/>
          </rPr>
          <t xml:space="preserve">
2014
</t>
        </r>
      </text>
    </comment>
    <comment ref="H139" authorId="8" shapeId="0">
      <text>
        <r>
          <rPr>
            <b/>
            <sz val="9"/>
            <color indexed="81"/>
            <rFont val="Tahoma"/>
            <family val="2"/>
          </rPr>
          <t>Birgul:</t>
        </r>
        <r>
          <rPr>
            <sz val="9"/>
            <color indexed="81"/>
            <rFont val="Tahoma"/>
            <family val="2"/>
          </rPr>
          <t xml:space="preserve">
audit and publication links on the web site do not work</t>
        </r>
      </text>
    </comment>
    <comment ref="AL139" authorId="8" shapeId="0">
      <text>
        <r>
          <rPr>
            <b/>
            <sz val="9"/>
            <color indexed="81"/>
            <rFont val="Tahoma"/>
            <family val="2"/>
          </rPr>
          <t>Birgul:</t>
        </r>
        <r>
          <rPr>
            <sz val="9"/>
            <color indexed="81"/>
            <rFont val="Tahoma"/>
            <family val="2"/>
          </rPr>
          <t xml:space="preserve">
semiannually</t>
        </r>
      </text>
    </comment>
    <comment ref="CE139" authorId="1" shapeId="0">
      <text>
        <r>
          <rPr>
            <b/>
            <sz val="9"/>
            <color indexed="81"/>
            <rFont val="Tahoma"/>
            <family val="2"/>
          </rPr>
          <t>Cem Dener:</t>
        </r>
        <r>
          <rPr>
            <sz val="9"/>
            <color indexed="81"/>
            <rFont val="Tahoma"/>
            <family val="2"/>
          </rPr>
          <t xml:space="preserve">
PGAS is being replaced by IFMS</t>
        </r>
      </text>
    </comment>
    <comment ref="CM139" authorId="1" shapeId="0">
      <text>
        <r>
          <rPr>
            <b/>
            <sz val="9"/>
            <color indexed="81"/>
            <rFont val="Tahoma"/>
            <family val="2"/>
          </rPr>
          <t>Cem Dener:</t>
        </r>
        <r>
          <rPr>
            <sz val="9"/>
            <color indexed="81"/>
            <rFont val="Tahoma"/>
            <family val="2"/>
          </rPr>
          <t xml:space="preserve">
http://pifma.pftac.org/filemanager/files/Docs/2008_Minutes2.pdf</t>
        </r>
      </text>
    </comment>
    <comment ref="CQ139" authorId="8" shapeId="0">
      <text>
        <r>
          <rPr>
            <b/>
            <sz val="9"/>
            <color indexed="81"/>
            <rFont val="Tahoma"/>
            <family val="2"/>
          </rPr>
          <t>Birgul:</t>
        </r>
        <r>
          <rPr>
            <sz val="9"/>
            <color indexed="81"/>
            <rFont val="Tahoma"/>
            <family val="2"/>
          </rPr>
          <t xml:space="preserve">
audit and publication links on the web site do not work</t>
        </r>
      </text>
    </comment>
    <comment ref="DN139" authorId="1" shapeId="0">
      <text>
        <r>
          <rPr>
            <b/>
            <sz val="9"/>
            <color indexed="81"/>
            <rFont val="Tahoma"/>
            <family val="2"/>
          </rPr>
          <t>Cem Dener:</t>
        </r>
        <r>
          <rPr>
            <sz val="9"/>
            <color indexed="81"/>
            <rFont val="Tahoma"/>
            <family val="2"/>
          </rPr>
          <t xml:space="preserve">
Consolidated Revenue Fund.
</t>
        </r>
      </text>
    </comment>
    <comment ref="DU139" authorId="8" shapeId="0">
      <text>
        <r>
          <rPr>
            <b/>
            <sz val="9"/>
            <color indexed="81"/>
            <rFont val="Tahoma"/>
            <family val="2"/>
          </rPr>
          <t>Birgul:</t>
        </r>
        <r>
          <rPr>
            <sz val="9"/>
            <color indexed="81"/>
            <rFont val="Tahoma"/>
            <family val="2"/>
          </rPr>
          <t xml:space="preserve">
semiannually</t>
        </r>
      </text>
    </comment>
    <comment ref="EA139" authorId="1" shapeId="0">
      <text>
        <r>
          <rPr>
            <b/>
            <sz val="9"/>
            <color indexed="81"/>
            <rFont val="Tahoma"/>
            <family val="2"/>
          </rPr>
          <t>Cem Dener:</t>
        </r>
        <r>
          <rPr>
            <sz val="9"/>
            <color indexed="81"/>
            <rFont val="Tahoma"/>
            <family val="2"/>
          </rPr>
          <t xml:space="preserve">
SIGTAS is expected to be fully operational in 2014.</t>
        </r>
      </text>
    </comment>
    <comment ref="EG139" authorId="3" shapeId="0">
      <text>
        <r>
          <rPr>
            <b/>
            <sz val="9"/>
            <color indexed="81"/>
            <rFont val="Tahoma"/>
            <family val="2"/>
          </rPr>
          <t>Sophiko Skhirtladze:</t>
        </r>
        <r>
          <rPr>
            <sz val="9"/>
            <color indexed="81"/>
            <rFont val="Tahoma"/>
            <family val="2"/>
          </rPr>
          <t xml:space="preserve">
Reported in Single Window Survey: Mapped to Version 3.0.</t>
        </r>
      </text>
    </comment>
    <comment ref="EL139" authorId="1" shapeId="0">
      <text>
        <r>
          <rPr>
            <b/>
            <sz val="9"/>
            <color indexed="81"/>
            <rFont val="Tahoma"/>
            <family val="2"/>
          </rPr>
          <t>Cem Dener:</t>
        </r>
        <r>
          <rPr>
            <sz val="9"/>
            <color indexed="81"/>
            <rFont val="Tahoma"/>
            <family val="2"/>
          </rPr>
          <t xml:space="preserve">
http://unctad.org/en/PublicationsLibrary/dtlasycuda2011d1_en.pdf</t>
        </r>
      </text>
    </comment>
    <comment ref="EM139" authorId="1" shapeId="0">
      <text>
        <r>
          <rPr>
            <b/>
            <sz val="9"/>
            <color indexed="81"/>
            <rFont val="Tahoma"/>
            <family val="2"/>
          </rPr>
          <t>Cem Dener:</t>
        </r>
        <r>
          <rPr>
            <sz val="9"/>
            <color indexed="81"/>
            <rFont val="Tahoma"/>
            <family val="2"/>
          </rPr>
          <t xml:space="preserve">
Asycuda++ since 2004</t>
        </r>
      </text>
    </comment>
    <comment ref="FN139" authorId="1" shapeId="0">
      <text>
        <r>
          <rPr>
            <b/>
            <sz val="9"/>
            <color indexed="81"/>
            <rFont val="Tahoma"/>
            <family val="2"/>
          </rPr>
          <t>Cem Dener:</t>
        </r>
        <r>
          <rPr>
            <sz val="9"/>
            <color indexed="81"/>
            <rFont val="Tahoma"/>
            <family val="2"/>
          </rPr>
          <t xml:space="preserve">
PGAS is being replaced by IFMS</t>
        </r>
      </text>
    </comment>
    <comment ref="FV139" authorId="1" shapeId="0">
      <text>
        <r>
          <rPr>
            <b/>
            <sz val="9"/>
            <color indexed="81"/>
            <rFont val="Tahoma"/>
            <family val="2"/>
          </rPr>
          <t>Cem Dener:</t>
        </r>
        <r>
          <rPr>
            <sz val="9"/>
            <color indexed="81"/>
            <rFont val="Tahoma"/>
            <family val="2"/>
          </rPr>
          <t xml:space="preserve">
http://pifma.pftac.org/filemanager/files/Docs/2008_Minutes2.pdf</t>
        </r>
      </text>
    </comment>
    <comment ref="FW139" authorId="6" shapeId="0">
      <text>
        <r>
          <rPr>
            <b/>
            <sz val="9"/>
            <color indexed="81"/>
            <rFont val="Tahoma"/>
            <family val="2"/>
          </rPr>
          <t>Huan Zhang:</t>
        </r>
        <r>
          <rPr>
            <sz val="9"/>
            <color indexed="81"/>
            <rFont val="Tahoma"/>
            <family val="2"/>
          </rPr>
          <t xml:space="preserve">
Central Supply and Tenders Board</t>
        </r>
      </text>
    </comment>
    <comment ref="FZ139" authorId="6" shapeId="0">
      <text>
        <r>
          <rPr>
            <b/>
            <sz val="9"/>
            <color indexed="81"/>
            <rFont val="Tahoma"/>
            <family val="2"/>
          </rPr>
          <t>Huan Zhang:</t>
        </r>
        <r>
          <rPr>
            <sz val="9"/>
            <color indexed="81"/>
            <rFont val="Tahoma"/>
            <family val="2"/>
          </rPr>
          <t xml:space="preserve">
The Central Supply &amp; Tenders Board is established under Section 39 of the Public Finance (Management) Act 2003 to control and regulate procurement. </t>
        </r>
      </text>
    </comment>
    <comment ref="GH139" authorId="1" shapeId="0">
      <text>
        <r>
          <rPr>
            <b/>
            <sz val="9"/>
            <color indexed="81"/>
            <rFont val="Tahoma"/>
            <family val="2"/>
          </rPr>
          <t>Cem Dener:</t>
        </r>
        <r>
          <rPr>
            <sz val="9"/>
            <color indexed="81"/>
            <rFont val="Tahoma"/>
            <family val="2"/>
          </rPr>
          <t xml:space="preserve">
CB : Full access</t>
        </r>
      </text>
    </comment>
    <comment ref="K140" authorId="1" shapeId="0">
      <text>
        <r>
          <rPr>
            <b/>
            <sz val="9"/>
            <color indexed="81"/>
            <rFont val="Tahoma"/>
            <family val="2"/>
          </rPr>
          <t>Also:</t>
        </r>
        <r>
          <rPr>
            <sz val="9"/>
            <color indexed="81"/>
            <rFont val="Tahoma"/>
            <family val="2"/>
          </rPr>
          <t xml:space="preserve">
http://www.stp.gov.py
http://www.contraloria.gov.py
Budget plans:
http://www.hacienda.gov.py/web-presupuesto/index.php?c=192 
Execution / accounting: 
http://www.hacienda.gov.py/web-contabilidad/index.php?c=306
</t>
        </r>
      </text>
    </comment>
    <comment ref="O140" authorId="1" shapeId="0">
      <text>
        <r>
          <rPr>
            <b/>
            <sz val="9"/>
            <color indexed="81"/>
            <rFont val="Tahoma"/>
            <family val="2"/>
          </rPr>
          <t>Also:</t>
        </r>
        <r>
          <rPr>
            <sz val="9"/>
            <color indexed="81"/>
            <rFont val="Tahoma"/>
            <family val="2"/>
          </rPr>
          <t xml:space="preserve">
Budget plans:
http://www.hacienda.gov.py/web-presupuesto/index.php?c=192 
Execution / accounting: 
http://www.hacienda.gov.py/web-contabilidad/index.php?c=306
</t>
        </r>
      </text>
    </comment>
    <comment ref="Q140" authorId="1" shapeId="0">
      <text>
        <r>
          <rPr>
            <b/>
            <sz val="9"/>
            <color indexed="81"/>
            <rFont val="Tahoma"/>
            <family val="2"/>
          </rPr>
          <t>Cem Dener:</t>
        </r>
        <r>
          <rPr>
            <sz val="9"/>
            <color indexed="81"/>
            <rFont val="Tahoma"/>
            <family val="2"/>
          </rPr>
          <t xml:space="preserve">
http://www.hacienda.gov.py/portalspir/ </t>
        </r>
      </text>
    </comment>
    <comment ref="Y140" authorId="1" shapeId="0">
      <text>
        <r>
          <rPr>
            <b/>
            <sz val="9"/>
            <color indexed="81"/>
            <rFont val="Tahoma"/>
            <family val="2"/>
          </rPr>
          <t>Cem Dener:</t>
        </r>
        <r>
          <rPr>
            <sz val="9"/>
            <color indexed="81"/>
            <rFont val="Tahoma"/>
            <family val="2"/>
          </rPr>
          <t xml:space="preserve">
Chart of Accounts:
http://www.hacienda.gov.py/web-contabilidad/archivo.php?a=d9e1e6eceae7dceddbdbe1e7e698d9e498e5d9e6edd9e498dcdd98e8eae7dbdddce1e5e1dde6ece7eba6e8dcded9078&amp;x=6b6b00a&amp;y=808001f
Budget Classification:
http://www.hacienda.gov.py/web-presupuesto/index.php?c=200</t>
        </r>
      </text>
    </comment>
    <comment ref="AA140" authorId="1" shapeId="0">
      <text>
        <r>
          <rPr>
            <sz val="9"/>
            <color indexed="81"/>
            <rFont val="Tahoma"/>
            <family val="2"/>
          </rPr>
          <t xml:space="preserve">
http://www.hacienda.gov.py/web-presupuesto/index.php?c=200</t>
        </r>
      </text>
    </comment>
    <comment ref="AH140" authorId="1" shapeId="0">
      <text>
        <r>
          <rPr>
            <b/>
            <sz val="9"/>
            <color indexed="81"/>
            <rFont val="Tahoma"/>
            <family val="2"/>
          </rPr>
          <t>Also:</t>
        </r>
        <r>
          <rPr>
            <sz val="9"/>
            <color indexed="81"/>
            <rFont val="Tahoma"/>
            <family val="2"/>
          </rPr>
          <t xml:space="preserve">
The Ministry of Planning web site (available since 2003):
http://www.stp.gov.py/?mid=sisplan_snip_d&amp;document_srl=2475</t>
        </r>
      </text>
    </comment>
    <comment ref="AK140" authorId="1" shapeId="0">
      <text>
        <r>
          <rPr>
            <b/>
            <sz val="9"/>
            <color indexed="81"/>
            <rFont val="Tahoma"/>
            <family val="2"/>
          </rPr>
          <t>MoF comment:</t>
        </r>
        <r>
          <rPr>
            <sz val="9"/>
            <color indexed="81"/>
            <rFont val="Tahoma"/>
            <family val="2"/>
          </rPr>
          <t xml:space="preserve">
Data available since 1997
http://www.hacienda.gov.py/web-contabilidad/index.php?c=309</t>
        </r>
      </text>
    </comment>
    <comment ref="AO140" authorId="1" shapeId="0">
      <text>
        <r>
          <rPr>
            <b/>
            <sz val="9"/>
            <color indexed="81"/>
            <rFont val="Tahoma"/>
            <family val="2"/>
          </rPr>
          <t>MoF comment:</t>
        </r>
        <r>
          <rPr>
            <sz val="9"/>
            <color indexed="81"/>
            <rFont val="Tahoma"/>
            <family val="2"/>
          </rPr>
          <t xml:space="preserve">
Annual budget audit reports published in:
http://www.contraloria.gov.py </t>
        </r>
      </text>
    </comment>
    <comment ref="AU140" authorId="1" shapeId="0">
      <text>
        <r>
          <rPr>
            <b/>
            <sz val="9"/>
            <color indexed="81"/>
            <rFont val="Tahoma"/>
            <family val="2"/>
          </rPr>
          <t>MoF comment:</t>
        </r>
        <r>
          <rPr>
            <sz val="9"/>
            <color indexed="81"/>
            <rFont val="Tahoma"/>
            <family val="2"/>
          </rPr>
          <t xml:space="preserve">
See Financial Report (VOLUME II) from the year 2010:
http://www.hacienda.gov.py/web-contabilidad/index.php?c=306</t>
        </r>
      </text>
    </comment>
    <comment ref="AV140" authorId="1" shapeId="0">
      <text>
        <r>
          <rPr>
            <b/>
            <sz val="9"/>
            <color indexed="81"/>
            <rFont val="Tahoma"/>
            <family val="2"/>
          </rPr>
          <t>MoF comment:</t>
        </r>
        <r>
          <rPr>
            <sz val="9"/>
            <color indexed="81"/>
            <rFont val="Tahoma"/>
            <family val="2"/>
          </rPr>
          <t xml:space="preserve">
See Financial Report (VOLUME II) from the year 2010:</t>
        </r>
      </text>
    </comment>
    <comment ref="AZ140" authorId="1" shapeId="0">
      <text>
        <r>
          <rPr>
            <b/>
            <sz val="9"/>
            <color indexed="81"/>
            <rFont val="Tahoma"/>
            <family val="2"/>
          </rPr>
          <t>MoF comments:</t>
        </r>
        <r>
          <rPr>
            <sz val="9"/>
            <color indexed="81"/>
            <rFont val="Tahoma"/>
            <family val="2"/>
          </rPr>
          <t xml:space="preserve">
See Financial Report from 1997 (annual publication):
http://www.hacienda.gov.py/web-contabilidad/index.php?c=306 "</t>
        </r>
      </text>
    </comment>
    <comment ref="BA140" authorId="1" shapeId="0">
      <text>
        <r>
          <rPr>
            <b/>
            <sz val="9"/>
            <color indexed="81"/>
            <rFont val="Tahoma"/>
            <family val="2"/>
          </rPr>
          <t>MoF comments:</t>
        </r>
        <r>
          <rPr>
            <sz val="9"/>
            <color indexed="81"/>
            <rFont val="Tahoma"/>
            <family val="2"/>
          </rPr>
          <t xml:space="preserve">
View Public Procurement page accessible from the website of the Ministry of Finance:
https://www.contrataciones.gov.py/ "</t>
        </r>
      </text>
    </comment>
    <comment ref="BB140" authorId="1" shapeId="0">
      <text>
        <r>
          <rPr>
            <b/>
            <sz val="9"/>
            <color indexed="81"/>
            <rFont val="Tahoma"/>
            <family val="2"/>
          </rPr>
          <t>MoF comments:</t>
        </r>
        <r>
          <rPr>
            <sz val="9"/>
            <color indexed="81"/>
            <rFont val="Tahoma"/>
            <family val="2"/>
          </rPr>
          <t xml:space="preserve">
There are additional publications
"Home of the Secretariat of Economy accessible from the website of the Ministry of Finance:
http://www.economia.gov.py "</t>
        </r>
      </text>
    </comment>
    <comment ref="BU140" authorId="1" shapeId="0">
      <text>
        <r>
          <rPr>
            <b/>
            <sz val="9"/>
            <color indexed="81"/>
            <rFont val="Tahoma"/>
            <family val="2"/>
          </rPr>
          <t>MoF comments:</t>
        </r>
        <r>
          <rPr>
            <sz val="9"/>
            <color indexed="81"/>
            <rFont val="Tahoma"/>
            <family val="2"/>
          </rPr>
          <t xml:space="preserve">
Compatible with GFS delIMF Report 1986:
http://www.economia.gov.py/v2/index.php?tag=situfin</t>
        </r>
      </text>
    </comment>
    <comment ref="CM140" authorId="1" shapeId="0">
      <text>
        <r>
          <rPr>
            <b/>
            <sz val="9"/>
            <color indexed="81"/>
            <rFont val="Tahoma"/>
            <family val="2"/>
          </rPr>
          <t>Cem Dener:</t>
        </r>
        <r>
          <rPr>
            <sz val="9"/>
            <color indexed="81"/>
            <rFont val="Tahoma"/>
            <family val="2"/>
          </rPr>
          <t xml:space="preserve">
Contractual issues with Casal/INDRA in 2009.
http://pdf.usaid.gov/pdf_docs/PDACQ482.pdf</t>
        </r>
      </text>
    </comment>
    <comment ref="CT140" authorId="1" shapeId="0">
      <text>
        <r>
          <rPr>
            <b/>
            <sz val="9"/>
            <color indexed="81"/>
            <rFont val="Tahoma"/>
            <family val="2"/>
          </rPr>
          <t>Also:</t>
        </r>
        <r>
          <rPr>
            <sz val="9"/>
            <color indexed="81"/>
            <rFont val="Tahoma"/>
            <family val="2"/>
          </rPr>
          <t xml:space="preserve">
http://www.stp.gov.py
http://www.contraloria.gov.py
Budget plans:
http://www.hacienda.gov.py/web-presupuesto/index.php?c=192 
Execution / accounting: 
http://www.hacienda.gov.py/web-contabilidad/index.php?c=306
</t>
        </r>
      </text>
    </comment>
    <comment ref="CX140" authorId="1" shapeId="0">
      <text>
        <r>
          <rPr>
            <b/>
            <sz val="9"/>
            <color indexed="81"/>
            <rFont val="Tahoma"/>
            <family val="2"/>
          </rPr>
          <t>Also:</t>
        </r>
        <r>
          <rPr>
            <sz val="9"/>
            <color indexed="81"/>
            <rFont val="Tahoma"/>
            <family val="2"/>
          </rPr>
          <t xml:space="preserve">
Budget plans:
http://www.hacienda.gov.py/web-presupuesto/index.php?c=192 
Execution / accounting: 
http://www.hacienda.gov.py/web-contabilidad/index.php?c=306
</t>
        </r>
      </text>
    </comment>
    <comment ref="DH140" authorId="1" shapeId="0">
      <text>
        <r>
          <rPr>
            <b/>
            <sz val="9"/>
            <color indexed="81"/>
            <rFont val="Tahoma"/>
            <family val="2"/>
          </rPr>
          <t>Cem Dener:</t>
        </r>
        <r>
          <rPr>
            <sz val="9"/>
            <color indexed="81"/>
            <rFont val="Tahoma"/>
            <family val="2"/>
          </rPr>
          <t xml:space="preserve">
Chart of Accounts:
http://www.hacienda.gov.py/web-contabilidad/archivo.php?a=d9e1e6eceae7dceddbdbe1e7e698d9e498e5d9e6edd9e498dcdd98e8eae7dbdddce1e5e1dde6ece7eba6e8dcded9078&amp;x=6b6b00a&amp;y=808001f
Budget Classification:
http://www.hacienda.gov.py/web-presupuesto/index.php?c=200</t>
        </r>
      </text>
    </comment>
    <comment ref="DJ140" authorId="1" shapeId="0">
      <text>
        <r>
          <rPr>
            <sz val="9"/>
            <color indexed="81"/>
            <rFont val="Tahoma"/>
            <family val="2"/>
          </rPr>
          <t xml:space="preserve">
http://www.hacienda.gov.py/web-presupuesto/index.php?c=200</t>
        </r>
      </text>
    </comment>
    <comment ref="DM140" authorId="1" shapeId="0">
      <text>
        <r>
          <rPr>
            <b/>
            <sz val="9"/>
            <color indexed="81"/>
            <rFont val="Tahoma"/>
            <family val="2"/>
          </rPr>
          <t>Cem Dener:</t>
        </r>
        <r>
          <rPr>
            <sz val="9"/>
            <color indexed="81"/>
            <rFont val="Tahoma"/>
            <family val="2"/>
          </rPr>
          <t xml:space="preserve">
TSA legislation approved in 2010. Operational in 2012. </t>
        </r>
      </text>
    </comment>
    <comment ref="DT140" authorId="1" shapeId="0">
      <text>
        <r>
          <rPr>
            <b/>
            <sz val="9"/>
            <color indexed="81"/>
            <rFont val="Tahoma"/>
            <family val="2"/>
          </rPr>
          <t>MoF comment:</t>
        </r>
        <r>
          <rPr>
            <sz val="9"/>
            <color indexed="81"/>
            <rFont val="Tahoma"/>
            <family val="2"/>
          </rPr>
          <t xml:space="preserve">
Data available since 1997
http://www.hacienda.gov.py/web-contabilidad/index.php?c=309</t>
        </r>
      </text>
    </comment>
    <comment ref="DX140" authorId="1" shapeId="0">
      <text>
        <r>
          <rPr>
            <b/>
            <sz val="9"/>
            <color indexed="81"/>
            <rFont val="Tahoma"/>
            <family val="2"/>
          </rPr>
          <t>MoF comment:</t>
        </r>
        <r>
          <rPr>
            <sz val="9"/>
            <color indexed="81"/>
            <rFont val="Tahoma"/>
            <family val="2"/>
          </rPr>
          <t xml:space="preserve">
Annual budget audit reports published in:
http://www.contraloria.gov.py </t>
        </r>
      </text>
    </comment>
    <comment ref="DZ140" authorId="1" shapeId="0">
      <text>
        <r>
          <rPr>
            <b/>
            <sz val="9"/>
            <color indexed="81"/>
            <rFont val="Tahoma"/>
            <family val="2"/>
          </rPr>
          <t>Cem Dener:</t>
        </r>
        <r>
          <rPr>
            <sz val="9"/>
            <color indexed="81"/>
            <rFont val="Tahoma"/>
            <family val="2"/>
          </rPr>
          <t xml:space="preserve">
http://www.paraguay.gov.py/en/-/sistema-de-gestion-tributaria-marangatu-srv-</t>
        </r>
      </text>
    </comment>
    <comment ref="ED140" authorId="1" shapeId="0">
      <text>
        <r>
          <rPr>
            <b/>
            <sz val="9"/>
            <color indexed="81"/>
            <rFont val="Tahoma"/>
            <family val="2"/>
          </rPr>
          <t>MoF comment:</t>
        </r>
        <r>
          <rPr>
            <sz val="9"/>
            <color indexed="81"/>
            <rFont val="Tahoma"/>
            <family val="2"/>
          </rPr>
          <t xml:space="preserve">
See Financial Report (VOLUME II) from the year 2010:
http://www.hacienda.gov.py/web-contabilidad/index.php?c=306</t>
        </r>
      </text>
    </comment>
    <comment ref="EE140" authorId="1" shapeId="0">
      <text>
        <r>
          <rPr>
            <b/>
            <sz val="9"/>
            <color indexed="81"/>
            <rFont val="Tahoma"/>
            <family val="2"/>
          </rPr>
          <t>MoF comment:</t>
        </r>
        <r>
          <rPr>
            <sz val="9"/>
            <color indexed="81"/>
            <rFont val="Tahoma"/>
            <family val="2"/>
          </rPr>
          <t xml:space="preserve">
See Financial Report (VOLUME II) from the year 2010:</t>
        </r>
      </text>
    </comment>
    <comment ref="EG140" authorId="3" shapeId="0">
      <text>
        <r>
          <rPr>
            <b/>
            <sz val="9"/>
            <color indexed="81"/>
            <rFont val="Tahoma"/>
            <family val="2"/>
          </rPr>
          <t>Sophiko Skhirtladze:</t>
        </r>
        <r>
          <rPr>
            <sz val="9"/>
            <color indexed="81"/>
            <rFont val="Tahoma"/>
            <family val="2"/>
          </rPr>
          <t xml:space="preserve">
Reported in Single Window Survey: Mapped to Version 2.0 and Version 3.0.</t>
        </r>
      </text>
    </comment>
    <comment ref="EI140" authorId="1" shapeId="0">
      <text>
        <r>
          <rPr>
            <b/>
            <sz val="9"/>
            <color indexed="81"/>
            <rFont val="Tahoma"/>
            <family val="2"/>
          </rPr>
          <t>MoF comments:</t>
        </r>
        <r>
          <rPr>
            <sz val="9"/>
            <color indexed="81"/>
            <rFont val="Tahoma"/>
            <family val="2"/>
          </rPr>
          <t xml:space="preserve">
See Financial Report from 1997 (annual publication):
http://www.hacienda.gov.py/web-contabilidad/index.php?c=306 "</t>
        </r>
      </text>
    </comment>
    <comment ref="EJ140" authorId="1" shapeId="0">
      <text>
        <r>
          <rPr>
            <b/>
            <sz val="9"/>
            <color indexed="81"/>
            <rFont val="Tahoma"/>
            <family val="2"/>
          </rPr>
          <t>MoF comments:</t>
        </r>
        <r>
          <rPr>
            <sz val="9"/>
            <color indexed="81"/>
            <rFont val="Tahoma"/>
            <family val="2"/>
          </rPr>
          <t xml:space="preserve">
View Public Procurement page accessible from the website of the Ministry of Finance:
https://www.contrataciones.gov.py/ "</t>
        </r>
      </text>
    </comment>
    <comment ref="EK140" authorId="1" shapeId="0">
      <text>
        <r>
          <rPr>
            <b/>
            <sz val="9"/>
            <color indexed="81"/>
            <rFont val="Tahoma"/>
            <family val="2"/>
          </rPr>
          <t>MoF comments:</t>
        </r>
        <r>
          <rPr>
            <sz val="9"/>
            <color indexed="81"/>
            <rFont val="Tahoma"/>
            <family val="2"/>
          </rPr>
          <t xml:space="preserve">
There are additional publications
"Home of the Secretariat of Economy accessible from the website of the Ministry of Finance:
http://www.economia.gov.py "</t>
        </r>
      </text>
    </comment>
    <comment ref="ER140" authorId="3" shapeId="0">
      <text>
        <r>
          <rPr>
            <b/>
            <sz val="9"/>
            <color indexed="81"/>
            <rFont val="Tahoma"/>
            <family val="2"/>
          </rPr>
          <t>Sophiko Skhirtladze:</t>
        </r>
        <r>
          <rPr>
            <sz val="9"/>
            <color indexed="81"/>
            <rFont val="Tahoma"/>
            <family val="2"/>
          </rPr>
          <t xml:space="preserve">
http://www.paraguay.gov.py/en/-/sistema-de-gestion-tributaria-marangatu-srv-
http://www.set.gov.py/pset/hgxpp001?6,18,273,,,0,PAG;CONC;273;3;D;448;1;PAG;MNU;E;104;4;MNU;,</t>
        </r>
      </text>
    </comment>
    <comment ref="EY140" authorId="3" shapeId="0">
      <text>
        <r>
          <rPr>
            <b/>
            <sz val="9"/>
            <color indexed="81"/>
            <rFont val="Tahoma"/>
            <family val="2"/>
          </rPr>
          <t>Sophiko Skhirtladze:</t>
        </r>
        <r>
          <rPr>
            <sz val="9"/>
            <color indexed="81"/>
            <rFont val="Tahoma"/>
            <family val="2"/>
          </rPr>
          <t xml:space="preserve">
http://www.acraiz.gov.py, website devoted to the electronic signatures, but does not work as of now</t>
        </r>
      </text>
    </comment>
    <comment ref="FD140" authorId="1" shapeId="0">
      <text>
        <r>
          <rPr>
            <b/>
            <sz val="9"/>
            <color indexed="81"/>
            <rFont val="Tahoma"/>
            <family val="2"/>
          </rPr>
          <t>MoF comments:</t>
        </r>
        <r>
          <rPr>
            <sz val="9"/>
            <color indexed="81"/>
            <rFont val="Tahoma"/>
            <family val="2"/>
          </rPr>
          <t xml:space="preserve">
Compatible with GFS delIMF Report 1986:
http://www.economia.gov.py/v2/index.php?tag=situfin</t>
        </r>
      </text>
    </comment>
    <comment ref="FI140" authorId="1" shapeId="0">
      <text>
        <r>
          <rPr>
            <b/>
            <sz val="9"/>
            <color indexed="81"/>
            <rFont val="Tahoma"/>
            <family val="2"/>
          </rPr>
          <t>Cem Dener:</t>
        </r>
        <r>
          <rPr>
            <sz val="9"/>
            <color indexed="81"/>
            <rFont val="Tahoma"/>
            <family val="2"/>
          </rPr>
          <t xml:space="preserve">
Based on Oracle DB</t>
        </r>
      </text>
    </comment>
    <comment ref="FJ140" authorId="6" shapeId="0">
      <text>
        <r>
          <rPr>
            <b/>
            <sz val="9"/>
            <color indexed="81"/>
            <rFont val="Tahoma"/>
            <family val="2"/>
          </rPr>
          <t>Huan Zhang:</t>
        </r>
        <r>
          <rPr>
            <sz val="9"/>
            <color indexed="81"/>
            <rFont val="Tahoma"/>
            <family val="2"/>
          </rPr>
          <t xml:space="preserve">
From PEFA report: According to data provided by the Directorate General of Rules and Procedures (DGSP) of the Ministry of Finance, the SINARH was being used in 2010 by 33 MDAs
https://www.pefa.org/en/assessment/py-dec11-pfmpr-public-en </t>
        </r>
      </text>
    </comment>
    <comment ref="FQ140" authorId="1" shapeId="0">
      <text>
        <r>
          <rPr>
            <b/>
            <sz val="9"/>
            <color indexed="81"/>
            <rFont val="Tahoma"/>
            <family val="2"/>
          </rPr>
          <t>Cem Dener:</t>
        </r>
        <r>
          <rPr>
            <sz val="9"/>
            <color indexed="81"/>
            <rFont val="Tahoma"/>
            <family val="2"/>
          </rPr>
          <t xml:space="preserve">
Based on Oracle DB</t>
        </r>
      </text>
    </comment>
    <comment ref="FR140" authorId="6" shapeId="0">
      <text>
        <r>
          <rPr>
            <b/>
            <sz val="9"/>
            <color indexed="81"/>
            <rFont val="Tahoma"/>
            <family val="2"/>
          </rPr>
          <t>Huan Zhang:</t>
        </r>
        <r>
          <rPr>
            <sz val="9"/>
            <color indexed="81"/>
            <rFont val="Tahoma"/>
            <family val="2"/>
          </rPr>
          <t xml:space="preserve">
From PEFA report: According to data provided by the Directorate General of Rules and Procedures (DGSP) of the Ministry of Finance, the SINARH was being used in 2010 by 33 MDAs
https://www.pefa.org/en/assessment/py-dec11-pfmpr-public-en </t>
        </r>
      </text>
    </comment>
    <comment ref="FV140" authorId="1" shapeId="0">
      <text>
        <r>
          <rPr>
            <b/>
            <sz val="9"/>
            <color indexed="81"/>
            <rFont val="Tahoma"/>
            <family val="2"/>
          </rPr>
          <t>Cem Dener:</t>
        </r>
        <r>
          <rPr>
            <sz val="9"/>
            <color indexed="81"/>
            <rFont val="Tahoma"/>
            <family val="2"/>
          </rPr>
          <t xml:space="preserve">
Contractual issues with Casal/INDRA in 2009.
http://pdf.usaid.gov/pdf_docs/PDACQ482.pdf</t>
        </r>
      </text>
    </comment>
    <comment ref="GH140" authorId="1" shapeId="0">
      <text>
        <r>
          <rPr>
            <b/>
            <sz val="9"/>
            <color indexed="81"/>
            <rFont val="Tahoma"/>
            <family val="2"/>
          </rPr>
          <t>Cem Dener:</t>
        </r>
        <r>
          <rPr>
            <sz val="9"/>
            <color indexed="81"/>
            <rFont val="Tahoma"/>
            <family val="2"/>
          </rPr>
          <t xml:space="preserve">
CB : Partial use 5.3
Min of Planning : Inactive</t>
        </r>
      </text>
    </comment>
    <comment ref="GI140" authorId="1" shapeId="0">
      <text>
        <r>
          <rPr>
            <b/>
            <sz val="9"/>
            <color indexed="81"/>
            <rFont val="Tahoma"/>
            <family val="2"/>
          </rPr>
          <t>Cem Dener:</t>
        </r>
        <r>
          <rPr>
            <sz val="9"/>
            <color indexed="81"/>
            <rFont val="Tahoma"/>
            <family val="2"/>
          </rPr>
          <t xml:space="preserve">
4F &lt;&lt;&lt; 2006
4T : 2012 + 2013</t>
        </r>
      </text>
    </comment>
    <comment ref="X141" authorId="8" shapeId="0">
      <text>
        <r>
          <rPr>
            <b/>
            <sz val="9"/>
            <color indexed="81"/>
            <rFont val="Tahoma"/>
            <family val="2"/>
          </rPr>
          <t>Birgul:</t>
        </r>
        <r>
          <rPr>
            <sz val="9"/>
            <color indexed="81"/>
            <rFont val="Tahoma"/>
            <family val="2"/>
          </rPr>
          <t xml:space="preserve">
fiscal transparency portal</t>
        </r>
      </text>
    </comment>
    <comment ref="AL141" authorId="8" shapeId="0">
      <text>
        <r>
          <rPr>
            <b/>
            <sz val="9"/>
            <color indexed="81"/>
            <rFont val="Tahoma"/>
            <family val="2"/>
          </rPr>
          <t>Birgul:</t>
        </r>
        <r>
          <rPr>
            <sz val="9"/>
            <color indexed="81"/>
            <rFont val="Tahoma"/>
            <family val="2"/>
          </rPr>
          <t xml:space="preserve">
daily and monthly with dynamic query option</t>
        </r>
      </text>
    </comment>
    <comment ref="BG141" authorId="1" shapeId="0">
      <text>
        <r>
          <rPr>
            <b/>
            <sz val="9"/>
            <color indexed="81"/>
            <rFont val="Tahoma"/>
            <family val="2"/>
          </rPr>
          <t>Cem Dener:</t>
        </r>
        <r>
          <rPr>
            <sz val="9"/>
            <color indexed="81"/>
            <rFont val="Tahoma"/>
            <family val="2"/>
          </rPr>
          <t xml:space="preserve">
http://www.mef.gob.pe/contenidos/presu_publ/documentac/Guia_de_Orientacion_para_PresupuestarenlosGLs.pdf</t>
        </r>
      </text>
    </comment>
    <comment ref="CM141" authorId="1" shapeId="0">
      <text>
        <r>
          <rPr>
            <b/>
            <sz val="9"/>
            <color indexed="81"/>
            <rFont val="Tahoma"/>
            <family val="2"/>
          </rPr>
          <t>Cem Dener:</t>
        </r>
        <r>
          <rPr>
            <sz val="9"/>
            <color indexed="81"/>
            <rFont val="Tahoma"/>
            <family val="2"/>
          </rPr>
          <t xml:space="preserve">
SIAF II is expected to be operational in 2015</t>
        </r>
      </text>
    </comment>
    <comment ref="DG141" authorId="8" shapeId="0">
      <text>
        <r>
          <rPr>
            <b/>
            <sz val="9"/>
            <color indexed="81"/>
            <rFont val="Tahoma"/>
            <family val="2"/>
          </rPr>
          <t>Birgul:</t>
        </r>
        <r>
          <rPr>
            <sz val="9"/>
            <color indexed="81"/>
            <rFont val="Tahoma"/>
            <family val="2"/>
          </rPr>
          <t xml:space="preserve">
fiscal transparency portal</t>
        </r>
      </text>
    </comment>
    <comment ref="DL141" authorId="1" shapeId="0">
      <text>
        <r>
          <rPr>
            <b/>
            <sz val="9"/>
            <color indexed="81"/>
            <rFont val="Tahoma"/>
            <family val="2"/>
          </rPr>
          <t>Cem Dener:</t>
        </r>
        <r>
          <rPr>
            <sz val="9"/>
            <color indexed="81"/>
            <rFont val="Tahoma"/>
            <family val="2"/>
          </rPr>
          <t xml:space="preserve">
http://www.pefa.org/en/assessment/pe-apr09-pfmpr-public-en</t>
        </r>
      </text>
    </comment>
    <comment ref="DU141" authorId="8" shapeId="0">
      <text>
        <r>
          <rPr>
            <b/>
            <sz val="9"/>
            <color indexed="81"/>
            <rFont val="Tahoma"/>
            <family val="2"/>
          </rPr>
          <t>Birgul:</t>
        </r>
        <r>
          <rPr>
            <sz val="9"/>
            <color indexed="81"/>
            <rFont val="Tahoma"/>
            <family val="2"/>
          </rPr>
          <t xml:space="preserve">
daily and monthly with dynamic query option</t>
        </r>
      </text>
    </comment>
    <comment ref="DZ141" authorId="1" shapeId="0">
      <text>
        <r>
          <rPr>
            <b/>
            <sz val="9"/>
            <color indexed="81"/>
            <rFont val="Tahoma"/>
            <family val="2"/>
          </rPr>
          <t>Cem Dener:</t>
        </r>
        <r>
          <rPr>
            <sz val="9"/>
            <color indexed="81"/>
            <rFont val="Tahoma"/>
            <family val="2"/>
          </rPr>
          <t xml:space="preserve">
http://orientacion.sunat.gob.pe/index.php?option=com_content&amp;view=article&amp;id=812&amp;Itemid=135</t>
        </r>
      </text>
    </comment>
    <comment ref="EG141" authorId="3" shapeId="0">
      <text>
        <r>
          <rPr>
            <b/>
            <sz val="9"/>
            <color indexed="81"/>
            <rFont val="Tahoma"/>
            <family val="2"/>
          </rPr>
          <t>Sophiko Skhirtladze:</t>
        </r>
        <r>
          <rPr>
            <sz val="9"/>
            <color indexed="81"/>
            <rFont val="Tahoma"/>
            <family val="2"/>
          </rPr>
          <t xml:space="preserve">
Work carried out to map national requirements with Version 3.3 of the WCO Data Model and sent to WCO for review.</t>
        </r>
      </text>
    </comment>
    <comment ref="EP141" authorId="1" shapeId="0">
      <text>
        <r>
          <rPr>
            <b/>
            <sz val="9"/>
            <color indexed="81"/>
            <rFont val="Tahoma"/>
            <family val="2"/>
          </rPr>
          <t>Cem Dener:</t>
        </r>
        <r>
          <rPr>
            <sz val="9"/>
            <color indexed="81"/>
            <rFont val="Tahoma"/>
            <family val="2"/>
          </rPr>
          <t xml:space="preserve">
http://www.mef.gob.pe/contenidos/presu_publ/documentac/Guia_de_Orientacion_para_PresupuestarenlosGLs.pdf</t>
        </r>
      </text>
    </comment>
    <comment ref="EY141" authorId="3" shapeId="0">
      <text>
        <r>
          <rPr>
            <b/>
            <sz val="9"/>
            <color indexed="81"/>
            <rFont val="Tahoma"/>
            <family val="2"/>
          </rPr>
          <t>Sophiko Skhirtladze:</t>
        </r>
        <r>
          <rPr>
            <sz val="9"/>
            <color indexed="81"/>
            <rFont val="Tahoma"/>
            <family val="2"/>
          </rPr>
          <t xml:space="preserve">
http://cioperu.pe/articulo/10317/el-futuro-de-nuestra-identidad-ahora/</t>
        </r>
      </text>
    </comment>
    <comment ref="FJ141" authorId="6" shapeId="0">
      <text>
        <r>
          <rPr>
            <b/>
            <sz val="9"/>
            <color indexed="81"/>
            <rFont val="Tahoma"/>
            <family val="2"/>
          </rPr>
          <t>Huan Zhang:</t>
        </r>
        <r>
          <rPr>
            <sz val="9"/>
            <color indexed="81"/>
            <rFont val="Tahoma"/>
            <family val="2"/>
          </rPr>
          <t xml:space="preserve">
PEFA: The personal database that is located in the General Administration Office (Office of Personnel and Office of Procurement and Auxiliary Services) of each MDO is directly linked with the return of the General Office of Administration (Finance Office). </t>
        </r>
      </text>
    </comment>
    <comment ref="FQ141" authorId="1" shapeId="0">
      <text>
        <r>
          <rPr>
            <b/>
            <sz val="9"/>
            <color indexed="81"/>
            <rFont val="Tahoma"/>
            <family val="2"/>
          </rPr>
          <t>Cem Dener:</t>
        </r>
        <r>
          <rPr>
            <sz val="9"/>
            <color indexed="81"/>
            <rFont val="Tahoma"/>
            <family val="2"/>
          </rPr>
          <t xml:space="preserve">
Based on Oracle DB</t>
        </r>
      </text>
    </comment>
    <comment ref="FS141" authorId="1" shapeId="0">
      <text>
        <r>
          <rPr>
            <b/>
            <sz val="9"/>
            <color indexed="81"/>
            <rFont val="Tahoma"/>
            <family val="2"/>
          </rPr>
          <t>Cem Dener:</t>
        </r>
        <r>
          <rPr>
            <sz val="9"/>
            <color indexed="81"/>
            <rFont val="Tahoma"/>
            <family val="2"/>
          </rPr>
          <t xml:space="preserve">
New SIAF II is expected to be operational in 2015.</t>
        </r>
      </text>
    </comment>
    <comment ref="FV141" authorId="1" shapeId="0">
      <text>
        <r>
          <rPr>
            <b/>
            <sz val="9"/>
            <color indexed="81"/>
            <rFont val="Tahoma"/>
            <family val="2"/>
          </rPr>
          <t>Cem Dener:</t>
        </r>
        <r>
          <rPr>
            <sz val="9"/>
            <color indexed="81"/>
            <rFont val="Tahoma"/>
            <family val="2"/>
          </rPr>
          <t xml:space="preserve">
SIAF II is expected to be operational in 2015</t>
        </r>
      </text>
    </comment>
    <comment ref="FX141" authorId="6" shapeId="0">
      <text>
        <r>
          <rPr>
            <b/>
            <sz val="9"/>
            <color indexed="81"/>
            <rFont val="Tahoma"/>
            <family val="2"/>
          </rPr>
          <t>Huan Zhang:</t>
        </r>
        <r>
          <rPr>
            <sz val="9"/>
            <color indexed="81"/>
            <rFont val="Tahoma"/>
            <family val="2"/>
          </rPr>
          <t xml:space="preserve">
Link doesn’t work</t>
        </r>
      </text>
    </comment>
    <comment ref="GF141" authorId="1" shapeId="0">
      <text>
        <r>
          <rPr>
            <b/>
            <sz val="9"/>
            <color indexed="81"/>
            <rFont val="Tahoma"/>
            <family val="2"/>
          </rPr>
          <t>Cem Dener:</t>
        </r>
        <r>
          <rPr>
            <sz val="9"/>
            <color indexed="81"/>
            <rFont val="Tahoma"/>
            <family val="2"/>
          </rPr>
          <t xml:space="preserve">
DMFAS was used since 1998. New system is used for debt mgmt since 2001</t>
        </r>
      </text>
    </comment>
    <comment ref="M142" authorId="1" shapeId="0">
      <text>
        <r>
          <rPr>
            <b/>
            <sz val="9"/>
            <color indexed="81"/>
            <rFont val="Tahoma"/>
            <family val="2"/>
          </rPr>
          <t>Cem Dener:</t>
        </r>
        <r>
          <rPr>
            <sz val="9"/>
            <color indexed="81"/>
            <rFont val="Tahoma"/>
            <family val="2"/>
          </rPr>
          <t xml:space="preserve">
http://egov-coe.ncc.gov.ph/index.php?option=com_content&amp;task=view&amp;id=60&amp;Itemid=1</t>
        </r>
      </text>
    </comment>
    <comment ref="X142" authorId="1" shapeId="0">
      <text>
        <r>
          <rPr>
            <b/>
            <sz val="9"/>
            <color indexed="81"/>
            <rFont val="Tahoma"/>
            <family val="2"/>
          </rPr>
          <t>Cem Dener:</t>
        </r>
        <r>
          <rPr>
            <sz val="9"/>
            <color indexed="81"/>
            <rFont val="Tahoma"/>
            <family val="2"/>
          </rPr>
          <t xml:space="preserve">
http://budgetngbayan.com/citizens-portal/    (inactive)</t>
        </r>
      </text>
    </comment>
    <comment ref="AQ142" authorId="8" shapeId="0">
      <text>
        <r>
          <rPr>
            <b/>
            <sz val="9"/>
            <color indexed="81"/>
            <rFont val="Tahoma"/>
            <family val="2"/>
          </rPr>
          <t>Birgul:</t>
        </r>
        <r>
          <rPr>
            <sz val="9"/>
            <color indexed="81"/>
            <rFont val="Tahoma"/>
            <family val="2"/>
          </rPr>
          <t xml:space="preserve">
audit reports available http://www.coa.gov.ph/Audit/AAR.htm</t>
        </r>
      </text>
    </comment>
    <comment ref="BG142" authorId="1" shapeId="0">
      <text>
        <r>
          <rPr>
            <b/>
            <sz val="9"/>
            <color indexed="81"/>
            <rFont val="Tahoma"/>
            <family val="2"/>
          </rPr>
          <t>Cem Dener:</t>
        </r>
        <r>
          <rPr>
            <sz val="9"/>
            <color indexed="81"/>
            <rFont val="Tahoma"/>
            <family val="2"/>
          </rPr>
          <t xml:space="preserve">
http://www.dof.gov.ph/gifmis/?page_id=2955</t>
        </r>
      </text>
    </comment>
    <comment ref="BO142" authorId="1" shapeId="0">
      <text>
        <r>
          <rPr>
            <b/>
            <sz val="9"/>
            <color indexed="81"/>
            <rFont val="Tahoma"/>
            <family val="2"/>
          </rPr>
          <t>Cem Dener:</t>
        </r>
        <r>
          <rPr>
            <sz val="9"/>
            <color indexed="81"/>
            <rFont val="Tahoma"/>
            <family val="2"/>
          </rPr>
          <t xml:space="preserve">
http://www.coa.gov.ph/Financial_Reports.htm</t>
        </r>
      </text>
    </comment>
    <comment ref="CI142" authorId="1" shapeId="0">
      <text>
        <r>
          <rPr>
            <b/>
            <sz val="9"/>
            <color indexed="81"/>
            <rFont val="Tahoma"/>
            <family val="2"/>
          </rPr>
          <t>Cem Dener:</t>
        </r>
        <r>
          <rPr>
            <sz val="9"/>
            <color indexed="81"/>
            <rFont val="Tahoma"/>
            <family val="2"/>
          </rPr>
          <t xml:space="preserve">
New system is expected to be operational in 2017</t>
        </r>
      </text>
    </comment>
    <comment ref="CM142" authorId="1" shapeId="0">
      <text>
        <r>
          <rPr>
            <b/>
            <sz val="9"/>
            <color indexed="81"/>
            <rFont val="Tahoma"/>
            <family val="2"/>
          </rPr>
          <t>Cem Dener:</t>
        </r>
        <r>
          <rPr>
            <sz val="9"/>
            <color indexed="81"/>
            <rFont val="Tahoma"/>
            <family val="2"/>
          </rPr>
          <t xml:space="preserve">
Currently fragmented LDSW solutions.
New BTMS is expected to be based on FreeBalance.</t>
        </r>
      </text>
    </comment>
    <comment ref="CV142" authorId="1" shapeId="0">
      <text>
        <r>
          <rPr>
            <b/>
            <sz val="9"/>
            <color indexed="81"/>
            <rFont val="Tahoma"/>
            <family val="2"/>
          </rPr>
          <t>Cem Dener:</t>
        </r>
        <r>
          <rPr>
            <sz val="9"/>
            <color indexed="81"/>
            <rFont val="Tahoma"/>
            <family val="2"/>
          </rPr>
          <t xml:space="preserve">
http://egov-coe.ncc.gov.ph/index.php?option=com_content&amp;task=view&amp;id=60&amp;Itemid=1</t>
        </r>
      </text>
    </comment>
    <comment ref="DG142" authorId="1" shapeId="0">
      <text>
        <r>
          <rPr>
            <b/>
            <sz val="9"/>
            <color indexed="81"/>
            <rFont val="Tahoma"/>
            <family val="2"/>
          </rPr>
          <t>Cem Dener:</t>
        </r>
        <r>
          <rPr>
            <sz val="9"/>
            <color indexed="81"/>
            <rFont val="Tahoma"/>
            <family val="2"/>
          </rPr>
          <t xml:space="preserve">
http://budgetngbayan.com/citizens-portal/    (inactive)</t>
        </r>
      </text>
    </comment>
    <comment ref="DM142" authorId="1" shapeId="0">
      <text>
        <r>
          <rPr>
            <b/>
            <sz val="9"/>
            <color indexed="81"/>
            <rFont val="Tahoma"/>
            <family val="2"/>
          </rPr>
          <t>Cem Dener:</t>
        </r>
        <r>
          <rPr>
            <sz val="9"/>
            <color indexed="81"/>
            <rFont val="Tahoma"/>
            <family val="2"/>
          </rPr>
          <t xml:space="preserve">
TSA legislation approved in 2013. Implementation in progress. TSA is expected to be operational in 2015.</t>
        </r>
      </text>
    </comment>
    <comment ref="DZ142" authorId="8" shapeId="0">
      <text>
        <r>
          <rPr>
            <b/>
            <sz val="9"/>
            <color indexed="81"/>
            <rFont val="Tahoma"/>
            <family val="2"/>
          </rPr>
          <t>Birgul:</t>
        </r>
        <r>
          <rPr>
            <sz val="9"/>
            <color indexed="81"/>
            <rFont val="Tahoma"/>
            <family val="2"/>
          </rPr>
          <t xml:space="preserve">
audit reports available http://www.coa.gov.ph/Audit/AAR.htm</t>
        </r>
      </text>
    </comment>
    <comment ref="EG142" authorId="3" shapeId="0">
      <text>
        <r>
          <rPr>
            <b/>
            <sz val="9"/>
            <color indexed="81"/>
            <rFont val="Tahoma"/>
            <family val="2"/>
          </rPr>
          <t>Sophiko Skhirtladze:</t>
        </r>
        <r>
          <rPr>
            <sz val="9"/>
            <color indexed="81"/>
            <rFont val="Tahoma"/>
            <family val="2"/>
          </rPr>
          <t xml:space="preserve">
Reported in Single Window Survey: Mapped to Version 2.0.</t>
        </r>
      </text>
    </comment>
    <comment ref="EH142" authorId="1" shapeId="0">
      <text>
        <r>
          <rPr>
            <b/>
            <sz val="9"/>
            <color indexed="81"/>
            <rFont val="Tahoma"/>
            <family val="2"/>
          </rPr>
          <t>Cem Dener:</t>
        </r>
        <r>
          <rPr>
            <sz val="9"/>
            <color indexed="81"/>
            <rFont val="Tahoma"/>
            <family val="2"/>
          </rPr>
          <t xml:space="preserve">
http://www.dof.gov.ph/customsngbayan/
http://perangbayan.com/what-is-pera-ng-bayan</t>
        </r>
      </text>
    </comment>
    <comment ref="EL142" authorId="1" shapeId="0">
      <text>
        <r>
          <rPr>
            <b/>
            <sz val="9"/>
            <color indexed="81"/>
            <rFont val="Tahoma"/>
            <family val="2"/>
          </rPr>
          <t>Cem Dener:</t>
        </r>
        <r>
          <rPr>
            <sz val="9"/>
            <color indexed="81"/>
            <rFont val="Tahoma"/>
            <family val="2"/>
          </rPr>
          <t xml:space="preserve">
http://unctad.org/en/PublicationsLibrary/dtlasycuda2011d1_en.pdf</t>
        </r>
      </text>
    </comment>
    <comment ref="EM142" authorId="1" shapeId="0">
      <text>
        <r>
          <rPr>
            <b/>
            <sz val="9"/>
            <color indexed="81"/>
            <rFont val="Tahoma"/>
            <family val="2"/>
          </rPr>
          <t>Cem Dener:</t>
        </r>
        <r>
          <rPr>
            <sz val="9"/>
            <color indexed="81"/>
            <rFont val="Tahoma"/>
            <family val="2"/>
          </rPr>
          <t xml:space="preserve">
Asycuda++ since 1996
TWM since 2012 (Single Window)
</t>
        </r>
      </text>
    </comment>
    <comment ref="EP142" authorId="1" shapeId="0">
      <text>
        <r>
          <rPr>
            <b/>
            <sz val="9"/>
            <color indexed="81"/>
            <rFont val="Tahoma"/>
            <family val="2"/>
          </rPr>
          <t>Cem Dener:</t>
        </r>
        <r>
          <rPr>
            <sz val="9"/>
            <color indexed="81"/>
            <rFont val="Tahoma"/>
            <family val="2"/>
          </rPr>
          <t xml:space="preserve">
http://www.dof.gov.ph/gifmis/?page_id=2955</t>
        </r>
      </text>
    </comment>
    <comment ref="ER142" authorId="3" shapeId="0">
      <text>
        <r>
          <rPr>
            <b/>
            <sz val="9"/>
            <color indexed="81"/>
            <rFont val="Tahoma"/>
            <family val="2"/>
          </rPr>
          <t>Sophiko Skhirtladze:</t>
        </r>
        <r>
          <rPr>
            <sz val="9"/>
            <color indexed="81"/>
            <rFont val="Tahoma"/>
            <family val="2"/>
          </rPr>
          <t xml:space="preserve">
https://efps.bir.gov.ph/eFPSFAQ.html#overview03</t>
        </r>
      </text>
    </comment>
    <comment ref="EV142" authorId="3" shapeId="0">
      <text>
        <r>
          <rPr>
            <b/>
            <sz val="9"/>
            <color indexed="81"/>
            <rFont val="Tahoma"/>
            <family val="2"/>
          </rPr>
          <t>Sophiko Skhirtladze:</t>
        </r>
        <r>
          <rPr>
            <sz val="9"/>
            <color indexed="81"/>
            <rFont val="Tahoma"/>
            <family val="2"/>
          </rPr>
          <t xml:space="preserve">
http://i.gov.ph/govt-conducts-orientation-on-phpay-adoption-for-government-agencies</t>
        </r>
      </text>
    </comment>
    <comment ref="EX142" authorId="1" shapeId="0">
      <text>
        <r>
          <rPr>
            <b/>
            <sz val="9"/>
            <color indexed="81"/>
            <rFont val="Tahoma"/>
            <family val="2"/>
          </rPr>
          <t>Cem Dener:</t>
        </r>
        <r>
          <rPr>
            <sz val="9"/>
            <color indexed="81"/>
            <rFont val="Tahoma"/>
            <family val="2"/>
          </rPr>
          <t xml:space="preserve">
http://www.coa.gov.ph/Financial_Reports.htm</t>
        </r>
      </text>
    </comment>
    <comment ref="FJ142" authorId="1" shapeId="0">
      <text>
        <r>
          <rPr>
            <b/>
            <sz val="9"/>
            <color indexed="81"/>
            <rFont val="Tahoma"/>
            <family val="2"/>
          </rPr>
          <t>Cem Dener:</t>
        </r>
        <r>
          <rPr>
            <sz val="9"/>
            <color indexed="81"/>
            <rFont val="Tahoma"/>
            <family val="2"/>
          </rPr>
          <t xml:space="preserve">
http://www.stii.dost.gov.ph/index.php?option=com_content&amp;view=article&amp;id=74%3Ahrmis&amp;Itemid=57
http://www.rtu.edu.ph/psuccess/presentations%20FINAL/DAY%201/2.%20Enabling%20Public%20Financial%20Management%20Reforms%20through%20ICT%20by%20Dr.%20Carmela%20S.%20Perez/NPS-GHRIS%20brief%202-18-2013%20EUC%20BOHOL_final.pdf
</t>
        </r>
      </text>
    </comment>
    <comment ref="FR142" authorId="1" shapeId="0">
      <text>
        <r>
          <rPr>
            <b/>
            <sz val="9"/>
            <color indexed="81"/>
            <rFont val="Tahoma"/>
            <family val="2"/>
          </rPr>
          <t>Cem Dener:</t>
        </r>
        <r>
          <rPr>
            <sz val="9"/>
            <color indexed="81"/>
            <rFont val="Tahoma"/>
            <family val="2"/>
          </rPr>
          <t xml:space="preserve">
New system is expected to be operational in 2015</t>
        </r>
      </text>
    </comment>
    <comment ref="FS142" authorId="1" shapeId="0">
      <text>
        <r>
          <rPr>
            <b/>
            <sz val="9"/>
            <color indexed="81"/>
            <rFont val="Tahoma"/>
            <family val="2"/>
          </rPr>
          <t>Cem Dener:</t>
        </r>
        <r>
          <rPr>
            <sz val="9"/>
            <color indexed="81"/>
            <rFont val="Tahoma"/>
            <family val="2"/>
          </rPr>
          <t xml:space="preserve">
Implementation period: 2013-2015</t>
        </r>
      </text>
    </comment>
    <comment ref="FV142" authorId="1" shapeId="0">
      <text>
        <r>
          <rPr>
            <b/>
            <sz val="9"/>
            <color indexed="81"/>
            <rFont val="Tahoma"/>
            <family val="2"/>
          </rPr>
          <t>Cem Dener:</t>
        </r>
        <r>
          <rPr>
            <sz val="9"/>
            <color indexed="81"/>
            <rFont val="Tahoma"/>
            <family val="2"/>
          </rPr>
          <t xml:space="preserve">
Currently LDSW solutions</t>
        </r>
      </text>
    </comment>
    <comment ref="GH142" authorId="1" shapeId="0">
      <text>
        <r>
          <rPr>
            <b/>
            <sz val="9"/>
            <color indexed="81"/>
            <rFont val="Tahoma"/>
            <family val="2"/>
          </rPr>
          <t>Cem Dener:</t>
        </r>
        <r>
          <rPr>
            <sz val="9"/>
            <color indexed="81"/>
            <rFont val="Tahoma"/>
            <family val="2"/>
          </rPr>
          <t xml:space="preserve">
CB : Full access to 5.3</t>
        </r>
      </text>
    </comment>
    <comment ref="K143" authorId="1" shapeId="0">
      <text>
        <r>
          <rPr>
            <sz val="9"/>
            <color indexed="81"/>
            <rFont val="Tahoma"/>
            <family val="2"/>
          </rPr>
          <t xml:space="preserve">
http://www.archbip.mf.gov.pl/438.html  </t>
        </r>
      </text>
    </comment>
    <comment ref="AQ143" authorId="8" shapeId="0">
      <text>
        <r>
          <rPr>
            <b/>
            <sz val="9"/>
            <color indexed="81"/>
            <rFont val="Tahoma"/>
            <family val="2"/>
          </rPr>
          <t>Birgul:</t>
        </r>
        <r>
          <rPr>
            <sz val="9"/>
            <color indexed="81"/>
            <rFont val="Tahoma"/>
            <family val="2"/>
          </rPr>
          <t xml:space="preserve">
http://www.nik.gov.pl/en/nik-audits/annual-reports/
Published by Supreme Audit Officce 
www.nik.gov.pl</t>
        </r>
      </text>
    </comment>
    <comment ref="CT143" authorId="1" shapeId="0">
      <text>
        <r>
          <rPr>
            <sz val="9"/>
            <color indexed="81"/>
            <rFont val="Tahoma"/>
            <family val="2"/>
          </rPr>
          <t xml:space="preserve">
http://www.archbip.mf.gov.pl/438.html  </t>
        </r>
      </text>
    </comment>
    <comment ref="DZ143" authorId="8" shapeId="0">
      <text>
        <r>
          <rPr>
            <b/>
            <sz val="9"/>
            <color indexed="81"/>
            <rFont val="Tahoma"/>
            <family val="2"/>
          </rPr>
          <t>Birgul:</t>
        </r>
        <r>
          <rPr>
            <sz val="9"/>
            <color indexed="81"/>
            <rFont val="Tahoma"/>
            <family val="2"/>
          </rPr>
          <t xml:space="preserve">
http://www.nik.gov.pl/en/nik-audits/annual-reports/
Published by Supreme Audit Officce 
www.nik.gov.pl</t>
        </r>
      </text>
    </comment>
    <comment ref="EA143" authorId="1" shapeId="0">
      <text>
        <r>
          <rPr>
            <b/>
            <sz val="9"/>
            <color indexed="81"/>
            <rFont val="Tahoma"/>
            <family val="2"/>
          </rPr>
          <t>Cem Dener:</t>
        </r>
        <r>
          <rPr>
            <sz val="9"/>
            <color indexed="81"/>
            <rFont val="Tahoma"/>
            <family val="2"/>
          </rPr>
          <t xml:space="preserve">
eServices introduced in between 2007-2014</t>
        </r>
      </text>
    </comment>
    <comment ref="EG143" authorId="3" shapeId="0">
      <text>
        <r>
          <rPr>
            <b/>
            <sz val="9"/>
            <color indexed="81"/>
            <rFont val="Tahoma"/>
            <family val="2"/>
          </rPr>
          <t>Sophiko Skhirtladze:</t>
        </r>
        <r>
          <rPr>
            <sz val="9"/>
            <color indexed="81"/>
            <rFont val="Tahoma"/>
            <family val="2"/>
          </rPr>
          <t xml:space="preserve">
Work underway in using WCO Data Model Versoin 3.4</t>
        </r>
      </text>
    </comment>
    <comment ref="EY143" authorId="3" shapeId="0">
      <text>
        <r>
          <rPr>
            <b/>
            <sz val="9"/>
            <color indexed="81"/>
            <rFont val="Tahoma"/>
            <family val="2"/>
          </rPr>
          <t>Sophiko Skhirtladze:</t>
        </r>
        <r>
          <rPr>
            <sz val="9"/>
            <color indexed="81"/>
            <rFont val="Tahoma"/>
            <family val="2"/>
          </rPr>
          <t xml:space="preserve">
http://www.epractice.eu/files/eGov%20in%20PL%20-%20March%202014%20-%20v.16.pdf</t>
        </r>
      </text>
    </comment>
    <comment ref="FA143" authorId="3" shapeId="0">
      <text>
        <r>
          <rPr>
            <b/>
            <sz val="9"/>
            <color indexed="81"/>
            <rFont val="Tahoma"/>
            <family val="2"/>
          </rPr>
          <t>Sophiko Skhirtladze:</t>
        </r>
        <r>
          <rPr>
            <sz val="9"/>
            <color indexed="81"/>
            <rFont val="Tahoma"/>
            <family val="2"/>
          </rPr>
          <t xml:space="preserve">
Not widely used</t>
        </r>
      </text>
    </comment>
    <comment ref="FX143" authorId="6" shapeId="0">
      <text>
        <r>
          <rPr>
            <b/>
            <sz val="9"/>
            <color indexed="81"/>
            <rFont val="Tahoma"/>
            <family val="2"/>
          </rPr>
          <t xml:space="preserve">Huan Zhang:
</t>
        </r>
        <r>
          <rPr>
            <sz val="9"/>
            <color indexed="81"/>
            <rFont val="Tahoma"/>
            <family val="2"/>
          </rPr>
          <t>E-auction platform:</t>
        </r>
        <r>
          <rPr>
            <sz val="9"/>
            <color indexed="81"/>
            <rFont val="Tahoma"/>
            <family val="2"/>
          </rPr>
          <t xml:space="preserve">
https://licytacje.uzp.gov.pl/</t>
        </r>
      </text>
    </comment>
    <comment ref="GD143" authorId="1" shapeId="0">
      <text>
        <r>
          <rPr>
            <b/>
            <sz val="9"/>
            <color indexed="81"/>
            <rFont val="Tahoma"/>
            <family val="2"/>
          </rPr>
          <t>Cem Dener:</t>
        </r>
        <r>
          <rPr>
            <sz val="9"/>
            <color indexed="81"/>
            <rFont val="Tahoma"/>
            <family val="2"/>
          </rPr>
          <t xml:space="preserve">
http://www.finanse.mf.gov.pl/pl/dlug-publiczny/informacje-podstawowe</t>
        </r>
      </text>
    </comment>
    <comment ref="GG143" authorId="1" shapeId="0">
      <text>
        <r>
          <rPr>
            <b/>
            <sz val="9"/>
            <color indexed="81"/>
            <rFont val="Tahoma"/>
            <family val="2"/>
          </rPr>
          <t>Cem Dener:</t>
        </r>
        <r>
          <rPr>
            <sz val="9"/>
            <color indexed="81"/>
            <rFont val="Tahoma"/>
            <family val="2"/>
          </rPr>
          <t xml:space="preserve">
http://www.finanse.mf.gov.pl/systemy-informatyczne/zefir/o-systemie</t>
        </r>
      </text>
    </comment>
    <comment ref="O144" authorId="1" shapeId="0">
      <text>
        <r>
          <rPr>
            <b/>
            <sz val="9"/>
            <color indexed="81"/>
            <rFont val="Tahoma"/>
            <family val="2"/>
          </rPr>
          <t>Cem Dener:</t>
        </r>
        <r>
          <rPr>
            <sz val="9"/>
            <color indexed="81"/>
            <rFont val="Tahoma"/>
            <family val="2"/>
          </rPr>
          <t xml:space="preserve">
User registration required (internal)</t>
        </r>
      </text>
    </comment>
    <comment ref="X144" authorId="1" shapeId="0">
      <text>
        <r>
          <rPr>
            <b/>
            <sz val="9"/>
            <color indexed="81"/>
            <rFont val="Tahoma"/>
            <family val="2"/>
          </rPr>
          <t>Cem Dener:</t>
        </r>
        <r>
          <rPr>
            <sz val="9"/>
            <color indexed="81"/>
            <rFont val="Tahoma"/>
            <family val="2"/>
          </rPr>
          <t xml:space="preserve">
http://www.portaldocidadao.pt/PORTAL/aminharua/situationReport.aspx
http://www.portugal.gov.pt/pt/para-onde-vao-os-seus-impostos.aspx</t>
        </r>
      </text>
    </comment>
    <comment ref="CX144" authorId="1" shapeId="0">
      <text>
        <r>
          <rPr>
            <b/>
            <sz val="9"/>
            <color indexed="81"/>
            <rFont val="Tahoma"/>
            <family val="2"/>
          </rPr>
          <t>Cem Dener:</t>
        </r>
        <r>
          <rPr>
            <sz val="9"/>
            <color indexed="81"/>
            <rFont val="Tahoma"/>
            <family val="2"/>
          </rPr>
          <t xml:space="preserve">
User registration required (internal)</t>
        </r>
      </text>
    </comment>
    <comment ref="DG144" authorId="1" shapeId="0">
      <text>
        <r>
          <rPr>
            <b/>
            <sz val="9"/>
            <color indexed="81"/>
            <rFont val="Tahoma"/>
            <family val="2"/>
          </rPr>
          <t>Cem Dener:</t>
        </r>
        <r>
          <rPr>
            <sz val="9"/>
            <color indexed="81"/>
            <rFont val="Tahoma"/>
            <family val="2"/>
          </rPr>
          <t xml:space="preserve">
http://www.portaldocidadao.pt/PORTAL/aminharua/situationReport.aspx
http://www.portugal.gov.pt/pt/para-onde-vao-os-seus-impostos.aspx</t>
        </r>
      </text>
    </comment>
    <comment ref="DJ144" authorId="1" shapeId="0">
      <text>
        <r>
          <rPr>
            <b/>
            <sz val="9"/>
            <color indexed="81"/>
            <rFont val="Tahoma"/>
            <family val="2"/>
          </rPr>
          <t>Cem Dener:</t>
        </r>
        <r>
          <rPr>
            <sz val="9"/>
            <color indexed="81"/>
            <rFont val="Tahoma"/>
            <family val="2"/>
          </rPr>
          <t xml:space="preserve">
Also
http://www.dgtf.pt</t>
        </r>
      </text>
    </comment>
    <comment ref="DL144" authorId="1" shapeId="0">
      <text>
        <r>
          <rPr>
            <b/>
            <sz val="9"/>
            <color indexed="81"/>
            <rFont val="Tahoma"/>
            <family val="2"/>
          </rPr>
          <t>Cem Dener:</t>
        </r>
        <r>
          <rPr>
            <sz val="9"/>
            <color indexed="81"/>
            <rFont val="Tahoma"/>
            <family val="2"/>
          </rPr>
          <t xml:space="preserve">
http://ec.europa.eu/economy_finance/publications/occasional_paper/2014/pdf/ocp171_en.pdf
http://treasury.worldbank.org/bdm/pdf/CM-V2-Aug04MikeWilliams.pdf</t>
        </r>
      </text>
    </comment>
    <comment ref="DN144" authorId="1" shapeId="0">
      <text>
        <r>
          <rPr>
            <b/>
            <sz val="9"/>
            <color indexed="81"/>
            <rFont val="Tahoma"/>
            <family val="2"/>
          </rPr>
          <t>Cem Dener:</t>
        </r>
        <r>
          <rPr>
            <sz val="9"/>
            <color indexed="81"/>
            <rFont val="Tahoma"/>
            <family val="2"/>
          </rPr>
          <t xml:space="preserve">
TSA coverage is expected to be expanded.</t>
        </r>
      </text>
    </comment>
    <comment ref="EL144" authorId="1" shapeId="0">
      <text>
        <r>
          <rPr>
            <b/>
            <sz val="9"/>
            <color indexed="81"/>
            <rFont val="Tahoma"/>
            <family val="2"/>
          </rPr>
          <t>Cem Dener:</t>
        </r>
        <r>
          <rPr>
            <sz val="9"/>
            <color indexed="81"/>
            <rFont val="Tahoma"/>
            <family val="2"/>
          </rPr>
          <t xml:space="preserve">
http://www.dgaiec.min-financas.pt/pt</t>
        </r>
      </text>
    </comment>
    <comment ref="EV144" authorId="3" shapeId="0">
      <text>
        <r>
          <rPr>
            <b/>
            <sz val="9"/>
            <color indexed="81"/>
            <rFont val="Tahoma"/>
            <family val="2"/>
          </rPr>
          <t>Sophiko Skhirtladze:</t>
        </r>
        <r>
          <rPr>
            <sz val="9"/>
            <color indexed="81"/>
            <rFont val="Tahoma"/>
            <family val="2"/>
          </rPr>
          <t xml:space="preserve">
http://www.oecd.org/mena/governance/42600869.pdf</t>
        </r>
      </text>
    </comment>
    <comment ref="CI145" authorId="1" shapeId="0">
      <text>
        <r>
          <rPr>
            <b/>
            <sz val="9"/>
            <color indexed="81"/>
            <rFont val="Tahoma"/>
            <family val="2"/>
          </rPr>
          <t>Cem Dener:</t>
        </r>
        <r>
          <rPr>
            <sz val="9"/>
            <color indexed="81"/>
            <rFont val="Tahoma"/>
            <family val="2"/>
          </rPr>
          <t xml:space="preserve">
New system is expected to be operational in 2016</t>
        </r>
      </text>
    </comment>
    <comment ref="CM145" authorId="1" shapeId="0">
      <text>
        <r>
          <rPr>
            <b/>
            <sz val="9"/>
            <color indexed="81"/>
            <rFont val="Tahoma"/>
            <family val="2"/>
          </rPr>
          <t>Cem Dener:</t>
        </r>
        <r>
          <rPr>
            <sz val="9"/>
            <color indexed="81"/>
            <rFont val="Tahoma"/>
            <family val="2"/>
          </rPr>
          <t xml:space="preserve">
Currently LDSW.
FMIS contract signed in June 2013 to implement Oracle Financials (until Jan 2016).
http://www.mof.gov.qa/en/MinistryProjects/Pages/GFMIS-project.aspx</t>
        </r>
      </text>
    </comment>
    <comment ref="DZ145" authorId="1" shapeId="0">
      <text>
        <r>
          <rPr>
            <b/>
            <sz val="9"/>
            <color indexed="81"/>
            <rFont val="Tahoma"/>
            <family val="2"/>
          </rPr>
          <t>Cem Dener:</t>
        </r>
        <r>
          <rPr>
            <sz val="9"/>
            <color indexed="81"/>
            <rFont val="Tahoma"/>
            <family val="2"/>
          </rPr>
          <t xml:space="preserve">
http://www.intrasoft-intl.com/news/new-6-2-million-usd-contract-for-intrasoft-international-in-qatar</t>
        </r>
      </text>
    </comment>
    <comment ref="EA145" authorId="6" shapeId="0">
      <text>
        <r>
          <rPr>
            <b/>
            <sz val="9"/>
            <color indexed="81"/>
            <rFont val="Tahoma"/>
            <family val="2"/>
          </rPr>
          <t>Huan Zhang:</t>
        </r>
        <r>
          <rPr>
            <sz val="9"/>
            <color indexed="81"/>
            <rFont val="Tahoma"/>
            <family val="2"/>
          </rPr>
          <t xml:space="preserve">
The system is expected to be operational in 2016</t>
        </r>
      </text>
    </comment>
    <comment ref="EV145" authorId="3" shapeId="0">
      <text>
        <r>
          <rPr>
            <b/>
            <sz val="9"/>
            <color indexed="81"/>
            <rFont val="Tahoma"/>
            <family val="2"/>
          </rPr>
          <t>Sophiko Skhirtladze:</t>
        </r>
        <r>
          <rPr>
            <sz val="9"/>
            <color indexed="81"/>
            <rFont val="Tahoma"/>
            <family val="2"/>
          </rPr>
          <t xml:space="preserve">
http://www.ictqatar.qa/en/documents/download/White_Paper_EN_0.pdf</t>
        </r>
      </text>
    </comment>
    <comment ref="EY145" authorId="3" shapeId="0">
      <text>
        <r>
          <rPr>
            <b/>
            <sz val="9"/>
            <color indexed="81"/>
            <rFont val="Tahoma"/>
            <family val="2"/>
          </rPr>
          <t>Sophiko Skhirtladze:</t>
        </r>
        <r>
          <rPr>
            <sz val="9"/>
            <color indexed="81"/>
            <rFont val="Tahoma"/>
            <family val="2"/>
          </rPr>
          <t xml:space="preserve">
https://gemalto.com/govt/customer_cases/qatar_id.html</t>
        </r>
      </text>
    </comment>
    <comment ref="FK145" authorId="1" shapeId="0">
      <text>
        <r>
          <rPr>
            <b/>
            <sz val="9"/>
            <color indexed="81"/>
            <rFont val="Tahoma"/>
            <family val="2"/>
          </rPr>
          <t>Cem Dener:</t>
        </r>
        <r>
          <rPr>
            <sz val="9"/>
            <color indexed="81"/>
            <rFont val="Tahoma"/>
            <family val="2"/>
          </rPr>
          <t xml:space="preserve">
Expected to be operational in 2016</t>
        </r>
      </text>
    </comment>
    <comment ref="FR145" authorId="1" shapeId="0">
      <text>
        <r>
          <rPr>
            <b/>
            <sz val="9"/>
            <color indexed="81"/>
            <rFont val="Tahoma"/>
            <family val="2"/>
          </rPr>
          <t>Cem Dener:</t>
        </r>
        <r>
          <rPr>
            <sz val="9"/>
            <color indexed="81"/>
            <rFont val="Tahoma"/>
            <family val="2"/>
          </rPr>
          <t xml:space="preserve">
New system is expected to be operational in 2016</t>
        </r>
      </text>
    </comment>
    <comment ref="FS145" authorId="1" shapeId="0">
      <text>
        <r>
          <rPr>
            <b/>
            <sz val="9"/>
            <color indexed="81"/>
            <rFont val="Tahoma"/>
            <family val="2"/>
          </rPr>
          <t>Cem Dener:</t>
        </r>
        <r>
          <rPr>
            <sz val="9"/>
            <color indexed="81"/>
            <rFont val="Tahoma"/>
            <family val="2"/>
          </rPr>
          <t xml:space="preserve">
Expected to be operational in 2016</t>
        </r>
      </text>
    </comment>
    <comment ref="FV145" authorId="1" shapeId="0">
      <text>
        <r>
          <rPr>
            <b/>
            <sz val="9"/>
            <color indexed="81"/>
            <rFont val="Tahoma"/>
            <family val="2"/>
          </rPr>
          <t>Cem Dener:</t>
        </r>
        <r>
          <rPr>
            <sz val="9"/>
            <color indexed="81"/>
            <rFont val="Tahoma"/>
            <family val="2"/>
          </rPr>
          <t xml:space="preserve">
Currently LDSW.
FMIS contract signed in June 2013 to implement Oracle Financials (until Jan 2016).
http://www.mof.gov.qa/en/MinistryProjects/Pages/GFMIS-project.aspx</t>
        </r>
      </text>
    </comment>
    <comment ref="GD145" authorId="1" shapeId="0">
      <text>
        <r>
          <rPr>
            <b/>
            <sz val="9"/>
            <color indexed="81"/>
            <rFont val="Tahoma"/>
            <family val="2"/>
          </rPr>
          <t>Cem Dener:</t>
        </r>
        <r>
          <rPr>
            <sz val="9"/>
            <color indexed="81"/>
            <rFont val="Tahoma"/>
            <family val="2"/>
          </rPr>
          <t xml:space="preserve">
http://www.imf.org/external/pubs/ft/scr/2013/cr1315.pdf</t>
        </r>
      </text>
    </comment>
    <comment ref="GG145" authorId="1" shapeId="0">
      <text>
        <r>
          <rPr>
            <b/>
            <sz val="9"/>
            <color indexed="81"/>
            <rFont val="Tahoma"/>
            <family val="2"/>
          </rPr>
          <t>Cem Dener:</t>
        </r>
        <r>
          <rPr>
            <sz val="9"/>
            <color indexed="81"/>
            <rFont val="Tahoma"/>
            <family val="2"/>
          </rPr>
          <t xml:space="preserve">
New GFMIS/MoF is expected to support public debt mgmt</t>
        </r>
      </text>
    </comment>
    <comment ref="AO146" authorId="5" shapeId="0">
      <text>
        <r>
          <rPr>
            <b/>
            <sz val="9"/>
            <color indexed="81"/>
            <rFont val="Tahoma"/>
            <family val="2"/>
          </rPr>
          <t>Sandy: Internal Audit</t>
        </r>
        <r>
          <rPr>
            <sz val="9"/>
            <color indexed="81"/>
            <rFont val="Tahoma"/>
            <family val="2"/>
          </rPr>
          <t xml:space="preserve">
http://www.mfinante.ro/ucaapi.html?pagina=domenii</t>
        </r>
      </text>
    </comment>
    <comment ref="BE146" authorId="1" shapeId="0">
      <text>
        <r>
          <rPr>
            <b/>
            <sz val="9"/>
            <color indexed="81"/>
            <rFont val="Tahoma"/>
            <family val="2"/>
          </rPr>
          <t>Cem Dener:</t>
        </r>
        <r>
          <rPr>
            <sz val="9"/>
            <color indexed="81"/>
            <rFont val="Tahoma"/>
            <family val="2"/>
          </rPr>
          <t xml:space="preserve">
http://www.gov.ro</t>
        </r>
      </text>
    </comment>
    <comment ref="CE146" authorId="1" shapeId="0">
      <text>
        <r>
          <rPr>
            <b/>
            <sz val="9"/>
            <color indexed="81"/>
            <rFont val="Tahoma"/>
            <family val="2"/>
          </rPr>
          <t>Cem Dener:</t>
        </r>
        <r>
          <rPr>
            <sz val="9"/>
            <color indexed="81"/>
            <rFont val="Tahoma"/>
            <family val="2"/>
          </rPr>
          <t xml:space="preserve">
Fragmented systems. No integrated FMIS</t>
        </r>
      </text>
    </comment>
    <comment ref="CS146" authorId="1" shapeId="0">
      <text>
        <r>
          <rPr>
            <b/>
            <sz val="9"/>
            <color indexed="81"/>
            <rFont val="Tahoma"/>
            <family val="2"/>
          </rPr>
          <t>Cem Dener:</t>
        </r>
        <r>
          <rPr>
            <sz val="9"/>
            <color indexed="81"/>
            <rFont val="Tahoma"/>
            <family val="2"/>
          </rPr>
          <t xml:space="preserve">
ROM</t>
        </r>
      </text>
    </comment>
    <comment ref="DX146" authorId="5" shapeId="0">
      <text>
        <r>
          <rPr>
            <b/>
            <sz val="9"/>
            <color indexed="81"/>
            <rFont val="Tahoma"/>
            <family val="2"/>
          </rPr>
          <t>Sandy: Internal Audit</t>
        </r>
        <r>
          <rPr>
            <sz val="9"/>
            <color indexed="81"/>
            <rFont val="Tahoma"/>
            <family val="2"/>
          </rPr>
          <t xml:space="preserve">
http://www.mfinante.ro/ucaapi.html?pagina=domenii</t>
        </r>
      </text>
    </comment>
    <comment ref="EH146" authorId="1" shapeId="0">
      <text>
        <r>
          <rPr>
            <b/>
            <sz val="9"/>
            <color indexed="81"/>
            <rFont val="Tahoma"/>
            <family val="2"/>
          </rPr>
          <t>Cem Dener:</t>
        </r>
        <r>
          <rPr>
            <sz val="9"/>
            <color indexed="81"/>
            <rFont val="Tahoma"/>
            <family val="2"/>
          </rPr>
          <t xml:space="preserve">
e-Customs initiated in 2014</t>
        </r>
      </text>
    </comment>
    <comment ref="EL146" authorId="1" shapeId="0">
      <text>
        <r>
          <rPr>
            <b/>
            <sz val="9"/>
            <color indexed="81"/>
            <rFont val="Tahoma"/>
            <family val="2"/>
          </rPr>
          <t>Cem Dener:</t>
        </r>
        <r>
          <rPr>
            <sz val="9"/>
            <color indexed="81"/>
            <rFont val="Tahoma"/>
            <family val="2"/>
          </rPr>
          <t xml:space="preserve">
http://unctad.org/en/PublicationsLibrary/dtlasycuda2011d1_en.pdf
https://www.kpmg.com/RO/en/IssuesAndInsights/ArticlesPublications/news/Documents/vama-EN-Web.pdf
http://www.siveco.ro/en/about-siveco-romania/case-studies/anaf-general-directorate-customs</t>
        </r>
      </text>
    </comment>
    <comment ref="EM146" authorId="1" shapeId="0">
      <text>
        <r>
          <rPr>
            <b/>
            <sz val="9"/>
            <color indexed="81"/>
            <rFont val="Tahoma"/>
            <family val="2"/>
          </rPr>
          <t>Cem Dener:</t>
        </r>
        <r>
          <rPr>
            <sz val="9"/>
            <color indexed="81"/>
            <rFont val="Tahoma"/>
            <family val="2"/>
          </rPr>
          <t xml:space="preserve">
ASYCUDA since 1998
e-Customs in progress</t>
        </r>
      </text>
    </comment>
    <comment ref="EN146" authorId="1" shapeId="0">
      <text>
        <r>
          <rPr>
            <b/>
            <sz val="9"/>
            <color indexed="81"/>
            <rFont val="Tahoma"/>
            <family val="2"/>
          </rPr>
          <t>Cem Dener:</t>
        </r>
        <r>
          <rPr>
            <sz val="9"/>
            <color indexed="81"/>
            <rFont val="Tahoma"/>
            <family val="2"/>
          </rPr>
          <t xml:space="preserve">
http://www.gov.ro</t>
        </r>
      </text>
    </comment>
    <comment ref="EY146" authorId="3" shapeId="0">
      <text>
        <r>
          <rPr>
            <b/>
            <sz val="9"/>
            <color indexed="81"/>
            <rFont val="Tahoma"/>
            <family val="2"/>
          </rPr>
          <t>Sophiko Skhirtladze:</t>
        </r>
        <r>
          <rPr>
            <sz val="9"/>
            <color indexed="81"/>
            <rFont val="Tahoma"/>
            <family val="2"/>
          </rPr>
          <t xml:space="preserve">
http://epractice.eu/files/eGov%20in%20RO%20-%20April%202014%20-%20v.11.0.pdf</t>
        </r>
      </text>
    </comment>
    <comment ref="FA146" authorId="3" shapeId="0">
      <text>
        <r>
          <rPr>
            <b/>
            <sz val="9"/>
            <color indexed="81"/>
            <rFont val="Tahoma"/>
            <family val="2"/>
          </rPr>
          <t>Sophiko Skhirtladze:</t>
        </r>
        <r>
          <rPr>
            <sz val="9"/>
            <color indexed="81"/>
            <rFont val="Tahoma"/>
            <family val="2"/>
          </rPr>
          <t xml:space="preserve">
http://www.certsign.ro/certsign/despre-noi/presa/comunicate/certSIGN-simplifica-depunerea-declaratiilor-fiscale-prin-mijloace-electronice-de-transmitere-la-dist</t>
        </r>
      </text>
    </comment>
    <comment ref="FJ146" authorId="1" shapeId="0">
      <text>
        <r>
          <rPr>
            <b/>
            <sz val="9"/>
            <color indexed="81"/>
            <rFont val="Tahoma"/>
            <family val="2"/>
          </rPr>
          <t>Cem Dener:</t>
        </r>
        <r>
          <rPr>
            <sz val="9"/>
            <color indexed="81"/>
            <rFont val="Tahoma"/>
            <family val="2"/>
          </rPr>
          <t xml:space="preserve">
http://www.ramp.ase.ro/en/_data/files/articole/6_07.pdf
http://www.anfp.gov.ro/DocumenteEditor/Upload/2014/portofoliu%202014%20RO%20feb.pdf
</t>
        </r>
      </text>
    </comment>
    <comment ref="FK146" authorId="1" shapeId="0">
      <text>
        <r>
          <rPr>
            <b/>
            <sz val="9"/>
            <color indexed="81"/>
            <rFont val="Tahoma"/>
            <family val="2"/>
          </rPr>
          <t>Cem Dener:</t>
        </r>
        <r>
          <rPr>
            <sz val="9"/>
            <color indexed="81"/>
            <rFont val="Tahoma"/>
            <family val="2"/>
          </rPr>
          <t xml:space="preserve">
Upgraded and linked to Treasury System in 2012</t>
        </r>
      </text>
    </comment>
    <comment ref="FN146" authorId="1" shapeId="0">
      <text>
        <r>
          <rPr>
            <b/>
            <sz val="9"/>
            <color indexed="81"/>
            <rFont val="Tahoma"/>
            <family val="2"/>
          </rPr>
          <t>Cem Dener:</t>
        </r>
        <r>
          <rPr>
            <sz val="9"/>
            <color indexed="81"/>
            <rFont val="Tahoma"/>
            <family val="2"/>
          </rPr>
          <t xml:space="preserve">
Fragmented systems. No integrated FMIS</t>
        </r>
      </text>
    </comment>
    <comment ref="FR146" authorId="1" shapeId="0">
      <text>
        <r>
          <rPr>
            <b/>
            <sz val="9"/>
            <color indexed="81"/>
            <rFont val="Tahoma"/>
            <family val="2"/>
          </rPr>
          <t>Cem Dener:</t>
        </r>
        <r>
          <rPr>
            <sz val="9"/>
            <color indexed="81"/>
            <rFont val="Tahoma"/>
            <family val="2"/>
          </rPr>
          <t xml:space="preserve">
http://www.allevo.ro/products/qpayintegrator.aspx</t>
        </r>
      </text>
    </comment>
    <comment ref="FX146" authorId="6" shapeId="0">
      <text>
        <r>
          <rPr>
            <b/>
            <sz val="9"/>
            <color indexed="81"/>
            <rFont val="Tahoma"/>
            <family val="2"/>
          </rPr>
          <t>Huan Zhang:</t>
        </r>
        <r>
          <rPr>
            <sz val="9"/>
            <color indexed="81"/>
            <rFont val="Tahoma"/>
            <family val="2"/>
          </rPr>
          <t xml:space="preserve">
http://www.egov4dev.org/transparency/case/elicitatie.shtml</t>
        </r>
      </text>
    </comment>
    <comment ref="GH146" authorId="1" shapeId="0">
      <text>
        <r>
          <rPr>
            <b/>
            <sz val="9"/>
            <color indexed="81"/>
            <rFont val="Tahoma"/>
            <family val="2"/>
          </rPr>
          <t>Cem Dener:</t>
        </r>
        <r>
          <rPr>
            <sz val="9"/>
            <color indexed="81"/>
            <rFont val="Tahoma"/>
            <family val="2"/>
          </rPr>
          <t xml:space="preserve">
CB : Full access to 5.3</t>
        </r>
      </text>
    </comment>
    <comment ref="GI146" authorId="1" shapeId="0">
      <text>
        <r>
          <rPr>
            <b/>
            <sz val="9"/>
            <color indexed="81"/>
            <rFont val="Tahoma"/>
            <family val="2"/>
          </rPr>
          <t>Cem Dener:</t>
        </r>
        <r>
          <rPr>
            <sz val="9"/>
            <color indexed="81"/>
            <rFont val="Tahoma"/>
            <family val="2"/>
          </rPr>
          <t xml:space="preserve">
4T : 2007</t>
        </r>
      </text>
    </comment>
    <comment ref="H147" authorId="1" shapeId="0">
      <text>
        <r>
          <rPr>
            <b/>
            <sz val="9"/>
            <color indexed="81"/>
            <rFont val="Tahoma"/>
            <family val="2"/>
          </rPr>
          <t>Cem Dener:</t>
        </r>
        <r>
          <rPr>
            <sz val="9"/>
            <color indexed="81"/>
            <rFont val="Tahoma"/>
            <family val="2"/>
          </rPr>
          <t xml:space="preserve">
www.roskazna.ru</t>
        </r>
      </text>
    </comment>
    <comment ref="M147" authorId="1" shapeId="0">
      <text>
        <r>
          <rPr>
            <b/>
            <sz val="9"/>
            <color indexed="81"/>
            <rFont val="Tahoma"/>
            <family val="2"/>
          </rPr>
          <t>Cem Dener:</t>
        </r>
        <r>
          <rPr>
            <sz val="9"/>
            <color indexed="81"/>
            <rFont val="Tahoma"/>
            <family val="2"/>
          </rPr>
          <t xml:space="preserve">
http://fap.roskazna.ru/</t>
        </r>
      </text>
    </comment>
    <comment ref="O147" authorId="4" shapeId="0">
      <text>
        <r>
          <rPr>
            <b/>
            <sz val="9"/>
            <color indexed="81"/>
            <rFont val="Tahoma"/>
            <family val="2"/>
          </rPr>
          <t>CD:</t>
        </r>
        <r>
          <rPr>
            <sz val="9"/>
            <color indexed="81"/>
            <rFont val="Tahoma"/>
            <family val="2"/>
          </rPr>
          <t xml:space="preserve">
http://budget.gov.ru</t>
        </r>
      </text>
    </comment>
    <comment ref="Z147" authorId="1" shapeId="0">
      <text>
        <r>
          <rPr>
            <b/>
            <sz val="9"/>
            <color indexed="81"/>
            <rFont val="Tahoma"/>
            <family val="2"/>
          </rPr>
          <t>Cem Dener:</t>
        </r>
        <r>
          <rPr>
            <sz val="9"/>
            <color indexed="81"/>
            <rFont val="Tahoma"/>
            <family val="2"/>
          </rPr>
          <t xml:space="preserve">
http://www1.minfin.ru/common/img/uploaded/library/2012/12/PRIKAZ_MF_RF_ot_21.12.2012_%E2%84%96_171n_-_posle_Minusta.zip </t>
        </r>
      </text>
    </comment>
    <comment ref="AJ147" authorId="1" shapeId="0">
      <text>
        <r>
          <rPr>
            <b/>
            <sz val="9"/>
            <color indexed="81"/>
            <rFont val="Tahoma"/>
            <family val="2"/>
          </rPr>
          <t>Cem Dener:</t>
        </r>
        <r>
          <rPr>
            <sz val="9"/>
            <color indexed="81"/>
            <rFont val="Tahoma"/>
            <family val="2"/>
          </rPr>
          <t xml:space="preserve">
http://fcp.economy.gov.ru/</t>
        </r>
      </text>
    </comment>
    <comment ref="BC147" authorId="1" shapeId="0">
      <text>
        <r>
          <rPr>
            <b/>
            <sz val="9"/>
            <color indexed="81"/>
            <rFont val="Tahoma"/>
            <family val="2"/>
          </rPr>
          <t>Cem Dener:</t>
        </r>
        <r>
          <rPr>
            <sz val="9"/>
            <color indexed="81"/>
            <rFont val="Tahoma"/>
            <family val="2"/>
          </rPr>
          <t xml:space="preserve">
http://budget2011.ifinmon.ru/index.php/razdely/konsolidirovannyj-byudzhet-rf-i-gvbf/fk-0004-0047  </t>
        </r>
      </text>
    </comment>
    <comment ref="BE147" authorId="1" shapeId="0">
      <text>
        <r>
          <rPr>
            <b/>
            <sz val="9"/>
            <color indexed="81"/>
            <rFont val="Tahoma"/>
            <family val="2"/>
          </rPr>
          <t>Cem Dener:</t>
        </r>
        <r>
          <rPr>
            <sz val="9"/>
            <color indexed="81"/>
            <rFont val="Tahoma"/>
            <family val="2"/>
          </rPr>
          <t xml:space="preserve">
http://www.govweb.ru/</t>
        </r>
      </text>
    </comment>
    <comment ref="BI147" authorId="1" shapeId="0">
      <text>
        <r>
          <rPr>
            <b/>
            <sz val="9"/>
            <color indexed="81"/>
            <rFont val="Tahoma"/>
            <family val="2"/>
          </rPr>
          <t>Cem Dener:</t>
        </r>
        <r>
          <rPr>
            <sz val="9"/>
            <color indexed="81"/>
            <rFont val="Tahoma"/>
            <family val="2"/>
          </rPr>
          <t xml:space="preserve">
http://www1.minfin.ru/common/img/uploaded/library/2010/12/prik162n_ot_061210_310111.zip </t>
        </r>
      </text>
    </comment>
    <comment ref="BO147" authorId="1" shapeId="0">
      <text>
        <r>
          <rPr>
            <b/>
            <sz val="9"/>
            <color indexed="81"/>
            <rFont val="Tahoma"/>
            <family val="2"/>
          </rPr>
          <t>Cem Dener:</t>
        </r>
        <r>
          <rPr>
            <sz val="9"/>
            <color indexed="81"/>
            <rFont val="Tahoma"/>
            <family val="2"/>
          </rPr>
          <t xml:space="preserve">
http://www.roskazna.ru/p/list_of_budgets.html</t>
        </r>
      </text>
    </comment>
    <comment ref="CQ147" authorId="1" shapeId="0">
      <text>
        <r>
          <rPr>
            <b/>
            <sz val="9"/>
            <color indexed="81"/>
            <rFont val="Tahoma"/>
            <family val="2"/>
          </rPr>
          <t>Cem Dener:</t>
        </r>
        <r>
          <rPr>
            <sz val="9"/>
            <color indexed="81"/>
            <rFont val="Tahoma"/>
            <family val="2"/>
          </rPr>
          <t xml:space="preserve">
www.roskazna.ru</t>
        </r>
      </text>
    </comment>
    <comment ref="CV147" authorId="1" shapeId="0">
      <text>
        <r>
          <rPr>
            <b/>
            <sz val="9"/>
            <color indexed="81"/>
            <rFont val="Tahoma"/>
            <family val="2"/>
          </rPr>
          <t>Cem Dener:</t>
        </r>
        <r>
          <rPr>
            <sz val="9"/>
            <color indexed="81"/>
            <rFont val="Tahoma"/>
            <family val="2"/>
          </rPr>
          <t xml:space="preserve">
http://fap.roskazna.ru/</t>
        </r>
      </text>
    </comment>
    <comment ref="DI147" authorId="1" shapeId="0">
      <text>
        <r>
          <rPr>
            <b/>
            <sz val="9"/>
            <color indexed="81"/>
            <rFont val="Tahoma"/>
            <family val="2"/>
          </rPr>
          <t>Cem Dener:</t>
        </r>
        <r>
          <rPr>
            <sz val="9"/>
            <color indexed="81"/>
            <rFont val="Tahoma"/>
            <family val="2"/>
          </rPr>
          <t xml:space="preserve">
http://www1.minfin.ru/common/img/uploaded/library/2012/12/PRIKAZ_MF_RF_ot_21.12.2012_%E2%84%96_171n_-_posle_Minusta.zip </t>
        </r>
      </text>
    </comment>
    <comment ref="DR147" authorId="1" shapeId="0">
      <text>
        <r>
          <rPr>
            <b/>
            <sz val="9"/>
            <color indexed="81"/>
            <rFont val="Tahoma"/>
            <family val="2"/>
          </rPr>
          <t>Cem Dener:</t>
        </r>
        <r>
          <rPr>
            <sz val="9"/>
            <color indexed="81"/>
            <rFont val="Tahoma"/>
            <family val="2"/>
          </rPr>
          <t xml:space="preserve">
m USD
</t>
        </r>
      </text>
    </comment>
    <comment ref="DS147" authorId="1" shapeId="0">
      <text>
        <r>
          <rPr>
            <b/>
            <sz val="9"/>
            <color indexed="81"/>
            <rFont val="Tahoma"/>
            <family val="2"/>
          </rPr>
          <t>Cem Dener:</t>
        </r>
        <r>
          <rPr>
            <sz val="9"/>
            <color indexed="81"/>
            <rFont val="Tahoma"/>
            <family val="2"/>
          </rPr>
          <t xml:space="preserve">
http://fcp.economy.gov.ru/</t>
        </r>
      </text>
    </comment>
    <comment ref="DZ147" authorId="1" shapeId="0">
      <text>
        <r>
          <rPr>
            <b/>
            <sz val="9"/>
            <color indexed="81"/>
            <rFont val="Tahoma"/>
            <family val="2"/>
          </rPr>
          <t>Cem Dener:</t>
        </r>
        <r>
          <rPr>
            <sz val="9"/>
            <color indexed="81"/>
            <rFont val="Tahoma"/>
            <family val="2"/>
          </rPr>
          <t xml:space="preserve">
http://www.nalog.ru/rn77/about_fts/fts/history_fts/3777784/
http://www.mof.gov.qa/en/EServices/Pages/default.aspx</t>
        </r>
      </text>
    </comment>
    <comment ref="EG147" authorId="3" shapeId="0">
      <text>
        <r>
          <rPr>
            <b/>
            <sz val="9"/>
            <color indexed="81"/>
            <rFont val="Tahoma"/>
            <family val="2"/>
          </rPr>
          <t>Sophiko Skhirtladze:</t>
        </r>
        <r>
          <rPr>
            <sz val="9"/>
            <color indexed="81"/>
            <rFont val="Tahoma"/>
            <family val="2"/>
          </rPr>
          <t xml:space="preserve">
Reported in Single Window Survey: Mapped to Version 2.0.</t>
        </r>
      </text>
    </comment>
    <comment ref="EL147" authorId="1" shapeId="0">
      <text>
        <r>
          <rPr>
            <b/>
            <sz val="9"/>
            <color indexed="81"/>
            <rFont val="Tahoma"/>
            <family val="2"/>
          </rPr>
          <t>Cem Dener:</t>
        </r>
        <r>
          <rPr>
            <sz val="9"/>
            <color indexed="81"/>
            <rFont val="Tahoma"/>
            <family val="2"/>
          </rPr>
          <t xml:space="preserve">
http://budget2011.ifinmon.ru/index.php/razdely/konsolidirovannyj-byudzhet-rf-i-gvbf/fk-0004-0047  </t>
        </r>
      </text>
    </comment>
    <comment ref="EN147" authorId="1" shapeId="0">
      <text>
        <r>
          <rPr>
            <b/>
            <sz val="9"/>
            <color indexed="81"/>
            <rFont val="Tahoma"/>
            <family val="2"/>
          </rPr>
          <t>Cem Dener:</t>
        </r>
        <r>
          <rPr>
            <sz val="9"/>
            <color indexed="81"/>
            <rFont val="Tahoma"/>
            <family val="2"/>
          </rPr>
          <t xml:space="preserve">
http://www.govweb.ru/</t>
        </r>
      </text>
    </comment>
    <comment ref="ER147" authorId="1" shapeId="0">
      <text>
        <r>
          <rPr>
            <b/>
            <sz val="9"/>
            <color indexed="81"/>
            <rFont val="Tahoma"/>
            <family val="2"/>
          </rPr>
          <t>Cem Dener:</t>
        </r>
        <r>
          <rPr>
            <sz val="9"/>
            <color indexed="81"/>
            <rFont val="Tahoma"/>
            <family val="2"/>
          </rPr>
          <t xml:space="preserve">
http://www1.minfin.ru/common/img/uploaded/library/2010/12/prik162n_ot_061210_310111.zip </t>
        </r>
      </text>
    </comment>
    <comment ref="ES147" authorId="1" shapeId="0">
      <text>
        <r>
          <rPr>
            <b/>
            <sz val="9"/>
            <color indexed="81"/>
            <rFont val="Tahoma"/>
            <family val="2"/>
          </rPr>
          <t>Cem Dener:</t>
        </r>
        <r>
          <rPr>
            <sz val="9"/>
            <color indexed="81"/>
            <rFont val="Tahoma"/>
            <family val="2"/>
          </rPr>
          <t xml:space="preserve">
Prev: 2012</t>
        </r>
      </text>
    </comment>
    <comment ref="EX147" authorId="1" shapeId="0">
      <text>
        <r>
          <rPr>
            <b/>
            <sz val="9"/>
            <color indexed="81"/>
            <rFont val="Tahoma"/>
            <family val="2"/>
          </rPr>
          <t>Cem Dener:</t>
        </r>
        <r>
          <rPr>
            <sz val="9"/>
            <color indexed="81"/>
            <rFont val="Tahoma"/>
            <family val="2"/>
          </rPr>
          <t xml:space="preserve">
http://www.roskazna.ru/p/list_of_budgets.html</t>
        </r>
      </text>
    </comment>
    <comment ref="EY147" authorId="3" shapeId="0">
      <text>
        <r>
          <rPr>
            <b/>
            <sz val="9"/>
            <color indexed="81"/>
            <rFont val="Tahoma"/>
            <family val="2"/>
          </rPr>
          <t>Sophiko Skhirtladze:</t>
        </r>
        <r>
          <rPr>
            <sz val="9"/>
            <color indexed="81"/>
            <rFont val="Tahoma"/>
            <family val="2"/>
          </rPr>
          <t xml:space="preserve">
http://www.ewdn.com/2011/05/17/rostelecom-opens-its-first-digital-signature-center-in-moscow/; http://www.umass.edu/digitalcenter/events/pdfs/Styrin_20100305.pdf</t>
        </r>
      </text>
    </comment>
    <comment ref="FJ147" authorId="1" shapeId="0">
      <text>
        <r>
          <rPr>
            <b/>
            <sz val="9"/>
            <color indexed="81"/>
            <rFont val="Tahoma"/>
            <family val="2"/>
          </rPr>
          <t>Cem Dener:</t>
        </r>
        <r>
          <rPr>
            <sz val="9"/>
            <color indexed="81"/>
            <rFont val="Tahoma"/>
            <family val="2"/>
          </rPr>
          <t xml:space="preserve">
http://tenders.hellotrade.com/tenders.php?pid=24529600</t>
        </r>
      </text>
    </comment>
    <comment ref="FK147" authorId="1" shapeId="0">
      <text>
        <r>
          <rPr>
            <b/>
            <sz val="9"/>
            <color indexed="81"/>
            <rFont val="Tahoma"/>
            <family val="2"/>
          </rPr>
          <t>Cem Dener:</t>
        </r>
        <r>
          <rPr>
            <sz val="9"/>
            <color indexed="81"/>
            <rFont val="Tahoma"/>
            <family val="2"/>
          </rPr>
          <t xml:space="preserve">
Tender for integrated HRMIS announced in Nov 2014.</t>
        </r>
      </text>
    </comment>
    <comment ref="FR147" authorId="1" shapeId="0">
      <text>
        <r>
          <rPr>
            <b/>
            <sz val="9"/>
            <color indexed="81"/>
            <rFont val="Tahoma"/>
            <family val="2"/>
          </rPr>
          <t>Cem Dener:</t>
        </r>
        <r>
          <rPr>
            <sz val="9"/>
            <color indexed="81"/>
            <rFont val="Tahoma"/>
            <family val="2"/>
          </rPr>
          <t xml:space="preserve">
http://siteresources.worldbank.org/FINANCIALSECTOR/Resources/282044-1323805522895/General_Guidelines_for_Government_Payment_Programs_version_for_public_comments_051712.pdf</t>
        </r>
      </text>
    </comment>
    <comment ref="FX147" authorId="6" shapeId="0">
      <text>
        <r>
          <rPr>
            <b/>
            <sz val="9"/>
            <color indexed="81"/>
            <rFont val="Tahoma"/>
            <family val="2"/>
          </rPr>
          <t>Huan Zhang:</t>
        </r>
        <r>
          <rPr>
            <sz val="9"/>
            <color indexed="81"/>
            <rFont val="Tahoma"/>
            <family val="2"/>
          </rPr>
          <t xml:space="preserve">
http://www.etp.roseltorg.ru/   http://www.etp-micex.ru   
http://www.rts-tender.ru   http://www.sberbank-ast.ru   http://www.zakupki.gov.ru</t>
        </r>
      </text>
    </comment>
    <comment ref="FY147" authorId="6" shapeId="0">
      <text>
        <r>
          <rPr>
            <b/>
            <sz val="9"/>
            <color indexed="81"/>
            <rFont val="Tahoma"/>
            <family val="2"/>
          </rPr>
          <t>Huan Zhang:</t>
        </r>
        <r>
          <rPr>
            <sz val="9"/>
            <color indexed="81"/>
            <rFont val="Tahoma"/>
            <family val="2"/>
          </rPr>
          <t xml:space="preserve">
http://web.worldbank.org/WBSITE/EXTERNAL/TOPICS/EXTPUBLICSECTORANDGOVERNANCE/0,,contentMDK:23265527~pagePK:148956~piPK:216618~theSitePK:286305,00.html</t>
        </r>
      </text>
    </comment>
    <comment ref="CM148" authorId="1" shapeId="0">
      <text>
        <r>
          <rPr>
            <b/>
            <sz val="9"/>
            <color indexed="81"/>
            <rFont val="Tahoma"/>
            <family val="2"/>
          </rPr>
          <t>Cem Dener:</t>
        </r>
        <r>
          <rPr>
            <sz val="9"/>
            <color indexed="81"/>
            <rFont val="Tahoma"/>
            <family val="2"/>
          </rPr>
          <t xml:space="preserve">
http://www.rwandagateway.org/IMG/pdf/Financial_MIS_Strategy_final__updated_-2.pdf</t>
        </r>
      </text>
    </comment>
    <comment ref="DF148" authorId="17" shapeId="0">
      <text>
        <r>
          <rPr>
            <b/>
            <sz val="9"/>
            <color indexed="81"/>
            <rFont val="Tahoma"/>
            <family val="2"/>
          </rPr>
          <t>Doruk Yarin Kiroglu:</t>
        </r>
        <r>
          <rPr>
            <sz val="9"/>
            <color indexed="81"/>
            <rFont val="Tahoma"/>
            <family val="2"/>
          </rPr>
          <t xml:space="preserve">
Reporting directly to the president</t>
        </r>
      </text>
    </comment>
    <comment ref="EG148"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48" authorId="1" shapeId="0">
      <text>
        <r>
          <rPr>
            <b/>
            <sz val="9"/>
            <color indexed="81"/>
            <rFont val="Tahoma"/>
            <family val="2"/>
          </rPr>
          <t>Cem Dener:</t>
        </r>
        <r>
          <rPr>
            <sz val="9"/>
            <color indexed="81"/>
            <rFont val="Tahoma"/>
            <family val="2"/>
          </rPr>
          <t xml:space="preserve">
http://unctad.org/en/PublicationsLibrary/dtlasycuda2011d1_en.pdf
https://sw.gov.rw/?page_id=26</t>
        </r>
      </text>
    </comment>
    <comment ref="EM148" authorId="1" shapeId="0">
      <text>
        <r>
          <rPr>
            <b/>
            <sz val="9"/>
            <color indexed="81"/>
            <rFont val="Tahoma"/>
            <family val="2"/>
          </rPr>
          <t>Cem Dener:</t>
        </r>
        <r>
          <rPr>
            <sz val="9"/>
            <color indexed="81"/>
            <rFont val="Tahoma"/>
            <family val="2"/>
          </rPr>
          <t xml:space="preserve">
Single Window/CMS since 2011
</t>
        </r>
      </text>
    </comment>
    <comment ref="FJ148" authorId="6" shapeId="0">
      <text>
        <r>
          <rPr>
            <b/>
            <sz val="9"/>
            <color indexed="81"/>
            <rFont val="Tahoma"/>
            <family val="2"/>
          </rPr>
          <t>Huan Zhang:</t>
        </r>
        <r>
          <rPr>
            <sz val="9"/>
            <color indexed="81"/>
            <rFont val="Tahoma"/>
            <family val="2"/>
          </rPr>
          <t xml:space="preserve">
The army payroll is maintained on a computerized combined personnel and payroll database that was
internally developed by the MoD and is known as the Military Integrated Payroll and Personnel
Information System (MIPPS).
http://www.swedenabroad.com/ImageVaultFiles/id_7083/cf_347/PFMRS_Evaluation_Final_submitted_-_A.PDF
http://www.afdb.org/fileadmin/uploads/afdb/Documents/Publications/Rwanda%20Full%20PDF%20Country%20Note_01.pdf</t>
        </r>
      </text>
    </comment>
    <comment ref="FT148" authorId="6" shapeId="0">
      <text>
        <r>
          <rPr>
            <b/>
            <sz val="9"/>
            <color indexed="81"/>
            <rFont val="Tahoma"/>
            <family val="2"/>
          </rPr>
          <t>Huan Zhang:</t>
        </r>
        <r>
          <rPr>
            <sz val="9"/>
            <color indexed="81"/>
            <rFont val="Tahoma"/>
            <family val="2"/>
          </rPr>
          <t xml:space="preserve">
There are currently four major payrolls in operation. Two are managed by the Ministry of Public Service, Skills Development, Vocational Training &amp; Labor (MIFOTRA) (the central Government payroll and the payroll for teachers), one by the Ministry of Defense (the payroll for defense related personnel) and one by the Ministry of Internal Security (the police). The payroll for
teachers was partly decentralized on 1 July 2008.</t>
        </r>
      </text>
    </comment>
    <comment ref="FV148" authorId="1" shapeId="0">
      <text>
        <r>
          <rPr>
            <b/>
            <sz val="9"/>
            <color indexed="81"/>
            <rFont val="Tahoma"/>
            <family val="2"/>
          </rPr>
          <t>Cem Dener:</t>
        </r>
        <r>
          <rPr>
            <sz val="9"/>
            <color indexed="81"/>
            <rFont val="Tahoma"/>
            <family val="2"/>
          </rPr>
          <t xml:space="preserve">
http://www.rwandagateway.org/IMG/pdf/Financial_MIS_Strategy_final__updated_-2.pdf</t>
        </r>
      </text>
    </comment>
    <comment ref="GH148" authorId="1" shapeId="0">
      <text>
        <r>
          <rPr>
            <b/>
            <sz val="9"/>
            <color indexed="81"/>
            <rFont val="Tahoma"/>
            <family val="2"/>
          </rPr>
          <t>Cem Dener:</t>
        </r>
        <r>
          <rPr>
            <sz val="9"/>
            <color indexed="81"/>
            <rFont val="Tahoma"/>
            <family val="2"/>
          </rPr>
          <t xml:space="preserve">
CB : Full access to 5.3</t>
        </r>
      </text>
    </comment>
    <comment ref="CM149" authorId="1" shapeId="0">
      <text>
        <r>
          <rPr>
            <b/>
            <sz val="9"/>
            <color indexed="81"/>
            <rFont val="Tahoma"/>
            <family val="2"/>
          </rPr>
          <t>Cem Dener:</t>
        </r>
        <r>
          <rPr>
            <sz val="9"/>
            <color indexed="81"/>
            <rFont val="Tahoma"/>
            <family val="2"/>
          </rPr>
          <t xml:space="preserve">
IBM Informix Express SQL</t>
        </r>
      </text>
    </comment>
    <comment ref="DH149" authorId="17" shapeId="0">
      <text>
        <r>
          <rPr>
            <b/>
            <sz val="9"/>
            <color indexed="81"/>
            <rFont val="Tahoma"/>
            <family val="2"/>
          </rPr>
          <t>Doruk Yarin Kiroglu:</t>
        </r>
        <r>
          <rPr>
            <sz val="9"/>
            <color indexed="81"/>
            <rFont val="Tahoma"/>
            <family val="2"/>
          </rPr>
          <t xml:space="preserve">
Report on e-Gov strategy, pdf file</t>
        </r>
      </text>
    </comment>
    <comment ref="DN149" authorId="1" shapeId="0">
      <text>
        <r>
          <rPr>
            <b/>
            <sz val="9"/>
            <color indexed="81"/>
            <rFont val="Tahoma"/>
            <family val="2"/>
          </rPr>
          <t>Cem Dener:</t>
        </r>
        <r>
          <rPr>
            <sz val="9"/>
            <color indexed="81"/>
            <rFont val="Tahoma"/>
            <family val="2"/>
          </rPr>
          <t xml:space="preserve">
Consolidated Fund</t>
        </r>
      </text>
    </comment>
    <comment ref="DZ149" authorId="1" shapeId="0">
      <text>
        <r>
          <rPr>
            <b/>
            <sz val="9"/>
            <color indexed="81"/>
            <rFont val="Tahoma"/>
            <family val="2"/>
          </rPr>
          <t>Cem Dener:</t>
        </r>
        <r>
          <rPr>
            <sz val="9"/>
            <color indexed="81"/>
            <rFont val="Tahoma"/>
            <family val="2"/>
          </rPr>
          <t xml:space="preserve">
https://www.sknird.com/PDFs/E-FILING_USER_MANUAL.pdf
http://crcsogema.com/sigtas-en.html
http://www.lelogix.net/uploads/PDF/140120022729.pdf</t>
        </r>
      </text>
    </comment>
    <comment ref="EA149" authorId="1" shapeId="0">
      <text>
        <r>
          <rPr>
            <b/>
            <sz val="9"/>
            <color indexed="81"/>
            <rFont val="Tahoma"/>
            <family val="2"/>
          </rPr>
          <t>Cem Dener:</t>
        </r>
        <r>
          <rPr>
            <sz val="9"/>
            <color indexed="81"/>
            <rFont val="Tahoma"/>
            <family val="2"/>
          </rPr>
          <t xml:space="preserve">
SIGTAS upgraded in 2005.
e-Services initiated in July 2013</t>
        </r>
      </text>
    </comment>
    <comment ref="FV149" authorId="1" shapeId="0">
      <text>
        <r>
          <rPr>
            <b/>
            <sz val="9"/>
            <color indexed="81"/>
            <rFont val="Tahoma"/>
            <family val="2"/>
          </rPr>
          <t>Cem Dener:</t>
        </r>
        <r>
          <rPr>
            <sz val="9"/>
            <color indexed="81"/>
            <rFont val="Tahoma"/>
            <family val="2"/>
          </rPr>
          <t xml:space="preserve">
IBM Informix Express SQL</t>
        </r>
      </text>
    </comment>
    <comment ref="GH149" authorId="1" shapeId="0">
      <text>
        <r>
          <rPr>
            <b/>
            <sz val="9"/>
            <color indexed="81"/>
            <rFont val="Tahoma"/>
            <family val="2"/>
          </rPr>
          <t>Cem Dener:</t>
        </r>
        <r>
          <rPr>
            <sz val="9"/>
            <color indexed="81"/>
            <rFont val="Tahoma"/>
            <family val="2"/>
          </rPr>
          <t xml:space="preserve">
Treasury: Full access
ECCB : Full access</t>
        </r>
      </text>
    </comment>
    <comment ref="K150" authorId="1" shapeId="0">
      <text>
        <r>
          <rPr>
            <b/>
            <sz val="9"/>
            <color indexed="81"/>
            <rFont val="Tahoma"/>
            <family val="2"/>
          </rPr>
          <t>Cem Dener:</t>
        </r>
        <r>
          <rPr>
            <sz val="9"/>
            <color indexed="81"/>
            <rFont val="Tahoma"/>
            <family val="2"/>
          </rPr>
          <t xml:space="preserve">
http://pm.gov.lc/budgetaddresses/budget_addresses.htm</t>
        </r>
      </text>
    </comment>
    <comment ref="M150" authorId="1" shapeId="0">
      <text>
        <r>
          <rPr>
            <b/>
            <sz val="9"/>
            <color indexed="81"/>
            <rFont val="Tahoma"/>
            <family val="2"/>
          </rPr>
          <t>Cem Dener:</t>
        </r>
        <r>
          <rPr>
            <sz val="9"/>
            <color indexed="81"/>
            <rFont val="Tahoma"/>
            <family val="2"/>
          </rPr>
          <t xml:space="preserve">
http://www.cartac.org/UserFiles/File/FMIS%20Workshop%20Sept%202009%20-%20Belize/SS%20PresentationStLuciasessionone.pdf</t>
        </r>
      </text>
    </comment>
    <comment ref="CT150" authorId="1" shapeId="0">
      <text>
        <r>
          <rPr>
            <b/>
            <sz val="9"/>
            <color indexed="81"/>
            <rFont val="Tahoma"/>
            <family val="2"/>
          </rPr>
          <t>Cem Dener:</t>
        </r>
        <r>
          <rPr>
            <sz val="9"/>
            <color indexed="81"/>
            <rFont val="Tahoma"/>
            <family val="2"/>
          </rPr>
          <t xml:space="preserve">
http://pm.gov.lc/budgetaddresses/budget_addresses.htm</t>
        </r>
      </text>
    </comment>
    <comment ref="CV150" authorId="1" shapeId="0">
      <text>
        <r>
          <rPr>
            <b/>
            <sz val="9"/>
            <color indexed="81"/>
            <rFont val="Tahoma"/>
            <family val="2"/>
          </rPr>
          <t>Cem Dener:</t>
        </r>
        <r>
          <rPr>
            <sz val="9"/>
            <color indexed="81"/>
            <rFont val="Tahoma"/>
            <family val="2"/>
          </rPr>
          <t xml:space="preserve">
http://www.cartac.org/UserFiles/File/FMIS%20Workshop%20Sept%202009%20-%20Belize/SS%20PresentationStLuciasessionone.pdf</t>
        </r>
      </text>
    </comment>
    <comment ref="DJ150" authorId="1" shapeId="0">
      <text>
        <r>
          <rPr>
            <b/>
            <sz val="9"/>
            <color indexed="81"/>
            <rFont val="Tahoma"/>
            <family val="2"/>
          </rPr>
          <t>Cem Dener:</t>
        </r>
        <r>
          <rPr>
            <sz val="9"/>
            <color indexed="81"/>
            <rFont val="Tahoma"/>
            <family val="2"/>
          </rPr>
          <t xml:space="preserve">
http://treasury.gosl.gov.lc/</t>
        </r>
      </text>
    </comment>
    <comment ref="DN150" authorId="1" shapeId="0">
      <text>
        <r>
          <rPr>
            <b/>
            <sz val="9"/>
            <color indexed="81"/>
            <rFont val="Tahoma"/>
            <family val="2"/>
          </rPr>
          <t>Cem Dener:</t>
        </r>
        <r>
          <rPr>
            <sz val="9"/>
            <color indexed="81"/>
            <rFont val="Tahoma"/>
            <family val="2"/>
          </rPr>
          <t xml:space="preserve">
Consolidated Fund</t>
        </r>
      </text>
    </comment>
    <comment ref="DZ150" authorId="1" shapeId="0">
      <text>
        <r>
          <rPr>
            <b/>
            <sz val="9"/>
            <color indexed="81"/>
            <rFont val="Tahoma"/>
            <family val="2"/>
          </rPr>
          <t>Cem Dener:</t>
        </r>
        <r>
          <rPr>
            <sz val="9"/>
            <color indexed="81"/>
            <rFont val="Tahoma"/>
            <family val="2"/>
          </rPr>
          <t xml:space="preserve">
http://siteresources.worldbank.org/PROJECTS/Resources/TechnicalReportMaltaStLucia11May09.pdf</t>
        </r>
      </text>
    </comment>
    <comment ref="EL150" authorId="1" shapeId="0">
      <text>
        <r>
          <rPr>
            <b/>
            <sz val="9"/>
            <color indexed="81"/>
            <rFont val="Tahoma"/>
            <family val="2"/>
          </rPr>
          <t>Cem Dener:</t>
        </r>
        <r>
          <rPr>
            <sz val="9"/>
            <color indexed="81"/>
            <rFont val="Tahoma"/>
            <family val="2"/>
          </rPr>
          <t xml:space="preserve">
http://unctad.org/en/PublicationsLibrary/dtlasycuda2011d1_en.pdf</t>
        </r>
      </text>
    </comment>
    <comment ref="EY150" authorId="3" shapeId="0">
      <text>
        <r>
          <rPr>
            <b/>
            <sz val="9"/>
            <color indexed="81"/>
            <rFont val="Tahoma"/>
            <family val="2"/>
          </rPr>
          <t>Sophiko Skhirtladze:</t>
        </r>
        <r>
          <rPr>
            <sz val="9"/>
            <color indexed="81"/>
            <rFont val="Tahoma"/>
            <family val="2"/>
          </rPr>
          <t xml:space="preserve">
https://www.google.com/url?sa=t&amp;rct=j&amp;q=&amp;esrc=s&amp;source=web&amp;cd=3&amp;cad=rja&amp;uact=8&amp;sqi=2&amp;ved=0CCsQFjAC&amp;url=http%3A%2F%2Fwww.oecs.org%2Fpublications%2Fdoc_download%2F580-electronic-transactions-act-egrip-ags-09-10-11&amp;ei=ujwHVLhewumCBJXfgJAN&amp;usg=AFQjCNHEspzpY0hwIG3BIoskxjCQ5t1Ezw&amp;bvm=bv.74115972,d.eXY</t>
        </r>
      </text>
    </comment>
    <comment ref="FX150" authorId="1" shapeId="0">
      <text>
        <r>
          <rPr>
            <b/>
            <sz val="9"/>
            <color indexed="81"/>
            <rFont val="Tahoma"/>
            <family val="2"/>
          </rPr>
          <t>Cem Dener:</t>
        </r>
        <r>
          <rPr>
            <sz val="9"/>
            <color indexed="81"/>
            <rFont val="Tahoma"/>
            <family val="2"/>
          </rPr>
          <t xml:space="preserve">
http://www.eurodyn.com/default/page-view_category/catid-16/id-398/type-press.html
http://www.pefa.org/en/assessment/gd-mar10-pfmpr-public-en
</t>
        </r>
      </text>
    </comment>
    <comment ref="FZ150" authorId="1" shapeId="0">
      <text>
        <r>
          <rPr>
            <b/>
            <sz val="9"/>
            <color indexed="81"/>
            <rFont val="Tahoma"/>
            <family val="2"/>
          </rPr>
          <t>Cem Dener:</t>
        </r>
        <r>
          <rPr>
            <sz val="9"/>
            <color indexed="81"/>
            <rFont val="Tahoma"/>
            <family val="2"/>
          </rPr>
          <t xml:space="preserve">
Limited use of shared e-PPS platform for health sector</t>
        </r>
      </text>
    </comment>
    <comment ref="DN151" authorId="1" shapeId="0">
      <text>
        <r>
          <rPr>
            <b/>
            <sz val="9"/>
            <color indexed="81"/>
            <rFont val="Tahoma"/>
            <family val="2"/>
          </rPr>
          <t>Cem Dener:</t>
        </r>
        <r>
          <rPr>
            <sz val="9"/>
            <color indexed="81"/>
            <rFont val="Tahoma"/>
            <family val="2"/>
          </rPr>
          <t xml:space="preserve">
Consolidated Fund</t>
        </r>
      </text>
    </comment>
    <comment ref="DZ151" authorId="1" shapeId="0">
      <text>
        <r>
          <rPr>
            <b/>
            <sz val="9"/>
            <color indexed="81"/>
            <rFont val="Tahoma"/>
            <family val="2"/>
          </rPr>
          <t>Cem Dener:</t>
        </r>
        <r>
          <rPr>
            <sz val="9"/>
            <color indexed="81"/>
            <rFont val="Tahoma"/>
            <family val="2"/>
          </rPr>
          <t xml:space="preserve">
https://www.yumpu.com/en/document/view/20944896/sigtas-fiscal-reform/5</t>
        </r>
      </text>
    </comment>
    <comment ref="EL151" authorId="1" shapeId="0">
      <text>
        <r>
          <rPr>
            <b/>
            <sz val="9"/>
            <color indexed="81"/>
            <rFont val="Tahoma"/>
            <family val="2"/>
          </rPr>
          <t>Cem Dener:</t>
        </r>
        <r>
          <rPr>
            <sz val="9"/>
            <color indexed="81"/>
            <rFont val="Tahoma"/>
            <family val="2"/>
          </rPr>
          <t xml:space="preserve">
http://unctad.org/en/PublicationsLibrary/dtlasycuda2011d1_en.pdf</t>
        </r>
      </text>
    </comment>
    <comment ref="EM151" authorId="1" shapeId="0">
      <text>
        <r>
          <rPr>
            <b/>
            <sz val="9"/>
            <color indexed="81"/>
            <rFont val="Tahoma"/>
            <family val="2"/>
          </rPr>
          <t>Cem Dener:</t>
        </r>
        <r>
          <rPr>
            <sz val="9"/>
            <color indexed="81"/>
            <rFont val="Tahoma"/>
            <family val="2"/>
          </rPr>
          <t xml:space="preserve">
ASYCUDA++ operational in 2007.
ASYCUDA World since 2013.</t>
        </r>
      </text>
    </comment>
    <comment ref="EY151" authorId="3" shapeId="0">
      <text>
        <r>
          <rPr>
            <b/>
            <sz val="9"/>
            <color indexed="81"/>
            <rFont val="Tahoma"/>
            <family val="2"/>
          </rPr>
          <t>Sophiko Skhirtladze:</t>
        </r>
        <r>
          <rPr>
            <sz val="9"/>
            <color indexed="81"/>
            <rFont val="Tahoma"/>
            <family val="2"/>
          </rPr>
          <t xml:space="preserve">
https://www.google.com/url?sa=t&amp;rct=j&amp;q=&amp;esrc=s&amp;source=web&amp;cd=3&amp;cad=rja&amp;uact=8&amp;sqi=2&amp;ved=0CCsQFjAC&amp;url=http%3A%2F%2Fwww.oecs.org%2Fpublications%2Fdoc_download%2F580-electronic-transactions-act-egrip-ags-09-10-11&amp;ei=ujwHVLhewumCBJXfgJAN&amp;usg=AFQjCNHEspzpY0hwIG3BIoskxjCQ5t1Ezw&amp;bvm=bv.74115972,d.eXY</t>
        </r>
      </text>
    </comment>
    <comment ref="FX151" authorId="1" shapeId="0">
      <text>
        <r>
          <rPr>
            <b/>
            <sz val="9"/>
            <color indexed="81"/>
            <rFont val="Tahoma"/>
            <family val="2"/>
          </rPr>
          <t>Cem Dener:</t>
        </r>
        <r>
          <rPr>
            <sz val="9"/>
            <color indexed="81"/>
            <rFont val="Tahoma"/>
            <family val="2"/>
          </rPr>
          <t xml:space="preserve">
http://www.eurodyn.com/default/page-view_category/catid-16/id-398/type-press.html</t>
        </r>
      </text>
    </comment>
    <comment ref="M152" authorId="1" shapeId="0">
      <text>
        <r>
          <rPr>
            <b/>
            <sz val="9"/>
            <color indexed="81"/>
            <rFont val="Tahoma"/>
            <family val="2"/>
          </rPr>
          <t>Cem Dener:</t>
        </r>
        <r>
          <rPr>
            <sz val="9"/>
            <color indexed="81"/>
            <rFont val="Tahoma"/>
            <family val="2"/>
          </rPr>
          <t xml:space="preserve">
http://ec.europa.eu/europeaid/what/economic-support/public-finance/documents/samoa_pfm_en.pdf</t>
        </r>
      </text>
    </comment>
    <comment ref="AG152" authorId="10" shapeId="0">
      <text>
        <r>
          <rPr>
            <b/>
            <sz val="9"/>
            <color indexed="81"/>
            <rFont val="Tahoma"/>
            <family val="2"/>
          </rPr>
          <t>Sandy:http://www.mof.gov.ws/Services/Budget/StatementontheForwardEstimates/tabid/5801/language/en-US/Default.aspx</t>
        </r>
        <r>
          <rPr>
            <sz val="9"/>
            <color indexed="81"/>
            <rFont val="Tahoma"/>
            <family val="2"/>
          </rPr>
          <t xml:space="preserve">
</t>
        </r>
      </text>
    </comment>
    <comment ref="BJ152" authorId="8" shapeId="0">
      <text>
        <r>
          <rPr>
            <b/>
            <sz val="9"/>
            <color indexed="81"/>
            <rFont val="Tahoma"/>
            <family val="2"/>
          </rPr>
          <t>Birgul:</t>
        </r>
        <r>
          <rPr>
            <sz val="9"/>
            <color indexed="81"/>
            <rFont val="Tahoma"/>
            <family val="2"/>
          </rPr>
          <t xml:space="preserve">
web site does not work (Hacked?)</t>
        </r>
      </text>
    </comment>
    <comment ref="CV152" authorId="1" shapeId="0">
      <text>
        <r>
          <rPr>
            <b/>
            <sz val="9"/>
            <color indexed="81"/>
            <rFont val="Tahoma"/>
            <family val="2"/>
          </rPr>
          <t>Cem Dener:</t>
        </r>
        <r>
          <rPr>
            <sz val="9"/>
            <color indexed="81"/>
            <rFont val="Tahoma"/>
            <family val="2"/>
          </rPr>
          <t xml:space="preserve">
http://ec.europa.eu/europeaid/what/economic-support/public-finance/documents/samoa_pfm_en.pdf</t>
        </r>
      </text>
    </comment>
    <comment ref="DN152" authorId="1" shapeId="0">
      <text>
        <r>
          <rPr>
            <b/>
            <sz val="9"/>
            <color indexed="81"/>
            <rFont val="Tahoma"/>
            <family val="2"/>
          </rPr>
          <t>Cem Dener:</t>
        </r>
        <r>
          <rPr>
            <sz val="9"/>
            <color indexed="81"/>
            <rFont val="Tahoma"/>
            <family val="2"/>
          </rPr>
          <t xml:space="preserve">
Treasury Account and several other accounts.</t>
        </r>
      </text>
    </comment>
    <comment ref="DZ152" authorId="1" shapeId="0">
      <text>
        <r>
          <rPr>
            <b/>
            <sz val="9"/>
            <color indexed="81"/>
            <rFont val="Tahoma"/>
            <family val="2"/>
          </rPr>
          <t>Cem Dener:</t>
        </r>
        <r>
          <rPr>
            <sz val="9"/>
            <color indexed="81"/>
            <rFont val="Tahoma"/>
            <family val="2"/>
          </rPr>
          <t xml:space="preserve">
http://www.datatorque.com/Article.aspx?Mode=1&amp;ID=848</t>
        </r>
      </text>
    </comment>
    <comment ref="EA152" authorId="1" shapeId="0">
      <text>
        <r>
          <rPr>
            <b/>
            <sz val="9"/>
            <color indexed="81"/>
            <rFont val="Tahoma"/>
            <family val="2"/>
          </rPr>
          <t>Cem Dener:</t>
        </r>
        <r>
          <rPr>
            <sz val="9"/>
            <color indexed="81"/>
            <rFont val="Tahoma"/>
            <family val="2"/>
          </rPr>
          <t xml:space="preserve">
Upgraded to RMS7 in 2011</t>
        </r>
      </text>
    </comment>
    <comment ref="EG152"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52" authorId="1" shapeId="0">
      <text>
        <r>
          <rPr>
            <b/>
            <sz val="9"/>
            <color indexed="81"/>
            <rFont val="Tahoma"/>
            <family val="2"/>
          </rPr>
          <t>Cem Dener:</t>
        </r>
        <r>
          <rPr>
            <sz val="9"/>
            <color indexed="81"/>
            <rFont val="Tahoma"/>
            <family val="2"/>
          </rPr>
          <t xml:space="preserve">
http://www.asycuda.org/dispcountry.asp?name=Samoa
</t>
        </r>
      </text>
    </comment>
    <comment ref="ES152" authorId="8" shapeId="0">
      <text>
        <r>
          <rPr>
            <b/>
            <sz val="9"/>
            <color indexed="81"/>
            <rFont val="Tahoma"/>
            <family val="2"/>
          </rPr>
          <t>Birgul:</t>
        </r>
        <r>
          <rPr>
            <sz val="9"/>
            <color indexed="81"/>
            <rFont val="Tahoma"/>
            <family val="2"/>
          </rPr>
          <t xml:space="preserve">
web site does not work (Hacked?)</t>
        </r>
      </text>
    </comment>
    <comment ref="FI152" authorId="1" shapeId="0">
      <text>
        <r>
          <rPr>
            <b/>
            <sz val="9"/>
            <color indexed="81"/>
            <rFont val="Tahoma"/>
            <family val="2"/>
          </rPr>
          <t>Cem Dener:</t>
        </r>
        <r>
          <rPr>
            <sz val="9"/>
            <color indexed="81"/>
            <rFont val="Tahoma"/>
            <family val="2"/>
          </rPr>
          <t xml:space="preserve">
Initially LDSW.
Currently, Finance One is used for HRM as well</t>
        </r>
      </text>
    </comment>
    <comment ref="FK152" authorId="1" shapeId="0">
      <text>
        <r>
          <rPr>
            <b/>
            <sz val="9"/>
            <color indexed="81"/>
            <rFont val="Tahoma"/>
            <family val="2"/>
          </rPr>
          <t>Cem Dener:</t>
        </r>
        <r>
          <rPr>
            <sz val="9"/>
            <color indexed="81"/>
            <rFont val="Tahoma"/>
            <family val="2"/>
          </rPr>
          <t xml:space="preserve">
Upgraded to Finance One in 2005</t>
        </r>
      </text>
    </comment>
    <comment ref="FR152" authorId="1" shapeId="0">
      <text>
        <r>
          <rPr>
            <b/>
            <sz val="9"/>
            <color indexed="81"/>
            <rFont val="Tahoma"/>
            <family val="2"/>
          </rPr>
          <t>Cem Dener:</t>
        </r>
        <r>
          <rPr>
            <sz val="9"/>
            <color indexed="81"/>
            <rFont val="Tahoma"/>
            <family val="2"/>
          </rPr>
          <t xml:space="preserve">
https://www.pefa.org/en/assessment/ws-apr10-pfmpr-public-en 
http://www.samoaobserver.ws/home/headlines/11744-government-payroll-security-questioned</t>
        </r>
      </text>
    </comment>
    <comment ref="FX152" authorId="1" shapeId="0">
      <text>
        <r>
          <rPr>
            <b/>
            <sz val="9"/>
            <color indexed="81"/>
            <rFont val="Tahoma"/>
            <family val="2"/>
          </rPr>
          <t>Cem Dener:</t>
        </r>
        <r>
          <rPr>
            <sz val="9"/>
            <color indexed="81"/>
            <rFont val="Tahoma"/>
            <family val="2"/>
          </rPr>
          <t xml:space="preserve">
http://www.pefa.org/en/assessment/ws-apr10-pfmpr-public-en</t>
        </r>
      </text>
    </comment>
    <comment ref="FY152" authorId="1" shapeId="0">
      <text>
        <r>
          <rPr>
            <b/>
            <sz val="9"/>
            <color indexed="81"/>
            <rFont val="Tahoma"/>
            <family val="2"/>
          </rPr>
          <t>Cem Dener:</t>
        </r>
        <r>
          <rPr>
            <sz val="9"/>
            <color indexed="81"/>
            <rFont val="Tahoma"/>
            <family val="2"/>
          </rPr>
          <t xml:space="preserve">
'Oct 2013 &gt; Draft</t>
        </r>
      </text>
    </comment>
    <comment ref="F153" authorId="4" shapeId="0">
      <text>
        <r>
          <rPr>
            <b/>
            <sz val="9"/>
            <color indexed="81"/>
            <rFont val="Tahoma"/>
            <family val="2"/>
          </rPr>
          <t>CD:</t>
        </r>
        <r>
          <rPr>
            <sz val="9"/>
            <color indexed="81"/>
            <rFont val="Tahoma"/>
            <family val="2"/>
          </rPr>
          <t xml:space="preserve">
2014
</t>
        </r>
      </text>
    </comment>
    <comment ref="CX153" authorId="1" shapeId="0">
      <text>
        <r>
          <rPr>
            <b/>
            <sz val="9"/>
            <color indexed="81"/>
            <rFont val="Tahoma"/>
            <family val="2"/>
          </rPr>
          <t>Cem Dener:</t>
        </r>
        <r>
          <rPr>
            <sz val="9"/>
            <color indexed="81"/>
            <rFont val="Tahoma"/>
            <family val="2"/>
          </rPr>
          <t xml:space="preserve">
https://www.pa.sm/
http://www.esteri.sm/</t>
        </r>
      </text>
    </comment>
    <comment ref="DN153" authorId="1" shapeId="0">
      <text>
        <r>
          <rPr>
            <b/>
            <sz val="9"/>
            <color indexed="81"/>
            <rFont val="Tahoma"/>
            <family val="2"/>
          </rPr>
          <t>Cem Dener:</t>
        </r>
        <r>
          <rPr>
            <sz val="9"/>
            <color indexed="81"/>
            <rFont val="Tahoma"/>
            <family val="2"/>
          </rPr>
          <t xml:space="preserve">
Single Treasury Account </t>
        </r>
      </text>
    </comment>
    <comment ref="DZ153" authorId="1" shapeId="0">
      <text>
        <r>
          <rPr>
            <b/>
            <sz val="9"/>
            <color indexed="81"/>
            <rFont val="Tahoma"/>
            <family val="2"/>
          </rPr>
          <t>Cem Dener:</t>
        </r>
        <r>
          <rPr>
            <sz val="9"/>
            <color indexed="81"/>
            <rFont val="Tahoma"/>
            <family val="2"/>
          </rPr>
          <t xml:space="preserve">
http://www.sanmarino.sm/on-line/home.html
http://www.igr.sm/index.html
</t>
        </r>
      </text>
    </comment>
    <comment ref="ED153" authorId="1" shapeId="0">
      <text>
        <r>
          <rPr>
            <b/>
            <sz val="9"/>
            <color indexed="81"/>
            <rFont val="Tahoma"/>
            <family val="2"/>
          </rPr>
          <t>Cem Dener:</t>
        </r>
        <r>
          <rPr>
            <sz val="9"/>
            <color indexed="81"/>
            <rFont val="Tahoma"/>
            <family val="2"/>
          </rPr>
          <t xml:space="preserve">
San Marino is not part of the EU, but it maintains an open-border policy with the bloc, is in a customs union with the EU and uses the euro.</t>
        </r>
      </text>
    </comment>
    <comment ref="FB153" authorId="1" shapeId="0">
      <text>
        <r>
          <rPr>
            <b/>
            <sz val="9"/>
            <color indexed="81"/>
            <rFont val="Tahoma"/>
            <family val="2"/>
          </rPr>
          <t>Cem Dener:</t>
        </r>
        <r>
          <rPr>
            <sz val="9"/>
            <color indexed="81"/>
            <rFont val="Tahoma"/>
            <family val="2"/>
          </rPr>
          <t xml:space="preserve">
4,000 in 2008 (ILO)</t>
        </r>
      </text>
    </comment>
    <comment ref="GD153" authorId="1" shapeId="0">
      <text>
        <r>
          <rPr>
            <b/>
            <sz val="9"/>
            <color indexed="81"/>
            <rFont val="Tahoma"/>
            <family val="2"/>
          </rPr>
          <t>Cem Dener:</t>
        </r>
        <r>
          <rPr>
            <sz val="9"/>
            <color indexed="81"/>
            <rFont val="Tahoma"/>
            <family val="2"/>
          </rPr>
          <t xml:space="preserve">
http://en.wikipedia.org/wiki/Economy_of_San_Marino</t>
        </r>
      </text>
    </comment>
    <comment ref="M154" authorId="1" shapeId="0">
      <text>
        <r>
          <rPr>
            <b/>
            <sz val="9"/>
            <color indexed="81"/>
            <rFont val="Tahoma"/>
            <family val="2"/>
          </rPr>
          <t>Cem Dener:</t>
        </r>
        <r>
          <rPr>
            <sz val="9"/>
            <color indexed="81"/>
            <rFont val="Tahoma"/>
            <family val="2"/>
          </rPr>
          <t xml:space="preserve">
http://www.min-financas.st/index.php/pt/informacoes-institucionais/direccoes/ditei
http://www.pefa.org/en/assessment/st-jan10-pfmpr-report-public-en</t>
        </r>
      </text>
    </comment>
    <comment ref="BZ154" authorId="8" shapeId="0">
      <text>
        <r>
          <rPr>
            <b/>
            <sz val="9"/>
            <color indexed="81"/>
            <rFont val="Tahoma"/>
            <family val="2"/>
          </rPr>
          <t>Birgul:</t>
        </r>
        <r>
          <rPr>
            <sz val="9"/>
            <color indexed="81"/>
            <rFont val="Tahoma"/>
            <family val="2"/>
          </rPr>
          <t xml:space="preserve">
There is link for english and french version but link does not work</t>
        </r>
      </text>
    </comment>
    <comment ref="CV154" authorId="1" shapeId="0">
      <text>
        <r>
          <rPr>
            <b/>
            <sz val="9"/>
            <color indexed="81"/>
            <rFont val="Tahoma"/>
            <family val="2"/>
          </rPr>
          <t>Cem Dener:</t>
        </r>
        <r>
          <rPr>
            <sz val="9"/>
            <color indexed="81"/>
            <rFont val="Tahoma"/>
            <family val="2"/>
          </rPr>
          <t xml:space="preserve">
http://www.min-financas.st/index.php/pt/informacoes-institucionais/direccoes/ditei
http://www.pefa.org/en/assessment/st-jan10-pfmpr-report-public-en</t>
        </r>
      </text>
    </comment>
    <comment ref="CX154" authorId="1" shapeId="0">
      <text>
        <r>
          <rPr>
            <b/>
            <sz val="9"/>
            <color indexed="81"/>
            <rFont val="Tahoma"/>
            <family val="2"/>
          </rPr>
          <t>Cem Dener:</t>
        </r>
        <r>
          <rPr>
            <sz val="9"/>
            <color indexed="81"/>
            <rFont val="Tahoma"/>
            <family val="2"/>
          </rPr>
          <t xml:space="preserve">
http://www.saotome.st</t>
        </r>
      </text>
    </comment>
    <comment ref="DZ154" authorId="1" shapeId="0">
      <text>
        <r>
          <rPr>
            <b/>
            <sz val="9"/>
            <color indexed="81"/>
            <rFont val="Tahoma"/>
            <family val="2"/>
          </rPr>
          <t>Cem Dener:</t>
        </r>
        <r>
          <rPr>
            <sz val="9"/>
            <color indexed="81"/>
            <rFont val="Tahoma"/>
            <family val="2"/>
          </rPr>
          <t xml:space="preserve">
http://www.min-financas.st/index.php/pt/component/k2/item/397-governo-cria-o-guiche-unico-para-comercio-externo</t>
        </r>
      </text>
    </comment>
    <comment ref="EG154"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54" authorId="1" shapeId="0">
      <text>
        <r>
          <rPr>
            <b/>
            <sz val="9"/>
            <color indexed="81"/>
            <rFont val="Tahoma"/>
            <family val="2"/>
          </rPr>
          <t>Cem Dener:</t>
        </r>
        <r>
          <rPr>
            <sz val="9"/>
            <color indexed="81"/>
            <rFont val="Tahoma"/>
            <family val="2"/>
          </rPr>
          <t xml:space="preserve">
http://www.icfafrica.org/news/sao-tome-and-principe-reforms-trade-environment</t>
        </r>
      </text>
    </comment>
    <comment ref="EM154" authorId="1" shapeId="0">
      <text>
        <r>
          <rPr>
            <b/>
            <sz val="9"/>
            <color indexed="81"/>
            <rFont val="Tahoma"/>
            <family val="2"/>
          </rPr>
          <t>Cem Dener:</t>
        </r>
        <r>
          <rPr>
            <sz val="9"/>
            <color indexed="81"/>
            <rFont val="Tahoma"/>
            <family val="2"/>
          </rPr>
          <t xml:space="preserve">
ASYCUDA World since 2011. Second phase in 2014</t>
        </r>
      </text>
    </comment>
    <comment ref="FI154" authorId="8" shapeId="0">
      <text>
        <r>
          <rPr>
            <b/>
            <sz val="9"/>
            <color indexed="81"/>
            <rFont val="Tahoma"/>
            <family val="2"/>
          </rPr>
          <t>Birgul:</t>
        </r>
        <r>
          <rPr>
            <sz val="9"/>
            <color indexed="81"/>
            <rFont val="Tahoma"/>
            <family val="2"/>
          </rPr>
          <t xml:space="preserve">
There is link for english and french version but link does not work</t>
        </r>
      </text>
    </comment>
    <comment ref="FX154" authorId="1" shapeId="0">
      <text>
        <r>
          <rPr>
            <b/>
            <sz val="9"/>
            <color indexed="81"/>
            <rFont val="Tahoma"/>
            <family val="2"/>
          </rPr>
          <t>Cem Dener:</t>
        </r>
        <r>
          <rPr>
            <sz val="9"/>
            <color indexed="81"/>
            <rFont val="Tahoma"/>
            <family val="2"/>
          </rPr>
          <t xml:space="preserve">
http://www.pefa.org/en/assessment/st-jan10-pfmpr-report-public-en</t>
        </r>
      </text>
    </comment>
    <comment ref="FY154" authorId="1" shapeId="0">
      <text>
        <r>
          <rPr>
            <b/>
            <sz val="9"/>
            <color indexed="81"/>
            <rFont val="Tahoma"/>
            <family val="2"/>
          </rPr>
          <t>Cem Dener:</t>
        </r>
        <r>
          <rPr>
            <sz val="9"/>
            <color indexed="81"/>
            <rFont val="Tahoma"/>
            <family val="2"/>
          </rPr>
          <t xml:space="preserve">
Oct 2013 &gt; Final</t>
        </r>
      </text>
    </comment>
    <comment ref="GF154" authorId="1" shapeId="0">
      <text>
        <r>
          <rPr>
            <b/>
            <sz val="9"/>
            <color indexed="81"/>
            <rFont val="Tahoma"/>
            <family val="2"/>
          </rPr>
          <t>Cem Dener:</t>
        </r>
        <r>
          <rPr>
            <sz val="9"/>
            <color indexed="81"/>
            <rFont val="Tahoma"/>
            <family val="2"/>
          </rPr>
          <t xml:space="preserve">
DMFAS: 1997-2006
CS-DRMS &gt; since 2006</t>
        </r>
      </text>
    </comment>
    <comment ref="GG154" authorId="1" shapeId="0">
      <text>
        <r>
          <rPr>
            <b/>
            <sz val="9"/>
            <color indexed="81"/>
            <rFont val="Tahoma"/>
            <family val="2"/>
          </rPr>
          <t>Cem Dener:</t>
        </r>
        <r>
          <rPr>
            <sz val="9"/>
            <color indexed="81"/>
            <rFont val="Tahoma"/>
            <family val="2"/>
          </rPr>
          <t xml:space="preserve">
DMFAS was installed in 1997 and used until 1998.
Excel based operations due to complications.
CS-DRMS was installed in 2006. Complications in upgrading to new version in 2010 (CS-DMRS was not funcitonal, debt mgmt through Excel tables). Improvements in 2011.
http://www.pefa.org/en/assessment/st-jan10-pfmpr-report-public-en</t>
        </r>
      </text>
    </comment>
    <comment ref="GH154" authorId="1" shapeId="0">
      <text>
        <r>
          <rPr>
            <b/>
            <sz val="9"/>
            <color indexed="81"/>
            <rFont val="Tahoma"/>
            <family val="2"/>
          </rPr>
          <t>Cem Dener:</t>
        </r>
        <r>
          <rPr>
            <sz val="9"/>
            <color indexed="81"/>
            <rFont val="Tahoma"/>
            <family val="2"/>
          </rPr>
          <t xml:space="preserve">
CB : Inactive</t>
        </r>
      </text>
    </comment>
    <comment ref="DM155" authorId="1" shapeId="0">
      <text>
        <r>
          <rPr>
            <b/>
            <sz val="9"/>
            <color indexed="81"/>
            <rFont val="Tahoma"/>
            <family val="2"/>
          </rPr>
          <t>Cem Dener:</t>
        </r>
        <r>
          <rPr>
            <sz val="9"/>
            <color indexed="81"/>
            <rFont val="Tahoma"/>
            <family val="2"/>
          </rPr>
          <t xml:space="preserve">
Plans to introduce TSA in 2006 shifted to 2015-2016. Not fully operational yet.</t>
        </r>
      </text>
    </comment>
    <comment ref="FB155" authorId="1" shapeId="0">
      <text>
        <r>
          <rPr>
            <b/>
            <sz val="9"/>
            <color indexed="81"/>
            <rFont val="Tahoma"/>
            <family val="2"/>
          </rPr>
          <t>Cem Dener:</t>
        </r>
        <r>
          <rPr>
            <sz val="9"/>
            <color indexed="81"/>
            <rFont val="Tahoma"/>
            <family val="2"/>
          </rPr>
          <t xml:space="preserve">
estimated total central gov employees</t>
        </r>
      </text>
    </comment>
    <comment ref="FL155" authorId="1" shapeId="0">
      <text>
        <r>
          <rPr>
            <b/>
            <sz val="9"/>
            <color indexed="81"/>
            <rFont val="Tahoma"/>
            <family val="2"/>
          </rPr>
          <t>Cem Dener:</t>
        </r>
        <r>
          <rPr>
            <sz val="9"/>
            <color indexed="81"/>
            <rFont val="Tahoma"/>
            <family val="2"/>
          </rPr>
          <t xml:space="preserve">
MDAs have fragmented HRMIS solutions. No centralized HRMIS yet.</t>
        </r>
      </text>
    </comment>
    <comment ref="M156" authorId="1" shapeId="0">
      <text>
        <r>
          <rPr>
            <b/>
            <sz val="9"/>
            <color indexed="81"/>
            <rFont val="Tahoma"/>
            <family val="2"/>
          </rPr>
          <t>Cem Dener:</t>
        </r>
        <r>
          <rPr>
            <sz val="9"/>
            <color indexed="81"/>
            <rFont val="Tahoma"/>
            <family val="2"/>
          </rPr>
          <t xml:space="preserve">
http://www.sndi.ci/component/content/article/78
http://www.tresor.gouv.sn/spip.php?rubrique91</t>
        </r>
      </text>
    </comment>
    <comment ref="X156" authorId="1" shapeId="0">
      <text>
        <r>
          <rPr>
            <b/>
            <sz val="9"/>
            <color indexed="81"/>
            <rFont val="Tahoma"/>
            <family val="2"/>
          </rPr>
          <t>Cem Dener:</t>
        </r>
        <r>
          <rPr>
            <sz val="9"/>
            <color indexed="81"/>
            <rFont val="Tahoma"/>
            <family val="2"/>
          </rPr>
          <t xml:space="preserve">
http://www.precaref.gouv.sn/spip.php?article3</t>
        </r>
      </text>
    </comment>
    <comment ref="BI156" authorId="5" shapeId="0">
      <text>
        <r>
          <rPr>
            <b/>
            <sz val="9"/>
            <color indexed="81"/>
            <rFont val="Tahoma"/>
            <family val="2"/>
          </rPr>
          <t xml:space="preserve">Sandy: 
</t>
        </r>
        <r>
          <rPr>
            <sz val="9"/>
            <color indexed="81"/>
            <rFont val="Tahoma"/>
            <family val="2"/>
          </rPr>
          <t xml:space="preserve">http://www.tresor.gouv.sn/index.php?option=com_content&amp;view=article&amp;id=208&amp;Itemid=213
This is a description of decentralization and the activities of local governments
</t>
        </r>
      </text>
    </comment>
    <comment ref="CV156" authorId="1" shapeId="0">
      <text>
        <r>
          <rPr>
            <b/>
            <sz val="9"/>
            <color indexed="81"/>
            <rFont val="Tahoma"/>
            <family val="2"/>
          </rPr>
          <t>Cem Dener:</t>
        </r>
        <r>
          <rPr>
            <sz val="9"/>
            <color indexed="81"/>
            <rFont val="Tahoma"/>
            <family val="2"/>
          </rPr>
          <t xml:space="preserve">
http://www.sndi.ci/component/content/article/78
http://www.tresor.gouv.sn/spip.php?rubrique91</t>
        </r>
      </text>
    </comment>
    <comment ref="DG156" authorId="1" shapeId="0">
      <text>
        <r>
          <rPr>
            <b/>
            <sz val="9"/>
            <color indexed="81"/>
            <rFont val="Tahoma"/>
            <family val="2"/>
          </rPr>
          <t>Cem Dener:</t>
        </r>
        <r>
          <rPr>
            <sz val="9"/>
            <color indexed="81"/>
            <rFont val="Tahoma"/>
            <family val="2"/>
          </rPr>
          <t xml:space="preserve">
http://www.precaref.gouv.sn/spip.php?article3</t>
        </r>
      </text>
    </comment>
    <comment ref="DL156" authorId="1" shapeId="0">
      <text>
        <r>
          <rPr>
            <b/>
            <sz val="9"/>
            <color indexed="81"/>
            <rFont val="Tahoma"/>
            <family val="2"/>
          </rPr>
          <t>Cem Dener:
TSA implementation is planned...</t>
        </r>
        <r>
          <rPr>
            <sz val="9"/>
            <color indexed="81"/>
            <rFont val="Tahoma"/>
            <family val="2"/>
          </rPr>
          <t xml:space="preserve">
http://afritacouest.org/images/23coEng.pdf
http://www.imf.org/external/pubs/ft/scr/2014/cr1404.pdf
</t>
        </r>
      </text>
    </comment>
    <comment ref="DM156" authorId="1" shapeId="0">
      <text>
        <r>
          <rPr>
            <b/>
            <sz val="9"/>
            <color indexed="81"/>
            <rFont val="Tahoma"/>
            <family val="2"/>
          </rPr>
          <t>Cem Dener:</t>
        </r>
        <r>
          <rPr>
            <sz val="9"/>
            <color indexed="81"/>
            <rFont val="Tahoma"/>
            <family val="2"/>
          </rPr>
          <t xml:space="preserve">
target 2015</t>
        </r>
      </text>
    </comment>
    <comment ref="DZ156" authorId="1" shapeId="0">
      <text>
        <r>
          <rPr>
            <b/>
            <sz val="9"/>
            <color indexed="81"/>
            <rFont val="Tahoma"/>
            <family val="2"/>
          </rPr>
          <t>Cem Dener:</t>
        </r>
        <r>
          <rPr>
            <sz val="9"/>
            <color indexed="81"/>
            <rFont val="Tahoma"/>
            <family val="2"/>
          </rPr>
          <t xml:space="preserve">
http://crcsogema.com/fiches/67/354/Senegal---SIGTAS-Implementation-project-at-the-Direction-Generale-des-Impots-et-des-Domaines-DGID.html
http://www.impotsetdomaines.gouv.sn/fr/teleprocedures</t>
        </r>
      </text>
    </comment>
    <comment ref="ER156" authorId="5" shapeId="0">
      <text>
        <r>
          <rPr>
            <b/>
            <sz val="9"/>
            <color indexed="81"/>
            <rFont val="Tahoma"/>
            <family val="2"/>
          </rPr>
          <t xml:space="preserve">Sandy: 
</t>
        </r>
        <r>
          <rPr>
            <sz val="9"/>
            <color indexed="81"/>
            <rFont val="Tahoma"/>
            <family val="2"/>
          </rPr>
          <t xml:space="preserve">http://www.tresor.gouv.sn/index.php?option=com_content&amp;view=article&amp;id=208&amp;Itemid=213
This is a description of decentralization and the activities of local governments
</t>
        </r>
      </text>
    </comment>
    <comment ref="FJ156" authorId="1" shapeId="0">
      <text>
        <r>
          <rPr>
            <b/>
            <sz val="9"/>
            <color indexed="81"/>
            <rFont val="Tahoma"/>
            <family val="2"/>
          </rPr>
          <t>Cem Dener:</t>
        </r>
        <r>
          <rPr>
            <sz val="9"/>
            <color indexed="81"/>
            <rFont val="Tahoma"/>
            <family val="2"/>
          </rPr>
          <t xml:space="preserve">
http://www.pefa.org/en/assessment/sn-jun11-pfmpr-public-en
http://www.finances.gouv.sn/index.php/le-nouveau-logiciel-de-gestion-de-la-solde
</t>
        </r>
      </text>
    </comment>
    <comment ref="FS156" authorId="1" shapeId="0">
      <text>
        <r>
          <rPr>
            <b/>
            <sz val="9"/>
            <color indexed="81"/>
            <rFont val="Tahoma"/>
            <family val="2"/>
          </rPr>
          <t>Cem Dener:</t>
        </r>
        <r>
          <rPr>
            <sz val="9"/>
            <color indexed="81"/>
            <rFont val="Tahoma"/>
            <family val="2"/>
          </rPr>
          <t xml:space="preserve">
To be replaced by a new FMIS solution in 2016</t>
        </r>
      </text>
    </comment>
    <comment ref="FX156" authorId="6" shapeId="0">
      <text>
        <r>
          <rPr>
            <b/>
            <sz val="9"/>
            <color indexed="81"/>
            <rFont val="Tahoma"/>
            <family val="2"/>
          </rPr>
          <t>Huan Zhang:</t>
        </r>
        <r>
          <rPr>
            <sz val="9"/>
            <color indexed="81"/>
            <rFont val="Tahoma"/>
            <family val="2"/>
          </rPr>
          <t xml:space="preserve">
http://www.armp.sn/index.php
http://www.pefa.org/en/assessment/sn-jun11-pfmpr-public-en
http://www.osiris.sn/Passation-de-marches-publics-L.html</t>
        </r>
      </text>
    </comment>
    <comment ref="FZ156" authorId="6" shapeId="0">
      <text>
        <r>
          <rPr>
            <b/>
            <sz val="9"/>
            <color indexed="81"/>
            <rFont val="Tahoma"/>
            <family val="2"/>
          </rPr>
          <t>Huan Zhang:</t>
        </r>
        <r>
          <rPr>
            <sz val="9"/>
            <color indexed="81"/>
            <rFont val="Tahoma"/>
            <family val="2"/>
          </rPr>
          <t xml:space="preserve">
The new Procurement Code 2008 limits the possibility of awarding contracts without public and open bidding - legislation which also applies to governmental agencies. Furthermore, the government has started publishing on a quarterly basis a list of awarded contracts to enhance transparency of public expenditure. </t>
        </r>
      </text>
    </comment>
    <comment ref="GF156" authorId="1" shapeId="0">
      <text>
        <r>
          <rPr>
            <b/>
            <sz val="9"/>
            <color indexed="81"/>
            <rFont val="Tahoma"/>
            <family val="2"/>
          </rPr>
          <t>Cem Dener:</t>
        </r>
        <r>
          <rPr>
            <sz val="9"/>
            <color indexed="81"/>
            <rFont val="Tahoma"/>
            <family val="2"/>
          </rPr>
          <t xml:space="preserve">
DMFAS was launched in 1997.
SIGFIP is used since 2005.
http://www.pefa.org/en/assessment/sn-jun11-pfmpr-public-en</t>
        </r>
      </text>
    </comment>
    <comment ref="BE157" authorId="1" shapeId="0">
      <text>
        <r>
          <rPr>
            <b/>
            <sz val="9"/>
            <color indexed="81"/>
            <rFont val="Tahoma"/>
            <family val="2"/>
          </rPr>
          <t>Cem Dener:</t>
        </r>
        <r>
          <rPr>
            <sz val="9"/>
            <color indexed="81"/>
            <rFont val="Tahoma"/>
            <family val="2"/>
          </rPr>
          <t xml:space="preserve">
http://www.srbija.gov.rs</t>
        </r>
      </text>
    </comment>
    <comment ref="CM157" authorId="1" shapeId="0">
      <text>
        <r>
          <rPr>
            <b/>
            <sz val="9"/>
            <color indexed="81"/>
            <rFont val="Tahoma"/>
            <family val="2"/>
          </rPr>
          <t>Cem Dener:</t>
        </r>
        <r>
          <rPr>
            <sz val="9"/>
            <color indexed="81"/>
            <rFont val="Tahoma"/>
            <family val="2"/>
          </rPr>
          <t xml:space="preserve">
http://www.aist-tresor.com/3.ivezic&amp;stefanovic.ser.en.pdf</t>
        </r>
      </text>
    </comment>
    <comment ref="DH157" authorId="17" shapeId="0">
      <text>
        <r>
          <rPr>
            <b/>
            <sz val="9"/>
            <color indexed="81"/>
            <rFont val="Tahoma"/>
            <family val="2"/>
          </rPr>
          <t>Doruk Yarin Kiroglu:</t>
        </r>
        <r>
          <rPr>
            <sz val="9"/>
            <color indexed="81"/>
            <rFont val="Tahoma"/>
            <family val="2"/>
          </rPr>
          <t xml:space="preserve">
Section 2.5</t>
        </r>
      </text>
    </comment>
    <comment ref="DL157" authorId="1" shapeId="0">
      <text>
        <r>
          <rPr>
            <b/>
            <sz val="9"/>
            <color indexed="81"/>
            <rFont val="Tahoma"/>
            <family val="2"/>
          </rPr>
          <t>Cem Dener:</t>
        </r>
        <r>
          <rPr>
            <sz val="9"/>
            <color indexed="81"/>
            <rFont val="Tahoma"/>
            <family val="2"/>
          </rPr>
          <t xml:space="preserve">
http://www.pefa.org/en/assessment/rs-nov10-pfmpr-public-en</t>
        </r>
      </text>
    </comment>
    <comment ref="EN157" authorId="1" shapeId="0">
      <text>
        <r>
          <rPr>
            <b/>
            <sz val="9"/>
            <color indexed="81"/>
            <rFont val="Tahoma"/>
            <family val="2"/>
          </rPr>
          <t>Cem Dener:</t>
        </r>
        <r>
          <rPr>
            <sz val="9"/>
            <color indexed="81"/>
            <rFont val="Tahoma"/>
            <family val="2"/>
          </rPr>
          <t xml:space="preserve">
http://www.srbija.gov.rs</t>
        </r>
      </text>
    </comment>
    <comment ref="ES157" authorId="1" shapeId="0">
      <text>
        <r>
          <rPr>
            <b/>
            <sz val="9"/>
            <color indexed="81"/>
            <rFont val="Tahoma"/>
            <family val="2"/>
          </rPr>
          <t>Cem Dener:</t>
        </r>
        <r>
          <rPr>
            <sz val="9"/>
            <color indexed="81"/>
            <rFont val="Tahoma"/>
            <family val="2"/>
          </rPr>
          <t xml:space="preserve">
Prev: 2014</t>
        </r>
      </text>
    </comment>
    <comment ref="FT157" authorId="6" shapeId="0">
      <text>
        <r>
          <rPr>
            <b/>
            <sz val="9"/>
            <color indexed="81"/>
            <rFont val="Tahoma"/>
            <family val="2"/>
          </rPr>
          <t>Huan Zhang:</t>
        </r>
        <r>
          <rPr>
            <sz val="9"/>
            <color indexed="81"/>
            <rFont val="Tahoma"/>
            <family val="2"/>
          </rPr>
          <t xml:space="preserve">
One hundred and eleven entities are included in the payroll database fully administered by the Payroll Unit in Treasury classified by function, with over 10,000 employees and persons contracted for temporary and occasional jobs.</t>
        </r>
      </text>
    </comment>
    <comment ref="FV157" authorId="1" shapeId="0">
      <text>
        <r>
          <rPr>
            <b/>
            <sz val="9"/>
            <color indexed="81"/>
            <rFont val="Tahoma"/>
            <family val="2"/>
          </rPr>
          <t>Cem Dener:</t>
        </r>
        <r>
          <rPr>
            <sz val="9"/>
            <color indexed="81"/>
            <rFont val="Tahoma"/>
            <family val="2"/>
          </rPr>
          <t xml:space="preserve">
http://www.aist-tresor.com/3.ivezic&amp;stefanovic.ser.en.pdf</t>
        </r>
      </text>
    </comment>
    <comment ref="DH158" authorId="17" shapeId="0">
      <text>
        <r>
          <rPr>
            <b/>
            <sz val="9"/>
            <color indexed="81"/>
            <rFont val="Tahoma"/>
            <family val="2"/>
          </rPr>
          <t>Doruk Yarin Kiroglu:</t>
        </r>
        <r>
          <rPr>
            <sz val="9"/>
            <color indexed="81"/>
            <rFont val="Tahoma"/>
            <family val="2"/>
          </rPr>
          <t xml:space="preserve">
e-Gov project abandoned http://www.nation.sc/article.html?id=233914</t>
        </r>
      </text>
    </comment>
    <comment ref="DL158" authorId="1" shapeId="0">
      <text>
        <r>
          <rPr>
            <b/>
            <sz val="9"/>
            <color indexed="81"/>
            <rFont val="Tahoma"/>
            <family val="2"/>
          </rPr>
          <t>Cem Dener:</t>
        </r>
        <r>
          <rPr>
            <sz val="9"/>
            <color indexed="81"/>
            <rFont val="Tahoma"/>
            <family val="2"/>
          </rPr>
          <t xml:space="preserve">
http://www.pefa.org/en/assessment/sc-jun11-pfmpr-public-en</t>
        </r>
      </text>
    </comment>
    <comment ref="DN158" authorId="1" shapeId="0">
      <text>
        <r>
          <rPr>
            <b/>
            <sz val="9"/>
            <color indexed="81"/>
            <rFont val="Tahoma"/>
            <family val="2"/>
          </rPr>
          <t>Cem Dener:</t>
        </r>
        <r>
          <rPr>
            <sz val="9"/>
            <color indexed="81"/>
            <rFont val="Tahoma"/>
            <family val="2"/>
          </rPr>
          <t xml:space="preserve">
Consolidated Fund</t>
        </r>
      </text>
    </comment>
    <comment ref="EG158"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R158" authorId="3" shapeId="0">
      <text>
        <r>
          <rPr>
            <b/>
            <sz val="9"/>
            <color indexed="81"/>
            <rFont val="Tahoma"/>
            <family val="2"/>
          </rPr>
          <t>Sophiko Skhirtladze:</t>
        </r>
        <r>
          <rPr>
            <sz val="9"/>
            <color indexed="81"/>
            <rFont val="Tahoma"/>
            <family val="2"/>
          </rPr>
          <t xml:space="preserve">
http://www.src.gov.sc/pages/news/TaxationEService.aspx</t>
        </r>
      </text>
    </comment>
    <comment ref="FJ158" authorId="1" shapeId="0">
      <text>
        <r>
          <rPr>
            <b/>
            <sz val="9"/>
            <color indexed="81"/>
            <rFont val="Tahoma"/>
            <family val="2"/>
          </rPr>
          <t>Cem Dener:</t>
        </r>
        <r>
          <rPr>
            <sz val="9"/>
            <color indexed="81"/>
            <rFont val="Tahoma"/>
            <family val="2"/>
          </rPr>
          <t xml:space="preserve">
http://www.dpa.gov.sc/</t>
        </r>
      </text>
    </comment>
    <comment ref="GH158" authorId="1" shapeId="0">
      <text>
        <r>
          <rPr>
            <b/>
            <sz val="9"/>
            <color indexed="81"/>
            <rFont val="Tahoma"/>
            <family val="2"/>
          </rPr>
          <t>Cem Dener:</t>
        </r>
        <r>
          <rPr>
            <sz val="9"/>
            <color indexed="81"/>
            <rFont val="Tahoma"/>
            <family val="2"/>
          </rPr>
          <t xml:space="preserve">
President's Office</t>
        </r>
      </text>
    </comment>
    <comment ref="X159" authorId="1" shapeId="0">
      <text>
        <r>
          <rPr>
            <b/>
            <sz val="9"/>
            <color indexed="81"/>
            <rFont val="Tahoma"/>
            <family val="2"/>
          </rPr>
          <t>Cem Dener:</t>
        </r>
        <r>
          <rPr>
            <sz val="9"/>
            <color indexed="81"/>
            <rFont val="Tahoma"/>
            <family val="2"/>
          </rPr>
          <t xml:space="preserve">
http://www.transparencysierraleone.gov.sl/content/about-transparency-sierra-leone</t>
        </r>
      </text>
    </comment>
    <comment ref="BG159" authorId="1" shapeId="0">
      <text>
        <r>
          <rPr>
            <b/>
            <sz val="9"/>
            <color indexed="81"/>
            <rFont val="Tahoma"/>
            <family val="2"/>
          </rPr>
          <t>Cem Dener:</t>
        </r>
        <r>
          <rPr>
            <sz val="9"/>
            <color indexed="81"/>
            <rFont val="Tahoma"/>
            <family val="2"/>
          </rPr>
          <t xml:space="preserve">
http://www.mofed.gov.sl/index.php?option=com_content&amp;task=view&amp;id=89&amp;Itemid=125</t>
        </r>
      </text>
    </comment>
    <comment ref="CI159" authorId="1" shapeId="0">
      <text>
        <r>
          <rPr>
            <b/>
            <sz val="9"/>
            <color indexed="81"/>
            <rFont val="Tahoma"/>
            <family val="2"/>
          </rPr>
          <t>Cem Dener:</t>
        </r>
        <r>
          <rPr>
            <sz val="9"/>
            <color indexed="81"/>
            <rFont val="Tahoma"/>
            <family val="2"/>
          </rPr>
          <t xml:space="preserve">
Launched in 2005. Rollout largely completed in 2014; IFMIS in 12 out of 16 MDAa; and 19 local govs (PETRA)</t>
        </r>
      </text>
    </comment>
    <comment ref="CM159" authorId="1" shapeId="0">
      <text>
        <r>
          <rPr>
            <b/>
            <sz val="9"/>
            <color indexed="81"/>
            <rFont val="Tahoma"/>
            <family val="2"/>
          </rPr>
          <t>Cem Dener:</t>
        </r>
        <r>
          <rPr>
            <sz val="9"/>
            <color indexed="81"/>
            <rFont val="Tahoma"/>
            <family val="2"/>
          </rPr>
          <t xml:space="preserve">
FMIS rolloed out to 8 ministries in 2008 + 2 ministries in 2009.
Separate Accounting SW (PETRA)  for local governments since 2009.
</t>
        </r>
      </text>
    </comment>
    <comment ref="DG159" authorId="1" shapeId="0">
      <text>
        <r>
          <rPr>
            <b/>
            <sz val="9"/>
            <color indexed="81"/>
            <rFont val="Tahoma"/>
            <family val="2"/>
          </rPr>
          <t>Cem Dener:</t>
        </r>
        <r>
          <rPr>
            <sz val="9"/>
            <color indexed="81"/>
            <rFont val="Tahoma"/>
            <family val="2"/>
          </rPr>
          <t xml:space="preserve">
http://www.transparencysierraleone.gov.sl/content/about-transparency-sierra-leone</t>
        </r>
      </text>
    </comment>
    <comment ref="DL159" authorId="1" shapeId="0">
      <text>
        <r>
          <rPr>
            <b/>
            <sz val="9"/>
            <color indexed="81"/>
            <rFont val="Tahoma"/>
            <family val="2"/>
          </rPr>
          <t>Cem Dener:
No TSA yet...</t>
        </r>
        <r>
          <rPr>
            <sz val="9"/>
            <color indexed="81"/>
            <rFont val="Tahoma"/>
            <family val="2"/>
          </rPr>
          <t xml:space="preserve">
http://www.sierraexpressmedia.com/archives/67996
PEFA reports 2012+2014</t>
        </r>
      </text>
    </comment>
    <comment ref="DT159" authorId="3" shapeId="0">
      <text>
        <r>
          <rPr>
            <b/>
            <sz val="9"/>
            <color indexed="81"/>
            <rFont val="Tahoma"/>
            <family val="2"/>
          </rPr>
          <t>Sophiko Skhirtladze:</t>
        </r>
        <r>
          <rPr>
            <sz val="9"/>
            <color indexed="81"/>
            <rFont val="Tahoma"/>
            <family val="2"/>
          </rPr>
          <t xml:space="preserve">
Under Construction</t>
        </r>
      </text>
    </comment>
    <comment ref="DV159" authorId="1" shapeId="0">
      <text>
        <r>
          <rPr>
            <b/>
            <sz val="9"/>
            <color indexed="81"/>
            <rFont val="Tahoma"/>
            <family val="2"/>
          </rPr>
          <t>Cem Dener:</t>
        </r>
        <r>
          <rPr>
            <sz val="9"/>
            <color indexed="81"/>
            <rFont val="Tahoma"/>
            <family val="2"/>
          </rPr>
          <t xml:space="preserve">
Crown Agents</t>
        </r>
      </text>
    </comment>
    <comment ref="DZ159" authorId="1" shapeId="0">
      <text>
        <r>
          <rPr>
            <b/>
            <sz val="9"/>
            <color indexed="81"/>
            <rFont val="Tahoma"/>
            <family val="2"/>
          </rPr>
          <t>Cem Dener:</t>
        </r>
        <r>
          <rPr>
            <sz val="9"/>
            <color indexed="81"/>
            <rFont val="Tahoma"/>
            <family val="2"/>
          </rPr>
          <t xml:space="preserve">
http://www.pefa.org/en/assessment/sl-dec10-pfmpr-public-en</t>
        </r>
      </text>
    </comment>
    <comment ref="EG159"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59" authorId="1" shapeId="0">
      <text>
        <r>
          <rPr>
            <b/>
            <sz val="9"/>
            <color indexed="81"/>
            <rFont val="Tahoma"/>
            <family val="2"/>
          </rPr>
          <t>Cem Dener:</t>
        </r>
        <r>
          <rPr>
            <sz val="9"/>
            <color indexed="81"/>
            <rFont val="Tahoma"/>
            <family val="2"/>
          </rPr>
          <t xml:space="preserve">
http://www.pefa.org/en/assessment/sl-dec10-pfmpr-public-en</t>
        </r>
      </text>
    </comment>
    <comment ref="EP159" authorId="1" shapeId="0">
      <text>
        <r>
          <rPr>
            <b/>
            <sz val="9"/>
            <color indexed="81"/>
            <rFont val="Tahoma"/>
            <family val="2"/>
          </rPr>
          <t>Cem Dener:</t>
        </r>
        <r>
          <rPr>
            <sz val="9"/>
            <color indexed="81"/>
            <rFont val="Tahoma"/>
            <family val="2"/>
          </rPr>
          <t xml:space="preserve">
http://www.mofed.gov.sl/index.php?option=com_content&amp;task=view&amp;id=89&amp;Itemid=125</t>
        </r>
      </text>
    </comment>
    <comment ref="FI159" authorId="1" shapeId="0">
      <text>
        <r>
          <rPr>
            <b/>
            <sz val="9"/>
            <color indexed="81"/>
            <rFont val="Tahoma"/>
            <family val="2"/>
          </rPr>
          <t>Cem Dener:</t>
        </r>
        <r>
          <rPr>
            <sz val="9"/>
            <color indexed="81"/>
            <rFont val="Tahoma"/>
            <family val="2"/>
          </rPr>
          <t xml:space="preserve">
Free Balance</t>
        </r>
      </text>
    </comment>
    <comment ref="FJ159" authorId="1" shapeId="0">
      <text>
        <r>
          <rPr>
            <b/>
            <sz val="9"/>
            <color indexed="81"/>
            <rFont val="Tahoma"/>
            <family val="2"/>
          </rPr>
          <t>Cem Dener:</t>
        </r>
        <r>
          <rPr>
            <sz val="9"/>
            <color indexed="81"/>
            <rFont val="Tahoma"/>
            <family val="2"/>
          </rPr>
          <t xml:space="preserve">
http://www.public-admin.co.uk/consultancy-services/case-studies-2/sierra-leone-creation-of-a-human-resources-management-office-hrmo-and-implementation-of-a-records-management-improvement-programme-2005-2008/</t>
        </r>
      </text>
    </comment>
    <comment ref="FQ159" authorId="1" shapeId="0">
      <text>
        <r>
          <rPr>
            <b/>
            <sz val="9"/>
            <color indexed="81"/>
            <rFont val="Tahoma"/>
            <family val="2"/>
          </rPr>
          <t>Cem Dener:</t>
        </r>
        <r>
          <rPr>
            <sz val="9"/>
            <color indexed="81"/>
            <rFont val="Tahoma"/>
            <family val="2"/>
          </rPr>
          <t xml:space="preserve">
Free Balance</t>
        </r>
      </text>
    </comment>
    <comment ref="FR159" authorId="1" shapeId="0">
      <text>
        <r>
          <rPr>
            <b/>
            <sz val="9"/>
            <color indexed="81"/>
            <rFont val="Tahoma"/>
            <family val="2"/>
          </rPr>
          <t>Cem Dener:</t>
        </r>
        <r>
          <rPr>
            <sz val="9"/>
            <color indexed="81"/>
            <rFont val="Tahoma"/>
            <family val="2"/>
          </rPr>
          <t xml:space="preserve">
Launched in 2005. Rollout largely completed in 2014; IFMIS in 12 out of 16 MDAa; and 19 local govs (PETRA)</t>
        </r>
      </text>
    </comment>
    <comment ref="FV159" authorId="1" shapeId="0">
      <text>
        <r>
          <rPr>
            <b/>
            <sz val="9"/>
            <color indexed="81"/>
            <rFont val="Tahoma"/>
            <family val="2"/>
          </rPr>
          <t>Cem Dener:</t>
        </r>
        <r>
          <rPr>
            <sz val="9"/>
            <color indexed="81"/>
            <rFont val="Tahoma"/>
            <family val="2"/>
          </rPr>
          <t xml:space="preserve">
FMIS rolloed out to 8 ministries in 2008 + 2 ministries in 2009.
Separate Accounting SW (PETRA)  for local governments since 2009.
</t>
        </r>
      </text>
    </comment>
    <comment ref="FY159" authorId="1" shapeId="0">
      <text>
        <r>
          <rPr>
            <b/>
            <sz val="9"/>
            <color indexed="81"/>
            <rFont val="Tahoma"/>
            <family val="2"/>
          </rPr>
          <t>Cem Dener:</t>
        </r>
        <r>
          <rPr>
            <sz val="9"/>
            <color indexed="81"/>
            <rFont val="Tahoma"/>
            <family val="2"/>
          </rPr>
          <t xml:space="preserve">
Mar 2014 &gt; Draft</t>
        </r>
      </text>
    </comment>
    <comment ref="FZ159" authorId="1" shapeId="0">
      <text>
        <r>
          <rPr>
            <b/>
            <sz val="9"/>
            <color indexed="81"/>
            <rFont val="Tahoma"/>
            <family val="2"/>
          </rPr>
          <t>Cem Dener:</t>
        </r>
        <r>
          <rPr>
            <sz val="9"/>
            <color indexed="81"/>
            <rFont val="Tahoma"/>
            <family val="2"/>
          </rPr>
          <t xml:space="preserve">
Contract Awards section is not active</t>
        </r>
      </text>
    </comment>
    <comment ref="GH159" authorId="1" shapeId="0">
      <text>
        <r>
          <rPr>
            <b/>
            <sz val="9"/>
            <color indexed="81"/>
            <rFont val="Tahoma"/>
            <family val="2"/>
          </rPr>
          <t>Cem Dener:</t>
        </r>
        <r>
          <rPr>
            <sz val="9"/>
            <color indexed="81"/>
            <rFont val="Tahoma"/>
            <family val="2"/>
          </rPr>
          <t xml:space="preserve">
CB : Full access</t>
        </r>
      </text>
    </comment>
    <comment ref="M160" authorId="1" shapeId="0">
      <text>
        <r>
          <rPr>
            <b/>
            <sz val="9"/>
            <color indexed="81"/>
            <rFont val="Tahoma"/>
            <family val="2"/>
          </rPr>
          <t>Cem Dener:</t>
        </r>
        <r>
          <rPr>
            <sz val="9"/>
            <color indexed="81"/>
            <rFont val="Tahoma"/>
            <family val="2"/>
          </rPr>
          <t xml:space="preserve">
Also
http://www.agd.gov.sg/services_financialadmin.html</t>
        </r>
      </text>
    </comment>
    <comment ref="O160" authorId="1" shapeId="0">
      <text>
        <r>
          <rPr>
            <b/>
            <sz val="9"/>
            <color indexed="81"/>
            <rFont val="Tahoma"/>
            <family val="2"/>
          </rPr>
          <t>Cem Dener:</t>
        </r>
        <r>
          <rPr>
            <sz val="9"/>
            <color indexed="81"/>
            <rFont val="Tahoma"/>
            <family val="2"/>
          </rPr>
          <t xml:space="preserve">
Also:
http://www.mof.gov.sg/budget_2011/expenditure_overview/moe.html  </t>
        </r>
      </text>
    </comment>
    <comment ref="X160" authorId="1" shapeId="0">
      <text>
        <r>
          <rPr>
            <b/>
            <sz val="9"/>
            <color indexed="81"/>
            <rFont val="Tahoma"/>
            <family val="2"/>
          </rPr>
          <t>Cem Dener:</t>
        </r>
        <r>
          <rPr>
            <sz val="9"/>
            <color indexed="81"/>
            <rFont val="Tahoma"/>
            <family val="2"/>
          </rPr>
          <t xml:space="preserve">
A full transcript of the Budget Statement can be found on:
http://www.singaporebudget.gov.sg/budget_2013/budget_speech.html
The Budget in Brief, which summarises the main thrusts of the Budget and the key measures under each thrusts: http://www.singaporebudget.gov.sg/budget_2013/budget_in_brief.html
The Key Budget Initiatives, which presents the specific details of each Budget measure: http://www.singaporebudget.gov.sg/budget_2013/key_initiatives/index.html
The Budget Highlights, which provides a more in-depth analysis of budgetary estimates for the current and upcoming FY as well as historical fiscal data in the Statistical Annex: http://www.singaporebudget.gov.sg/budget_2013/budget_highlights.html
The historical data on public finances are also presented in interactive dynamic charts on: http://www.singaporebudget.gov.sg/budget_2013/revenue_expenditure/index.html
The corresponding Budget data for the historical years can be located through:
 http://app.mof.gov.sg/singapore_budget_archives.aspx</t>
        </r>
      </text>
    </comment>
    <comment ref="AV160" authorId="1" shapeId="0">
      <text>
        <r>
          <rPr>
            <b/>
            <sz val="9"/>
            <color indexed="81"/>
            <rFont val="Tahoma"/>
            <family val="2"/>
          </rPr>
          <t>Cem Dener:</t>
        </r>
        <r>
          <rPr>
            <sz val="9"/>
            <color indexed="81"/>
            <rFont val="Tahoma"/>
            <family val="2"/>
          </rPr>
          <t xml:space="preserve">
http://www.singaporebudget.gov.sg/budget_2013/budget_highlights.html</t>
        </r>
      </text>
    </comment>
    <comment ref="AW160" authorId="1" shapeId="0">
      <text>
        <r>
          <rPr>
            <b/>
            <sz val="9"/>
            <color indexed="81"/>
            <rFont val="Tahoma"/>
            <family val="2"/>
          </rPr>
          <t>Cem Dener:</t>
        </r>
        <r>
          <rPr>
            <sz val="9"/>
            <color indexed="81"/>
            <rFont val="Tahoma"/>
            <family val="2"/>
          </rPr>
          <t xml:space="preserve">
http://www.singstat.gov.sg/publications/publications_and_papers/reference/mdscontent.html#public_finance</t>
        </r>
      </text>
    </comment>
    <comment ref="BE160" authorId="1" shapeId="0">
      <text>
        <r>
          <rPr>
            <b/>
            <sz val="9"/>
            <color indexed="81"/>
            <rFont val="Tahoma"/>
            <family val="2"/>
          </rPr>
          <t>Cem Dener:</t>
        </r>
        <r>
          <rPr>
            <sz val="9"/>
            <color indexed="81"/>
            <rFont val="Tahoma"/>
            <family val="2"/>
          </rPr>
          <t xml:space="preserve">
Also
http://www.singstat.gov.sg/publications/publications_and_papers/reference/monthly_digest.html </t>
        </r>
      </text>
    </comment>
    <comment ref="BQ160" authorId="1" shapeId="0">
      <text>
        <r>
          <rPr>
            <b/>
            <sz val="9"/>
            <color indexed="81"/>
            <rFont val="Tahoma"/>
            <family val="2"/>
          </rPr>
          <t>Cem Dener:</t>
        </r>
        <r>
          <rPr>
            <sz val="9"/>
            <color indexed="81"/>
            <rFont val="Tahoma"/>
            <family val="2"/>
          </rPr>
          <t xml:space="preserve">
Also
http://app.mof.gov.sg/public_consultation_open.aspx  </t>
        </r>
      </text>
    </comment>
    <comment ref="CM160" authorId="1" shapeId="0">
      <text>
        <r>
          <rPr>
            <b/>
            <sz val="9"/>
            <color indexed="81"/>
            <rFont val="Tahoma"/>
            <family val="2"/>
          </rPr>
          <t>Cem Dener:</t>
        </r>
        <r>
          <rPr>
            <sz val="9"/>
            <color indexed="81"/>
            <rFont val="Tahoma"/>
            <family val="2"/>
          </rPr>
          <t xml:space="preserve">
https://www.ida.gov.sg/~/media/Files/About%20Us/Newsroom/Media%20Releases/2013/3004_egovExceAwa/factsheet_ACE.pdf
In 2005, the Singapore Ministry of Finance launched its Alliance for Corporate Excellence (ACE) program to consolidate the IT systems and operating environments that 11 agencies used to manage their human resources, payroll, finance and procurement functions.
The Ministry of Finance engaged Accenture to deploy a standard ERP system for the 11 agencies and the Ministry of Finance selected the highly scalable and reliable SAP ECC 6.0 integrated application suite, running on Microsoft Windows Server and a Microsoft SQL Server database.
With Accenture’s help, 11 government agencies in Singapore developed a shared human resources, finance and procurement system that is expected to help them cut IT infrastructure costs by 30 percent over the system's lifespan.
Between August 2011 and January 2012, the shared system was further extended to another four agencies</t>
        </r>
      </text>
    </comment>
    <comment ref="CV160" authorId="1" shapeId="0">
      <text>
        <r>
          <rPr>
            <b/>
            <sz val="9"/>
            <color indexed="81"/>
            <rFont val="Tahoma"/>
            <family val="2"/>
          </rPr>
          <t>Cem Dener:</t>
        </r>
        <r>
          <rPr>
            <sz val="9"/>
            <color indexed="81"/>
            <rFont val="Tahoma"/>
            <family val="2"/>
          </rPr>
          <t xml:space="preserve">
Also
http://www.agd.gov.sg/services_financialadmin.html</t>
        </r>
      </text>
    </comment>
    <comment ref="CX160" authorId="1" shapeId="0">
      <text>
        <r>
          <rPr>
            <b/>
            <sz val="9"/>
            <color indexed="81"/>
            <rFont val="Tahoma"/>
            <family val="2"/>
          </rPr>
          <t>Cem Dener:</t>
        </r>
        <r>
          <rPr>
            <sz val="9"/>
            <color indexed="81"/>
            <rFont val="Tahoma"/>
            <family val="2"/>
          </rPr>
          <t xml:space="preserve">
Also:
http://www.mof.gov.sg/budget_2011/expenditure_overview/moe.html  </t>
        </r>
      </text>
    </comment>
    <comment ref="DG160" authorId="1" shapeId="0">
      <text>
        <r>
          <rPr>
            <b/>
            <sz val="9"/>
            <color indexed="81"/>
            <rFont val="Tahoma"/>
            <family val="2"/>
          </rPr>
          <t>Cem Dener:</t>
        </r>
        <r>
          <rPr>
            <sz val="9"/>
            <color indexed="81"/>
            <rFont val="Tahoma"/>
            <family val="2"/>
          </rPr>
          <t xml:space="preserve">
A full transcript of the Budget Statement can be found on:
http://www.singaporebudget.gov.sg/budget_2013/budget_speech.html
The Budget in Brief, which summarises the main thrusts of the Budget and the key measures under each thrusts: http://www.singaporebudget.gov.sg/budget_2013/budget_in_brief.html
The Key Budget Initiatives, which presents the specific details of each Budget measure: http://www.singaporebudget.gov.sg/budget_2013/key_initiatives/index.html
The Budget Highlights, which provides a more in-depth analysis of budgetary estimates for the current and upcoming FY as well as historical fiscal data in the Statistical Annex: http://www.singaporebudget.gov.sg/budget_2013/budget_highlights.html
The historical data on public finances are also presented in interactive dynamic charts on: http://www.singaporebudget.gov.sg/budget_2013/revenue_expenditure/index.html
The corresponding Budget data for the historical years can be located through:
 http://app.mof.gov.sg/singapore_budget_archives.aspx</t>
        </r>
      </text>
    </comment>
    <comment ref="DN160" authorId="1" shapeId="0">
      <text>
        <r>
          <rPr>
            <b/>
            <sz val="9"/>
            <color indexed="81"/>
            <rFont val="Tahoma"/>
            <family val="2"/>
          </rPr>
          <t>Cem Dener:</t>
        </r>
        <r>
          <rPr>
            <sz val="9"/>
            <color indexed="81"/>
            <rFont val="Tahoma"/>
            <family val="2"/>
          </rPr>
          <t xml:space="preserve">
Consolidated Fund</t>
        </r>
      </text>
    </comment>
    <comment ref="DU160" authorId="1" shapeId="0">
      <text>
        <r>
          <rPr>
            <b/>
            <sz val="9"/>
            <color indexed="81"/>
            <rFont val="Tahoma"/>
            <family val="2"/>
          </rPr>
          <t>Cem Dener:</t>
        </r>
        <r>
          <rPr>
            <sz val="9"/>
            <color indexed="81"/>
            <rFont val="Tahoma"/>
            <family val="2"/>
          </rPr>
          <t xml:space="preserve">
Origin: 1947</t>
        </r>
      </text>
    </comment>
    <comment ref="EE160" authorId="1" shapeId="0">
      <text>
        <r>
          <rPr>
            <b/>
            <sz val="9"/>
            <color indexed="81"/>
            <rFont val="Tahoma"/>
            <family val="2"/>
          </rPr>
          <t>Cem Dener:</t>
        </r>
        <r>
          <rPr>
            <sz val="9"/>
            <color indexed="81"/>
            <rFont val="Tahoma"/>
            <family val="2"/>
          </rPr>
          <t xml:space="preserve">
http://www.singaporebudget.gov.sg/budget_2013/budget_highlights.html</t>
        </r>
      </text>
    </comment>
    <comment ref="EF160" authorId="1" shapeId="0">
      <text>
        <r>
          <rPr>
            <b/>
            <sz val="9"/>
            <color indexed="81"/>
            <rFont val="Tahoma"/>
            <family val="2"/>
          </rPr>
          <t>Cem Dener:</t>
        </r>
        <r>
          <rPr>
            <sz val="9"/>
            <color indexed="81"/>
            <rFont val="Tahoma"/>
            <family val="2"/>
          </rPr>
          <t xml:space="preserve">
http://www.singstat.gov.sg/publications/publications_and_papers/reference/mdscontent.html#public_finance</t>
        </r>
      </text>
    </comment>
    <comment ref="EL160" authorId="1" shapeId="0">
      <text>
        <r>
          <rPr>
            <b/>
            <sz val="9"/>
            <color indexed="81"/>
            <rFont val="Tahoma"/>
            <family val="2"/>
          </rPr>
          <t>Cem Dener:</t>
        </r>
        <r>
          <rPr>
            <sz val="9"/>
            <color indexed="81"/>
            <rFont val="Tahoma"/>
            <family val="2"/>
          </rPr>
          <t xml:space="preserve">
Single Window:
http://www.crimsonlogic.com/http://www.customs.gov.sg/topNav/ese/Online+Services+and+Forms.html</t>
        </r>
      </text>
    </comment>
    <comment ref="EN160" authorId="1" shapeId="0">
      <text>
        <r>
          <rPr>
            <b/>
            <sz val="9"/>
            <color indexed="81"/>
            <rFont val="Tahoma"/>
            <family val="2"/>
          </rPr>
          <t>Cem Dener:</t>
        </r>
        <r>
          <rPr>
            <sz val="9"/>
            <color indexed="81"/>
            <rFont val="Tahoma"/>
            <family val="2"/>
          </rPr>
          <t xml:space="preserve">
Also
http://www.singstat.gov.sg/publications/publications_and_papers/reference/monthly_digest.html </t>
        </r>
      </text>
    </comment>
    <comment ref="EV160" authorId="3" shapeId="0">
      <text>
        <r>
          <rPr>
            <b/>
            <sz val="9"/>
            <color indexed="81"/>
            <rFont val="Tahoma"/>
            <family val="2"/>
          </rPr>
          <t>Sophiko Skhirtladze:</t>
        </r>
        <r>
          <rPr>
            <sz val="9"/>
            <color indexed="81"/>
            <rFont val="Tahoma"/>
            <family val="2"/>
          </rPr>
          <t xml:space="preserve">
http://www.egov.gov.sg/html/Newsletter_Archive/Issue_14/index.htm</t>
        </r>
      </text>
    </comment>
    <comment ref="EY160" authorId="3" shapeId="0">
      <text>
        <r>
          <rPr>
            <b/>
            <sz val="9"/>
            <color indexed="81"/>
            <rFont val="Tahoma"/>
            <family val="2"/>
          </rPr>
          <t>Sophiko Skhirtladze:</t>
        </r>
        <r>
          <rPr>
            <sz val="9"/>
            <color indexed="81"/>
            <rFont val="Tahoma"/>
            <family val="2"/>
          </rPr>
          <t xml:space="preserve">
WebArchives; first governnment projects appeared since 2005</t>
        </r>
      </text>
    </comment>
    <comment ref="EZ160" authorId="1" shapeId="0">
      <text>
        <r>
          <rPr>
            <b/>
            <sz val="9"/>
            <color indexed="81"/>
            <rFont val="Tahoma"/>
            <family val="2"/>
          </rPr>
          <t>Cem Dener:</t>
        </r>
        <r>
          <rPr>
            <sz val="9"/>
            <color indexed="81"/>
            <rFont val="Tahoma"/>
            <family val="2"/>
          </rPr>
          <t xml:space="preserve">
Also
http://app.mof.gov.sg/public_consultation_open.aspx  </t>
        </r>
      </text>
    </comment>
    <comment ref="FJ160" authorId="1" shapeId="0">
      <text>
        <r>
          <rPr>
            <b/>
            <sz val="9"/>
            <color indexed="81"/>
            <rFont val="Tahoma"/>
            <family val="2"/>
          </rPr>
          <t>Cem Dener:</t>
        </r>
        <r>
          <rPr>
            <sz val="9"/>
            <color indexed="81"/>
            <rFont val="Tahoma"/>
            <family val="2"/>
          </rPr>
          <t xml:space="preserve">
http://www.ncs.com.sg/media-detail?page=20-Mar-2002</t>
        </r>
      </text>
    </comment>
    <comment ref="FK160" authorId="1" shapeId="0">
      <text>
        <r>
          <rPr>
            <b/>
            <sz val="9"/>
            <color indexed="81"/>
            <rFont val="Tahoma"/>
            <family val="2"/>
          </rPr>
          <t>Cem Dener:</t>
        </r>
        <r>
          <rPr>
            <sz val="9"/>
            <color indexed="81"/>
            <rFont val="Tahoma"/>
            <family val="2"/>
          </rPr>
          <t xml:space="preserve">
PM2S system until 2010</t>
        </r>
      </text>
    </comment>
    <comment ref="FS160" authorId="1" shapeId="0">
      <text>
        <r>
          <rPr>
            <b/>
            <sz val="9"/>
            <color indexed="81"/>
            <rFont val="Tahoma"/>
            <family val="2"/>
          </rPr>
          <t>Cem Dener:</t>
        </r>
        <r>
          <rPr>
            <sz val="9"/>
            <color indexed="81"/>
            <rFont val="Tahoma"/>
            <family val="2"/>
          </rPr>
          <t xml:space="preserve">
PM2S system until 2010</t>
        </r>
      </text>
    </comment>
    <comment ref="FV160" authorId="1" shapeId="0">
      <text>
        <r>
          <rPr>
            <b/>
            <sz val="9"/>
            <color indexed="81"/>
            <rFont val="Tahoma"/>
            <family val="2"/>
          </rPr>
          <t>Cem Dener:</t>
        </r>
        <r>
          <rPr>
            <sz val="9"/>
            <color indexed="81"/>
            <rFont val="Tahoma"/>
            <family val="2"/>
          </rPr>
          <t xml:space="preserve">
https://www.ida.gov.sg/~/media/Files/About%20Us/Newsroom/Media%20Releases/2013/3004_egovExceAwa/factsheet_ACE.pdf
In 2005, the Singapore Ministry of Finance launched its Alliance for Corporate Excellence (ACE) program to consolidate the IT systems and operating environments that 11 agencies used to manage their human resources, payroll, finance and procurement functions.
The Ministry of Finance engaged Accenture to deploy a standard ERP system for the 11 agencies and the Ministry of Finance selected the highly scalable and reliable SAP ECC 6.0 integrated application suite, running on Microsoft Windows Server and a Microsoft SQL Server database.
With Accenture’s help, 11 government agencies in Singapore developed a shared human resources, finance and procurement system that is expected to help them cut IT infrastructure costs by 30 percent over the system's lifespan.
Between August 2011 and January 2012, the shared system was further extended to another four agencies</t>
        </r>
      </text>
    </comment>
    <comment ref="FZ160" authorId="6" shapeId="0">
      <text>
        <r>
          <rPr>
            <b/>
            <sz val="9"/>
            <color indexed="81"/>
            <rFont val="Tahoma"/>
            <family val="2"/>
          </rPr>
          <t>Huan Zhang:</t>
        </r>
        <r>
          <rPr>
            <sz val="9"/>
            <color indexed="81"/>
            <rFont val="Tahoma"/>
            <family val="2"/>
          </rPr>
          <t xml:space="preserve">
 GeBIZ is an end-to-end solution involving the public sector and the private sector suppliers. 
In a pictorial manner GeBIZ comprises three components: the GeBIZ Enterprise component, 
the GeBIZ Partner component and the GeBIZ Financial Interface.
http://unpan1.un.org/intradoc/groups/public/documents/APCITY/UNPAN005097.pdf</t>
        </r>
      </text>
    </comment>
    <comment ref="GA160" authorId="6" shapeId="0">
      <text>
        <r>
          <rPr>
            <b/>
            <sz val="9"/>
            <color indexed="81"/>
            <rFont val="Tahoma"/>
            <family val="2"/>
          </rPr>
          <t>Huan Zhang:</t>
        </r>
        <r>
          <rPr>
            <sz val="9"/>
            <color indexed="81"/>
            <rFont val="Tahoma"/>
            <family val="2"/>
          </rPr>
          <t xml:space="preserve">
 GeBIZ is an end-to-end solution involving the public sector and the private sector suppliers. 
In a pictorial manner GeBIZ comprises three components: the GeBIZ Enterprise component, 
the GeBIZ Partner component and the GeBIZ Financial Interface.
http://unpan1.un.org/intradoc/groups/public/documents/APCITY/UNPAN005097.pdf</t>
        </r>
      </text>
    </comment>
    <comment ref="C161" authorId="1" shapeId="0">
      <text>
        <r>
          <rPr>
            <b/>
            <sz val="9"/>
            <color indexed="81"/>
            <rFont val="Tahoma"/>
            <family val="2"/>
          </rPr>
          <t>Cem Dener:</t>
        </r>
        <r>
          <rPr>
            <sz val="9"/>
            <color indexed="81"/>
            <rFont val="Tahoma"/>
            <family val="2"/>
          </rPr>
          <t xml:space="preserve">
Slovakia</t>
        </r>
      </text>
    </comment>
    <comment ref="O161" authorId="1" shapeId="0">
      <text>
        <r>
          <rPr>
            <b/>
            <sz val="9"/>
            <color indexed="81"/>
            <rFont val="Tahoma"/>
            <family val="2"/>
          </rPr>
          <t>Cem Dener:</t>
        </r>
        <r>
          <rPr>
            <sz val="9"/>
            <color indexed="81"/>
            <rFont val="Tahoma"/>
            <family val="2"/>
          </rPr>
          <t xml:space="preserve">
http://www.pokladnica.sk/sk/titulna-stranka</t>
        </r>
      </text>
    </comment>
    <comment ref="AH161" authorId="1" shapeId="0">
      <text>
        <r>
          <rPr>
            <sz val="9"/>
            <color indexed="81"/>
            <rFont val="Tahoma"/>
            <family val="2"/>
          </rPr>
          <t>Capital expenditures are described in the budget document when commenting  related budget chapter (ministries) there is no single chapter on capital expenditure</t>
        </r>
      </text>
    </comment>
    <comment ref="AQ161" authorId="1" shapeId="0">
      <text>
        <r>
          <rPr>
            <b/>
            <sz val="9"/>
            <color indexed="81"/>
            <rFont val="Tahoma"/>
            <family val="2"/>
          </rPr>
          <t>Cem Dener:</t>
        </r>
        <r>
          <rPr>
            <sz val="9"/>
            <color indexed="81"/>
            <rFont val="Tahoma"/>
            <family val="2"/>
          </rPr>
          <t xml:space="preserve">
Available since 2000...</t>
        </r>
      </text>
    </comment>
    <comment ref="AV161" authorId="1" shapeId="0">
      <text>
        <r>
          <rPr>
            <sz val="9"/>
            <color indexed="81"/>
            <rFont val="Tahoma"/>
            <family val="2"/>
          </rPr>
          <t>Chapter about ministry of social affairs include the text on expenditure on family support</t>
        </r>
      </text>
    </comment>
    <comment ref="BE161" authorId="1" shapeId="0">
      <text>
        <r>
          <rPr>
            <b/>
            <sz val="9"/>
            <color indexed="81"/>
            <rFont val="Tahoma"/>
            <family val="2"/>
          </rPr>
          <t>Cem Dener:</t>
        </r>
        <r>
          <rPr>
            <sz val="9"/>
            <color indexed="81"/>
            <rFont val="Tahoma"/>
            <family val="2"/>
          </rPr>
          <t xml:space="preserve">
http://www.government.gov.sk</t>
        </r>
      </text>
    </comment>
    <comment ref="CE161" authorId="1" shapeId="0">
      <text>
        <r>
          <rPr>
            <b/>
            <sz val="9"/>
            <color indexed="81"/>
            <rFont val="Tahoma"/>
            <family val="2"/>
          </rPr>
          <t>Cem Dener:</t>
        </r>
        <r>
          <rPr>
            <sz val="9"/>
            <color indexed="81"/>
            <rFont val="Tahoma"/>
            <family val="2"/>
          </rPr>
          <t xml:space="preserve">
BIS/RIS for budget prep (LDSW &gt; Oracle) + Treasury System (SAP)</t>
        </r>
      </text>
    </comment>
    <comment ref="CX161" authorId="1" shapeId="0">
      <text>
        <r>
          <rPr>
            <b/>
            <sz val="9"/>
            <color indexed="81"/>
            <rFont val="Tahoma"/>
            <family val="2"/>
          </rPr>
          <t>Cem Dener:</t>
        </r>
        <r>
          <rPr>
            <sz val="9"/>
            <color indexed="81"/>
            <rFont val="Tahoma"/>
            <family val="2"/>
          </rPr>
          <t xml:space="preserve">
http://www.pokladnica.sk/sk/titulna-stranka</t>
        </r>
      </text>
    </comment>
    <comment ref="DR161" authorId="1" shapeId="0">
      <text>
        <r>
          <rPr>
            <b/>
            <sz val="9"/>
            <color indexed="81"/>
            <rFont val="Tahoma"/>
            <family val="2"/>
          </rPr>
          <t>Cem Dener:</t>
        </r>
        <r>
          <rPr>
            <sz val="9"/>
            <color indexed="81"/>
            <rFont val="Tahoma"/>
            <family val="2"/>
          </rPr>
          <t xml:space="preserve">
120 million Euro</t>
        </r>
      </text>
    </comment>
    <comment ref="DZ161" authorId="1" shapeId="0">
      <text>
        <r>
          <rPr>
            <b/>
            <sz val="9"/>
            <color indexed="81"/>
            <rFont val="Tahoma"/>
            <family val="2"/>
          </rPr>
          <t>Cem Dener:</t>
        </r>
        <r>
          <rPr>
            <sz val="9"/>
            <color indexed="81"/>
            <rFont val="Tahoma"/>
            <family val="2"/>
          </rPr>
          <t xml:space="preserve">
Available since 2000...</t>
        </r>
      </text>
    </comment>
    <comment ref="EE161" authorId="1" shapeId="0">
      <text>
        <r>
          <rPr>
            <sz val="9"/>
            <color indexed="81"/>
            <rFont val="Tahoma"/>
            <family val="2"/>
          </rPr>
          <t>Chapter about ministry of social affairs include the text on expenditure on family support</t>
        </r>
      </text>
    </comment>
    <comment ref="EG161" authorId="3" shapeId="0">
      <text>
        <r>
          <rPr>
            <b/>
            <sz val="9"/>
            <color indexed="81"/>
            <rFont val="Tahoma"/>
            <family val="2"/>
          </rPr>
          <t>Sophiko Skhirtladze:</t>
        </r>
        <r>
          <rPr>
            <sz val="9"/>
            <color indexed="81"/>
            <rFont val="Tahoma"/>
            <family val="2"/>
          </rPr>
          <t xml:space="preserve">
Reported in Single Window Survey: Work in relation to adoption underway to Version 3.0.</t>
        </r>
      </text>
    </comment>
    <comment ref="EN161" authorId="1" shapeId="0">
      <text>
        <r>
          <rPr>
            <b/>
            <sz val="9"/>
            <color indexed="81"/>
            <rFont val="Tahoma"/>
            <family val="2"/>
          </rPr>
          <t>Cem Dener:</t>
        </r>
        <r>
          <rPr>
            <sz val="9"/>
            <color indexed="81"/>
            <rFont val="Tahoma"/>
            <family val="2"/>
          </rPr>
          <t xml:space="preserve">
http://www.government.gov.sk</t>
        </r>
      </text>
    </comment>
    <comment ref="EY161" authorId="3" shapeId="0">
      <text>
        <r>
          <rPr>
            <b/>
            <sz val="9"/>
            <color indexed="81"/>
            <rFont val="Tahoma"/>
            <family val="2"/>
          </rPr>
          <t>Sophiko Skhirtladze:</t>
        </r>
        <r>
          <rPr>
            <sz val="9"/>
            <color indexed="81"/>
            <rFont val="Tahoma"/>
            <family val="2"/>
          </rPr>
          <t xml:space="preserve">
http://www.epractice.eu/files/eGov%20SK%20-%20April%2014-v.16_0.pdf</t>
        </r>
      </text>
    </comment>
    <comment ref="FN161" authorId="1" shapeId="0">
      <text>
        <r>
          <rPr>
            <b/>
            <sz val="9"/>
            <color indexed="81"/>
            <rFont val="Tahoma"/>
            <family val="2"/>
          </rPr>
          <t>Cem Dener:</t>
        </r>
        <r>
          <rPr>
            <sz val="9"/>
            <color indexed="81"/>
            <rFont val="Tahoma"/>
            <family val="2"/>
          </rPr>
          <t xml:space="preserve">
BIS/RIS for budget prep (LDSW &gt; Oracle) + Treasury System (SAP)</t>
        </r>
      </text>
    </comment>
    <comment ref="FX161" authorId="6" shapeId="0">
      <text>
        <r>
          <rPr>
            <b/>
            <sz val="9"/>
            <color indexed="81"/>
            <rFont val="Tahoma"/>
            <family val="2"/>
          </rPr>
          <t>Huan Zhang:</t>
        </r>
        <r>
          <rPr>
            <sz val="9"/>
            <color indexed="81"/>
            <rFont val="Tahoma"/>
            <family val="2"/>
          </rPr>
          <t xml:space="preserve">
http://www.uvo.gov.sk</t>
        </r>
      </text>
    </comment>
    <comment ref="H162" authorId="1" shapeId="0">
      <text>
        <r>
          <rPr>
            <b/>
            <sz val="9"/>
            <color indexed="81"/>
            <rFont val="Tahoma"/>
            <family val="2"/>
          </rPr>
          <t>Cem Dener:</t>
        </r>
        <r>
          <rPr>
            <sz val="9"/>
            <color indexed="81"/>
            <rFont val="Tahoma"/>
            <family val="2"/>
          </rPr>
          <t xml:space="preserve">
http://www.fu.gov.si/</t>
        </r>
      </text>
    </comment>
    <comment ref="J162" authorId="1" shapeId="0">
      <text>
        <r>
          <rPr>
            <b/>
            <sz val="9"/>
            <color indexed="81"/>
            <rFont val="Tahoma"/>
            <family val="2"/>
          </rPr>
          <t>MoF comments:</t>
        </r>
        <r>
          <rPr>
            <sz val="9"/>
            <color indexed="81"/>
            <rFont val="Tahoma"/>
            <family val="2"/>
          </rPr>
          <t xml:space="preserve">
Additional information on links:
First page:
http://www.mf.gov.si/si/delovna_podrocja/
Adopted budget:
http://www.mf.gov.si/si/delovna_podrocja/proracun/sprejeti_proracun
Budget execution:
http://www.mf.gov.si/si/delovna_podrocja/proracun/izvrsevanje_proracuna/
Final account:
http://www.mf.gov.si/si/delovna_podrocja/proracun/zakljucni_racun/
Other information and Bulletin of Government Finance
http://www.mf.gov.si/si/delovna_podrocja/tekoca_gibanja_v_javnih_financah/
</t>
        </r>
      </text>
    </comment>
    <comment ref="M162" authorId="1" shapeId="0">
      <text>
        <r>
          <rPr>
            <b/>
            <sz val="9"/>
            <color indexed="81"/>
            <rFont val="Tahoma"/>
            <family val="2"/>
          </rPr>
          <t>Cem Dener:</t>
        </r>
        <r>
          <rPr>
            <sz val="9"/>
            <color indexed="81"/>
            <rFont val="Tahoma"/>
            <family val="2"/>
          </rPr>
          <t xml:space="preserve">
http://www.mf.sigov.si/intranet/sappra/sappra.htm
(Intranet)</t>
        </r>
      </text>
    </comment>
    <comment ref="P162" authorId="1" shapeId="0">
      <text>
        <r>
          <rPr>
            <b/>
            <sz val="9"/>
            <color indexed="81"/>
            <rFont val="Tahoma"/>
            <family val="2"/>
          </rPr>
          <t>MoF comments:</t>
        </r>
        <r>
          <rPr>
            <sz val="9"/>
            <color indexed="81"/>
            <rFont val="Tahoma"/>
            <family val="2"/>
          </rPr>
          <t xml:space="preserve">
Ministry of Finace has published open data in 2013 for the first time.
Web page (adopted budget 2013 and 2014):
http://www.mf.gov.si/si/delovna_podrocja/proracun/sprejeti_proracun/2013/sprejeti_proracun_za_leto_2013/
http://www.mf.gov.si/si/delovna_podrocja/proracun/sprejeti_proracun/2014/sprejeti_proracun_za_leto_2014/
Links name: Splošni del (.csv oblika), Posebni del (.csv oblika)
</t>
        </r>
      </text>
    </comment>
    <comment ref="R162" authorId="1" shapeId="0">
      <text>
        <r>
          <rPr>
            <b/>
            <sz val="9"/>
            <color indexed="81"/>
            <rFont val="Tahoma"/>
            <family val="2"/>
          </rPr>
          <t>MoF comments:</t>
        </r>
        <r>
          <rPr>
            <sz val="9"/>
            <color indexed="81"/>
            <rFont val="Tahoma"/>
            <family val="2"/>
          </rPr>
          <t xml:space="preserve">
Budget execution report (page 68):
http://www.mf.gov.si/fileadmin/mf.gov.si/pageuploads/Prora%C4%8Dun/Izvrsevanje_proracuna/2011/PorociloRE_I-VI_2011.pdf
Final account (page 4):
http://www.mf.gov.si/fileadmin/mf.gov.si/pageuploads/Prora%C4%8Dun/Zaklju%C4%8Dni_ra%C4%8Dun/2011/ZR2011_III_6_2.pdf</t>
        </r>
      </text>
    </comment>
    <comment ref="W162" authorId="1" shapeId="0">
      <text>
        <r>
          <rPr>
            <b/>
            <sz val="9"/>
            <color indexed="81"/>
            <rFont val="Tahoma"/>
            <family val="2"/>
          </rPr>
          <t>MoF comments:</t>
        </r>
        <r>
          <rPr>
            <sz val="9"/>
            <color indexed="81"/>
            <rFont val="Tahoma"/>
            <family val="2"/>
          </rPr>
          <t xml:space="preserve">
Basic information about the budget preparation cycle:
http://www.mf.gov.si/si/delovna_podrocja/proracun/splosno_o_proracunu/dokumenti/
Some information about the budget on other web pages, for example Court of Audit web pages:
http://www.rs-rs.si/rsrs/rsrs.nsf/I/KFFEB902FCFAD4AD2C12570840033FBC6
</t>
        </r>
      </text>
    </comment>
    <comment ref="AA162" authorId="1" shapeId="0">
      <text>
        <r>
          <rPr>
            <b/>
            <sz val="9"/>
            <color indexed="81"/>
            <rFont val="Tahoma"/>
            <family val="2"/>
          </rPr>
          <t>MoF comment:</t>
        </r>
        <r>
          <rPr>
            <sz val="9"/>
            <color indexed="81"/>
            <rFont val="Tahoma"/>
            <family val="2"/>
          </rPr>
          <t xml:space="preserve">
http://www.mf.gov.si/si/delovna_podrocja/proracun/sprejeti_proracun/</t>
        </r>
      </text>
    </comment>
    <comment ref="AN162" authorId="1" shapeId="0">
      <text>
        <r>
          <rPr>
            <b/>
            <sz val="9"/>
            <color indexed="81"/>
            <rFont val="Tahoma"/>
            <family val="2"/>
          </rPr>
          <t>MoF comment:</t>
        </r>
        <r>
          <rPr>
            <sz val="9"/>
            <color indexed="81"/>
            <rFont val="Tahoma"/>
            <family val="2"/>
          </rPr>
          <t xml:space="preserve">
Online starting from 2002 (Bulletin of Government Finance)</t>
        </r>
      </text>
    </comment>
    <comment ref="BO162" authorId="1" shapeId="0">
      <text>
        <r>
          <rPr>
            <b/>
            <sz val="9"/>
            <color indexed="81"/>
            <rFont val="Tahoma"/>
            <family val="2"/>
          </rPr>
          <t>Cem Dener:</t>
        </r>
        <r>
          <rPr>
            <sz val="9"/>
            <color indexed="81"/>
            <rFont val="Tahoma"/>
            <family val="2"/>
          </rPr>
          <t xml:space="preserve">
Institute of Macroeconomic Analysis and Development</t>
        </r>
      </text>
    </comment>
    <comment ref="CM162" authorId="1" shapeId="0">
      <text>
        <r>
          <rPr>
            <b/>
            <sz val="9"/>
            <color indexed="81"/>
            <rFont val="Tahoma"/>
            <family val="2"/>
          </rPr>
          <t>Cem Dener:</t>
        </r>
        <r>
          <rPr>
            <sz val="9"/>
            <color indexed="81"/>
            <rFont val="Tahoma"/>
            <family val="2"/>
          </rPr>
          <t xml:space="preserve">
http://www.src.si/library_si/pdf/infosrc/2009-SE/national_budget_planning_systems.pdf</t>
        </r>
      </text>
    </comment>
    <comment ref="CQ162" authorId="1" shapeId="0">
      <text>
        <r>
          <rPr>
            <b/>
            <sz val="9"/>
            <color indexed="81"/>
            <rFont val="Tahoma"/>
            <family val="2"/>
          </rPr>
          <t>Cem Dener:</t>
        </r>
        <r>
          <rPr>
            <sz val="9"/>
            <color indexed="81"/>
            <rFont val="Tahoma"/>
            <family val="2"/>
          </rPr>
          <t xml:space="preserve">
http://www.fu.gov.si/</t>
        </r>
      </text>
    </comment>
    <comment ref="CS162" authorId="1" shapeId="0">
      <text>
        <r>
          <rPr>
            <b/>
            <sz val="9"/>
            <color indexed="81"/>
            <rFont val="Tahoma"/>
            <family val="2"/>
          </rPr>
          <t>MoF comments:</t>
        </r>
        <r>
          <rPr>
            <sz val="9"/>
            <color indexed="81"/>
            <rFont val="Tahoma"/>
            <family val="2"/>
          </rPr>
          <t xml:space="preserve">
Additional information on links:
First page:
http://www.mf.gov.si/si/delovna_podrocja/
Adopted budget:
http://www.mf.gov.si/si/delovna_podrocja/proracun/sprejeti_proracun
Budget execution:
http://www.mf.gov.si/si/delovna_podrocja/proracun/izvrsevanje_proracuna/
Final account:
http://www.mf.gov.si/si/delovna_podrocja/proracun/zakljucni_racun/
Other information and Bulletin of Government Finance
http://www.mf.gov.si/si/delovna_podrocja/tekoca_gibanja_v_javnih_financah/
</t>
        </r>
      </text>
    </comment>
    <comment ref="CV162" authorId="1" shapeId="0">
      <text>
        <r>
          <rPr>
            <b/>
            <sz val="9"/>
            <color indexed="81"/>
            <rFont val="Tahoma"/>
            <family val="2"/>
          </rPr>
          <t>Cem Dener:</t>
        </r>
        <r>
          <rPr>
            <sz val="9"/>
            <color indexed="81"/>
            <rFont val="Tahoma"/>
            <family val="2"/>
          </rPr>
          <t xml:space="preserve">
http://www.mf.sigov.si/intranet/sappra/sappra.htm
(Intranet)</t>
        </r>
      </text>
    </comment>
    <comment ref="CX162" authorId="1" shapeId="0">
      <text>
        <r>
          <rPr>
            <b/>
            <sz val="9"/>
            <color indexed="81"/>
            <rFont val="Tahoma"/>
            <family val="2"/>
          </rPr>
          <t>Cem Dener:</t>
        </r>
        <r>
          <rPr>
            <sz val="9"/>
            <color indexed="81"/>
            <rFont val="Tahoma"/>
            <family val="2"/>
          </rPr>
          <t xml:space="preserve">
http://predlagam.vladi.si
http://evem.gov.si/evem/en/home.evem
</t>
        </r>
      </text>
    </comment>
    <comment ref="DF162" authorId="1" shapeId="0">
      <text>
        <r>
          <rPr>
            <b/>
            <sz val="9"/>
            <color indexed="81"/>
            <rFont val="Tahoma"/>
            <family val="2"/>
          </rPr>
          <t>MoF comments:</t>
        </r>
        <r>
          <rPr>
            <sz val="9"/>
            <color indexed="81"/>
            <rFont val="Tahoma"/>
            <family val="2"/>
          </rPr>
          <t xml:space="preserve">
Basic information about the budget preparation cycle:
http://www.mf.gov.si/si/delovna_podrocja/proracun/splosno_o_proracunu/dokumenti/
Some information about the budget on other web pages, for example Court of Audit web pages:
http://www.rs-rs.si/rsrs/rsrs.nsf/I/KFFEB902FCFAD4AD2C12570840033FBC6
</t>
        </r>
      </text>
    </comment>
    <comment ref="DJ162" authorId="1" shapeId="0">
      <text>
        <r>
          <rPr>
            <b/>
            <sz val="9"/>
            <color indexed="81"/>
            <rFont val="Tahoma"/>
            <family val="2"/>
          </rPr>
          <t>MoF comment:</t>
        </r>
        <r>
          <rPr>
            <sz val="9"/>
            <color indexed="81"/>
            <rFont val="Tahoma"/>
            <family val="2"/>
          </rPr>
          <t xml:space="preserve">
http://www.mf.gov.si/si/delovna_podrocja/proracun/sprejeti_proracun/</t>
        </r>
      </text>
    </comment>
    <comment ref="DL162" authorId="1" shapeId="0">
      <text>
        <r>
          <rPr>
            <b/>
            <sz val="9"/>
            <color indexed="81"/>
            <rFont val="Tahoma"/>
            <family val="2"/>
          </rPr>
          <t>Cem Dener:</t>
        </r>
        <r>
          <rPr>
            <sz val="9"/>
            <color indexed="81"/>
            <rFont val="Tahoma"/>
            <family val="2"/>
          </rPr>
          <t xml:space="preserve">
http://unpan1.un.org/intradoc/groups/public/documents/UNTC/UNPAN015731.pdf</t>
        </r>
      </text>
    </comment>
    <comment ref="DT162" authorId="1" shapeId="0">
      <text>
        <r>
          <rPr>
            <b/>
            <sz val="9"/>
            <color indexed="81"/>
            <rFont val="Tahoma"/>
            <family val="2"/>
          </rPr>
          <t>Cem Dener:</t>
        </r>
        <r>
          <rPr>
            <sz val="9"/>
            <color indexed="81"/>
            <rFont val="Tahoma"/>
            <family val="2"/>
          </rPr>
          <t xml:space="preserve">
Prev:
http://www.durs.gov.si
</t>
        </r>
      </text>
    </comment>
    <comment ref="DU162" authorId="1" shapeId="0">
      <text>
        <r>
          <rPr>
            <b/>
            <sz val="9"/>
            <color indexed="81"/>
            <rFont val="Tahoma"/>
            <family val="2"/>
          </rPr>
          <t>Cem Dener:</t>
        </r>
        <r>
          <rPr>
            <sz val="9"/>
            <color indexed="81"/>
            <rFont val="Tahoma"/>
            <family val="2"/>
          </rPr>
          <t xml:space="preserve">
Origin: 1991
</t>
        </r>
      </text>
    </comment>
    <comment ref="DW162" authorId="1" shapeId="0">
      <text>
        <r>
          <rPr>
            <b/>
            <sz val="9"/>
            <color indexed="81"/>
            <rFont val="Tahoma"/>
            <family val="2"/>
          </rPr>
          <t>MoF comment:</t>
        </r>
        <r>
          <rPr>
            <sz val="9"/>
            <color indexed="81"/>
            <rFont val="Tahoma"/>
            <family val="2"/>
          </rPr>
          <t xml:space="preserve">
Online starting from 2002 (Bulletin of Government Finance)</t>
        </r>
      </text>
    </comment>
    <comment ref="ED162" authorId="1" shapeId="0">
      <text>
        <r>
          <rPr>
            <b/>
            <sz val="9"/>
            <color indexed="81"/>
            <rFont val="Tahoma"/>
            <family val="2"/>
          </rPr>
          <t>Cem Dener:</t>
        </r>
        <r>
          <rPr>
            <sz val="9"/>
            <color indexed="81"/>
            <rFont val="Tahoma"/>
            <family val="2"/>
          </rPr>
          <t xml:space="preserve">
Prev:
http://www.carina.gov.si
</t>
        </r>
      </text>
    </comment>
    <comment ref="EE162" authorId="1" shapeId="0">
      <text>
        <r>
          <rPr>
            <b/>
            <sz val="9"/>
            <color indexed="81"/>
            <rFont val="Tahoma"/>
            <family val="2"/>
          </rPr>
          <t>Cem Dener:</t>
        </r>
        <r>
          <rPr>
            <sz val="9"/>
            <color indexed="81"/>
            <rFont val="Tahoma"/>
            <family val="2"/>
          </rPr>
          <t xml:space="preserve">
Origin: 1991
</t>
        </r>
      </text>
    </comment>
    <comment ref="EG162" authorId="3" shapeId="0">
      <text>
        <r>
          <rPr>
            <b/>
            <sz val="9"/>
            <color indexed="81"/>
            <rFont val="Tahoma"/>
            <family val="2"/>
          </rPr>
          <t>Sophiko Skhirtladze:</t>
        </r>
        <r>
          <rPr>
            <sz val="9"/>
            <color indexed="81"/>
            <rFont val="Tahoma"/>
            <family val="2"/>
          </rPr>
          <t xml:space="preserve">
Reported in Single Window Survey: Mapped to Version 3.0.</t>
        </r>
      </text>
    </comment>
    <comment ref="ER162" authorId="3" shapeId="0">
      <text>
        <r>
          <rPr>
            <b/>
            <sz val="9"/>
            <color indexed="81"/>
            <rFont val="Tahoma"/>
            <family val="2"/>
          </rPr>
          <t>Sophiko Skhirtladze:</t>
        </r>
        <r>
          <rPr>
            <sz val="9"/>
            <color indexed="81"/>
            <rFont val="Tahoma"/>
            <family val="2"/>
          </rPr>
          <t xml:space="preserve">
http://www.rtsa.ro/en/files/TRAS-31E-3-DECMAN,%20STARE,%20KLUN.pdf</t>
        </r>
      </text>
    </comment>
    <comment ref="EV162" authorId="3" shapeId="0">
      <text>
        <r>
          <rPr>
            <b/>
            <sz val="9"/>
            <color indexed="81"/>
            <rFont val="Tahoma"/>
            <family val="2"/>
          </rPr>
          <t>Sophiko Skhirtladze:</t>
        </r>
        <r>
          <rPr>
            <sz val="9"/>
            <color indexed="81"/>
            <rFont val="Tahoma"/>
            <family val="2"/>
          </rPr>
          <t xml:space="preserve">
http://www.ujp.gov.si/dokumenti/dokument.asp?id=288</t>
        </r>
      </text>
    </comment>
    <comment ref="EX162" authorId="1" shapeId="0">
      <text>
        <r>
          <rPr>
            <b/>
            <sz val="9"/>
            <color indexed="81"/>
            <rFont val="Tahoma"/>
            <family val="2"/>
          </rPr>
          <t>Cem Dener:</t>
        </r>
        <r>
          <rPr>
            <sz val="9"/>
            <color indexed="81"/>
            <rFont val="Tahoma"/>
            <family val="2"/>
          </rPr>
          <t xml:space="preserve">
Institute of Macroeconomic Analysis and Development</t>
        </r>
      </text>
    </comment>
    <comment ref="FV162" authorId="1" shapeId="0">
      <text>
        <r>
          <rPr>
            <b/>
            <sz val="9"/>
            <color indexed="81"/>
            <rFont val="Tahoma"/>
            <family val="2"/>
          </rPr>
          <t>Cem Dener:</t>
        </r>
        <r>
          <rPr>
            <sz val="9"/>
            <color indexed="81"/>
            <rFont val="Tahoma"/>
            <family val="2"/>
          </rPr>
          <t xml:space="preserve">
http://www.src.si/library_si/pdf/infosrc/2009-SE/national_budget_planning_systems.pdf</t>
        </r>
      </text>
    </comment>
    <comment ref="Z163" authorId="1" shapeId="0">
      <text>
        <r>
          <rPr>
            <b/>
            <sz val="9"/>
            <color indexed="81"/>
            <rFont val="Tahoma"/>
            <family val="2"/>
          </rPr>
          <t>Cem Dener:</t>
        </r>
        <r>
          <rPr>
            <sz val="9"/>
            <color indexed="81"/>
            <rFont val="Tahoma"/>
            <family val="2"/>
          </rPr>
          <t xml:space="preserve">
http://www.mof.gov.sb/AboutUs/TreasuryUnit/SIGAS.aspx</t>
        </r>
      </text>
    </comment>
    <comment ref="AC163" authorId="1" shapeId="0">
      <text>
        <r>
          <rPr>
            <sz val="9"/>
            <color indexed="81"/>
            <rFont val="Tahoma"/>
            <family val="2"/>
          </rPr>
          <t>The Budget Bricks (Books) were published since 1987.</t>
        </r>
      </text>
    </comment>
    <comment ref="CM163" authorId="1" shapeId="0">
      <text>
        <r>
          <rPr>
            <b/>
            <sz val="9"/>
            <color indexed="81"/>
            <rFont val="Tahoma"/>
            <family val="2"/>
          </rPr>
          <t>Cem Dener:</t>
        </r>
        <r>
          <rPr>
            <sz val="9"/>
            <color indexed="81"/>
            <rFont val="Tahoma"/>
            <family val="2"/>
          </rPr>
          <t xml:space="preserve">
Old: Maximise
New: MS Dynamics (T)
Separate system (BERT) for budget prep.</t>
        </r>
      </text>
    </comment>
    <comment ref="CX163" authorId="1" shapeId="0">
      <text>
        <r>
          <rPr>
            <b/>
            <sz val="9"/>
            <color indexed="81"/>
            <rFont val="Tahoma"/>
            <family val="2"/>
          </rPr>
          <t>Cem Dener:</t>
        </r>
        <r>
          <rPr>
            <sz val="9"/>
            <color indexed="81"/>
            <rFont val="Tahoma"/>
            <family val="2"/>
          </rPr>
          <t xml:space="preserve">
http://www.commerce.gov.sb/</t>
        </r>
      </text>
    </comment>
    <comment ref="DI163" authorId="1" shapeId="0">
      <text>
        <r>
          <rPr>
            <b/>
            <sz val="9"/>
            <color indexed="81"/>
            <rFont val="Tahoma"/>
            <family val="2"/>
          </rPr>
          <t>Cem Dener:</t>
        </r>
        <r>
          <rPr>
            <sz val="9"/>
            <color indexed="81"/>
            <rFont val="Tahoma"/>
            <family val="2"/>
          </rPr>
          <t xml:space="preserve">
http://www.mof.gov.sb/AboutUs/TreasuryUnit/SIGAS.aspx</t>
        </r>
      </text>
    </comment>
    <comment ref="DL163" authorId="1" shapeId="0">
      <text>
        <r>
          <rPr>
            <sz val="9"/>
            <color indexed="81"/>
            <rFont val="Tahoma"/>
            <family val="2"/>
          </rPr>
          <t>The Budget Bricks (Books) were published since 1987.</t>
        </r>
      </text>
    </comment>
    <comment ref="DN163" authorId="1" shapeId="0">
      <text>
        <r>
          <rPr>
            <b/>
            <sz val="9"/>
            <color indexed="81"/>
            <rFont val="Tahoma"/>
            <family val="2"/>
          </rPr>
          <t>Cem Dener:</t>
        </r>
        <r>
          <rPr>
            <sz val="9"/>
            <color indexed="81"/>
            <rFont val="Tahoma"/>
            <family val="2"/>
          </rPr>
          <t xml:space="preserve">
Consolidated Fund</t>
        </r>
      </text>
    </comment>
    <comment ref="DV163" authorId="1" shapeId="0">
      <text>
        <r>
          <rPr>
            <b/>
            <sz val="9"/>
            <color indexed="81"/>
            <rFont val="Tahoma"/>
            <family val="2"/>
          </rPr>
          <t>Cem Dener:</t>
        </r>
        <r>
          <rPr>
            <sz val="9"/>
            <color indexed="81"/>
            <rFont val="Tahoma"/>
            <family val="2"/>
          </rPr>
          <t xml:space="preserve">
Data Torque
http://www.datatorque.com/Article.aspx?ID=637</t>
        </r>
      </text>
    </comment>
    <comment ref="FV163" authorId="1" shapeId="0">
      <text>
        <r>
          <rPr>
            <b/>
            <sz val="9"/>
            <color indexed="81"/>
            <rFont val="Tahoma"/>
            <family val="2"/>
          </rPr>
          <t>Cem Dener:</t>
        </r>
        <r>
          <rPr>
            <sz val="9"/>
            <color indexed="81"/>
            <rFont val="Tahoma"/>
            <family val="2"/>
          </rPr>
          <t xml:space="preserve">
Old: Maximise
New: MS Dynamics (T)
Separate system (BERT) for budget prep.</t>
        </r>
      </text>
    </comment>
    <comment ref="GH163" authorId="1" shapeId="0">
      <text>
        <r>
          <rPr>
            <b/>
            <sz val="9"/>
            <color indexed="81"/>
            <rFont val="Tahoma"/>
            <family val="2"/>
          </rPr>
          <t>Cem Dener:</t>
        </r>
        <r>
          <rPr>
            <sz val="9"/>
            <color indexed="81"/>
            <rFont val="Tahoma"/>
            <family val="2"/>
          </rPr>
          <t xml:space="preserve">
CB : Full access</t>
        </r>
      </text>
    </comment>
    <comment ref="F164" authorId="4" shapeId="0">
      <text>
        <r>
          <rPr>
            <b/>
            <sz val="9"/>
            <color indexed="81"/>
            <rFont val="Tahoma"/>
            <family val="2"/>
          </rPr>
          <t>CD:</t>
        </r>
        <r>
          <rPr>
            <sz val="9"/>
            <color indexed="81"/>
            <rFont val="Tahoma"/>
            <family val="2"/>
          </rPr>
          <t xml:space="preserve">
2014
</t>
        </r>
      </text>
    </comment>
    <comment ref="DM164" authorId="1" shapeId="0">
      <text>
        <r>
          <rPr>
            <b/>
            <sz val="9"/>
            <color indexed="81"/>
            <rFont val="Tahoma"/>
            <family val="2"/>
          </rPr>
          <t>Cem Dener:</t>
        </r>
        <r>
          <rPr>
            <sz val="9"/>
            <color indexed="81"/>
            <rFont val="Tahoma"/>
            <family val="2"/>
          </rPr>
          <t xml:space="preserve">
target 2015</t>
        </r>
      </text>
    </comment>
    <comment ref="GG164" authorId="1" shapeId="0">
      <text>
        <r>
          <rPr>
            <b/>
            <sz val="9"/>
            <color indexed="81"/>
            <rFont val="Tahoma"/>
            <family val="2"/>
          </rPr>
          <t>Cem Dener:</t>
        </r>
        <r>
          <rPr>
            <sz val="9"/>
            <color indexed="81"/>
            <rFont val="Tahoma"/>
            <family val="2"/>
          </rPr>
          <t xml:space="preserve">
http://www.africaneconomicoutlook.org/fileadmin/uploads/aeo/2014/PDF/CN_Long_EN/Somalia_EN.pdf</t>
        </r>
      </text>
    </comment>
    <comment ref="P165" authorId="9" shapeId="0">
      <text>
        <r>
          <rPr>
            <b/>
            <sz val="9"/>
            <color indexed="81"/>
            <rFont val="Tahoma"/>
            <family val="2"/>
          </rPr>
          <t>Saw Young Min:</t>
        </r>
        <r>
          <rPr>
            <sz val="9"/>
            <color indexed="81"/>
            <rFont val="Tahoma"/>
            <family val="2"/>
          </rPr>
          <t xml:space="preserve">
MTBF</t>
        </r>
      </text>
    </comment>
    <comment ref="AO165" authorId="5" shapeId="0">
      <text>
        <r>
          <rPr>
            <b/>
            <sz val="9"/>
            <color indexed="81"/>
            <rFont val="Tahoma"/>
            <family val="2"/>
          </rPr>
          <t>Sandy:</t>
        </r>
        <r>
          <rPr>
            <sz val="9"/>
            <color indexed="81"/>
            <rFont val="Tahoma"/>
            <family val="2"/>
          </rPr>
          <t xml:space="preserve">
http://www.agsa.co.za/audit-reports/National.aspx</t>
        </r>
      </text>
    </comment>
    <comment ref="BE165" authorId="1" shapeId="0">
      <text>
        <r>
          <rPr>
            <b/>
            <sz val="9"/>
            <color indexed="81"/>
            <rFont val="Tahoma"/>
            <family val="2"/>
          </rPr>
          <t>Cem Dener:</t>
        </r>
        <r>
          <rPr>
            <sz val="9"/>
            <color indexed="81"/>
            <rFont val="Tahoma"/>
            <family val="2"/>
          </rPr>
          <t xml:space="preserve">
http://www.services.gov.za/services/content/Home</t>
        </r>
      </text>
    </comment>
    <comment ref="DH165" authorId="17" shapeId="0">
      <text>
        <r>
          <rPr>
            <b/>
            <sz val="9"/>
            <color indexed="81"/>
            <rFont val="Tahoma"/>
            <family val="2"/>
          </rPr>
          <t>Doruk Yarin Kiroglu:</t>
        </r>
        <r>
          <rPr>
            <sz val="9"/>
            <color indexed="81"/>
            <rFont val="Tahoma"/>
            <family val="2"/>
          </rPr>
          <t xml:space="preserve">
http://www.westerncape.gov.za/text/2012/10/wcg-draft-e-government-strategy-for-public-comment-october-2012.pdf</t>
        </r>
      </text>
    </comment>
    <comment ref="DL165" authorId="1" shapeId="0">
      <text>
        <r>
          <rPr>
            <b/>
            <sz val="9"/>
            <color indexed="81"/>
            <rFont val="Tahoma"/>
            <family val="2"/>
          </rPr>
          <t>Cem Dener:</t>
        </r>
        <r>
          <rPr>
            <sz val="9"/>
            <color indexed="81"/>
            <rFont val="Tahoma"/>
            <family val="2"/>
          </rPr>
          <t xml:space="preserve">
http://www.treasury.gov.za/publications/other/Final%20PEFA%20Report%20-%2029%20Sept%202008.pdf</t>
        </r>
      </text>
    </comment>
    <comment ref="DN165" authorId="1" shapeId="0">
      <text>
        <r>
          <rPr>
            <b/>
            <sz val="9"/>
            <color indexed="81"/>
            <rFont val="Tahoma"/>
            <family val="2"/>
          </rPr>
          <t>Cem Dener:</t>
        </r>
        <r>
          <rPr>
            <sz val="9"/>
            <color indexed="81"/>
            <rFont val="Tahoma"/>
            <family val="2"/>
          </rPr>
          <t xml:space="preserve">
National Revenue Fund</t>
        </r>
      </text>
    </comment>
    <comment ref="DX165" authorId="5" shapeId="0">
      <text>
        <r>
          <rPr>
            <b/>
            <sz val="9"/>
            <color indexed="81"/>
            <rFont val="Tahoma"/>
            <family val="2"/>
          </rPr>
          <t>Sandy:</t>
        </r>
        <r>
          <rPr>
            <sz val="9"/>
            <color indexed="81"/>
            <rFont val="Tahoma"/>
            <family val="2"/>
          </rPr>
          <t xml:space="preserve">
http://www.agsa.co.za/audit-reports/National.aspx</t>
        </r>
      </text>
    </comment>
    <comment ref="EG165" authorId="3" shapeId="0">
      <text>
        <r>
          <rPr>
            <b/>
            <sz val="9"/>
            <color indexed="81"/>
            <rFont val="Tahoma"/>
            <family val="2"/>
          </rPr>
          <t>Sophiko Skhirtladze:</t>
        </r>
        <r>
          <rPr>
            <sz val="9"/>
            <color indexed="81"/>
            <rFont val="Tahoma"/>
            <family val="2"/>
          </rPr>
          <t xml:space="preserve">
Reported in Single Window Survey: Mapped to Version 3.0.</t>
        </r>
      </text>
    </comment>
    <comment ref="EL165" authorId="1" shapeId="0">
      <text>
        <r>
          <rPr>
            <b/>
            <sz val="9"/>
            <color indexed="81"/>
            <rFont val="Tahoma"/>
            <family val="2"/>
          </rPr>
          <t>Cem Dener:</t>
        </r>
        <r>
          <rPr>
            <sz val="9"/>
            <color indexed="81"/>
            <rFont val="Tahoma"/>
            <family val="2"/>
          </rPr>
          <t xml:space="preserve">
http://www.interfront.co.za/south-african-revenue-service-modernisation-programme-a-success/
http://mpoverello.com/tag/icbs/</t>
        </r>
      </text>
    </comment>
    <comment ref="EN165" authorId="1" shapeId="0">
      <text>
        <r>
          <rPr>
            <b/>
            <sz val="9"/>
            <color indexed="81"/>
            <rFont val="Tahoma"/>
            <family val="2"/>
          </rPr>
          <t>Cem Dener:</t>
        </r>
        <r>
          <rPr>
            <sz val="9"/>
            <color indexed="81"/>
            <rFont val="Tahoma"/>
            <family val="2"/>
          </rPr>
          <t xml:space="preserve">
http://www.services.gov.za/services/content/Home</t>
        </r>
      </text>
    </comment>
    <comment ref="EV165" authorId="3" shapeId="0">
      <text>
        <r>
          <rPr>
            <b/>
            <sz val="9"/>
            <color indexed="81"/>
            <rFont val="Tahoma"/>
            <family val="2"/>
          </rPr>
          <t>Sophiko Skhirtladze:</t>
        </r>
        <r>
          <rPr>
            <sz val="9"/>
            <color indexed="81"/>
            <rFont val="Tahoma"/>
            <family val="2"/>
          </rPr>
          <t xml:space="preserve">
http://www.itweb.co.za/?id=54446:epost-office-delivers</t>
        </r>
      </text>
    </comment>
    <comment ref="EY165" authorId="3" shapeId="0">
      <text>
        <r>
          <rPr>
            <b/>
            <sz val="9"/>
            <color indexed="81"/>
            <rFont val="Tahoma"/>
            <family val="2"/>
          </rPr>
          <t>Sophiko Skhirtladze:</t>
        </r>
        <r>
          <rPr>
            <sz val="9"/>
            <color indexed="81"/>
            <rFont val="Tahoma"/>
            <family val="2"/>
          </rPr>
          <t xml:space="preserve">
http://www.brainstormmag.co.za/index.php?option=com_content&amp;view=article&amp;id=4578:e-signatures-finally-go-legit</t>
        </r>
      </text>
    </comment>
    <comment ref="FK165" authorId="6" shapeId="0">
      <text>
        <r>
          <rPr>
            <b/>
            <sz val="9"/>
            <color indexed="81"/>
            <rFont val="Tahoma"/>
            <family val="2"/>
          </rPr>
          <t>Huan Zhang:</t>
        </r>
        <r>
          <rPr>
            <sz val="9"/>
            <color indexed="81"/>
            <rFont val="Tahoma"/>
            <family val="2"/>
          </rPr>
          <t xml:space="preserve">
On 1 April 1992 the Financial Management System (FMS) and Personnel and  Salary Administrative System (PERSAL) were implemented on a centralised  basis in the then Cape Provincial Administration (CPA). 
http://www.westerncape.gov.za/text/2003/chapter_4_part_2_financial_management.pdf </t>
        </r>
      </text>
    </comment>
    <comment ref="FR165" authorId="1" shapeId="0">
      <text>
        <r>
          <rPr>
            <b/>
            <sz val="9"/>
            <color indexed="81"/>
            <rFont val="Tahoma"/>
            <family val="2"/>
          </rPr>
          <t>Cem Dener:</t>
        </r>
        <r>
          <rPr>
            <sz val="9"/>
            <color indexed="81"/>
            <rFont val="Tahoma"/>
            <family val="2"/>
          </rPr>
          <t xml:space="preserve">
http://www.pefa.org/en/assessment/za-sep08-pfmpr-public-en</t>
        </r>
      </text>
    </comment>
    <comment ref="GH165" authorId="1" shapeId="0">
      <text>
        <r>
          <rPr>
            <b/>
            <sz val="9"/>
            <color indexed="81"/>
            <rFont val="Tahoma"/>
            <family val="2"/>
          </rPr>
          <t>Cem Dener:</t>
        </r>
        <r>
          <rPr>
            <sz val="9"/>
            <color indexed="81"/>
            <rFont val="Tahoma"/>
            <family val="2"/>
          </rPr>
          <t xml:space="preserve">
CB : Full access
Also, subnational Debt Mgmt Units</t>
        </r>
      </text>
    </comment>
    <comment ref="CM166" authorId="1" shapeId="0">
      <text>
        <r>
          <rPr>
            <b/>
            <sz val="9"/>
            <color indexed="81"/>
            <rFont val="Tahoma"/>
            <family val="2"/>
          </rPr>
          <t>Cem Dener:</t>
        </r>
        <r>
          <rPr>
            <sz val="9"/>
            <color indexed="81"/>
            <rFont val="Tahoma"/>
            <family val="2"/>
          </rPr>
          <t xml:space="preserve">
Not fully utilized yet.
</t>
        </r>
      </text>
    </comment>
    <comment ref="DL166" authorId="1" shapeId="0">
      <text>
        <r>
          <rPr>
            <b/>
            <sz val="9"/>
            <color indexed="81"/>
            <rFont val="Tahoma"/>
            <family val="2"/>
          </rPr>
          <t>Cem Dener:</t>
        </r>
        <r>
          <rPr>
            <sz val="9"/>
            <color indexed="81"/>
            <rFont val="Tahoma"/>
            <family val="2"/>
          </rPr>
          <t xml:space="preserve">
http://www.southsudannewsagency.com/opinion/columnists/the-proposed-federal-model-for-south-sudan</t>
        </r>
      </text>
    </comment>
    <comment ref="DM166" authorId="1" shapeId="0">
      <text>
        <r>
          <rPr>
            <b/>
            <sz val="9"/>
            <color indexed="81"/>
            <rFont val="Tahoma"/>
            <family val="2"/>
          </rPr>
          <t>Cem Dener:</t>
        </r>
        <r>
          <rPr>
            <sz val="9"/>
            <color indexed="81"/>
            <rFont val="Tahoma"/>
            <family val="2"/>
          </rPr>
          <t xml:space="preserve">
Expected to be initiated in 2014</t>
        </r>
      </text>
    </comment>
    <comment ref="DT166" authorId="1" shapeId="0">
      <text>
        <r>
          <rPr>
            <b/>
            <sz val="9"/>
            <color indexed="81"/>
            <rFont val="Tahoma"/>
            <family val="2"/>
          </rPr>
          <t>Cem Dener:</t>
        </r>
        <r>
          <rPr>
            <sz val="9"/>
            <color indexed="81"/>
            <rFont val="Tahoma"/>
            <family val="2"/>
          </rPr>
          <t xml:space="preserve">
Directorate of Taxation under the MoF.
National Revenue Authority would be established in 2014.</t>
        </r>
      </text>
    </comment>
    <comment ref="EI166" authorId="1" shapeId="0">
      <text>
        <r>
          <rPr>
            <b/>
            <sz val="9"/>
            <color indexed="81"/>
            <rFont val="Tahoma"/>
            <family val="2"/>
          </rPr>
          <t>Cem Dener:</t>
        </r>
        <r>
          <rPr>
            <sz val="9"/>
            <color indexed="81"/>
            <rFont val="Tahoma"/>
            <family val="2"/>
          </rPr>
          <t xml:space="preserve">
TradeMark East Africa + Crown Agents (DFID Project)</t>
        </r>
      </text>
    </comment>
    <comment ref="EL166" authorId="1" shapeId="0">
      <text>
        <r>
          <rPr>
            <b/>
            <sz val="9"/>
            <color indexed="81"/>
            <rFont val="Tahoma"/>
            <family val="2"/>
          </rPr>
          <t>Cem Dener:</t>
        </r>
        <r>
          <rPr>
            <sz val="9"/>
            <color indexed="81"/>
            <rFont val="Tahoma"/>
            <family val="2"/>
          </rPr>
          <t xml:space="preserve">
http://www.crownagents.com/our-work/projects/detail/south-sudan-customs-trade</t>
        </r>
      </text>
    </comment>
    <comment ref="FV166" authorId="1" shapeId="0">
      <text>
        <r>
          <rPr>
            <b/>
            <sz val="9"/>
            <color indexed="81"/>
            <rFont val="Tahoma"/>
            <family val="2"/>
          </rPr>
          <t>Cem Dener:</t>
        </r>
        <r>
          <rPr>
            <sz val="9"/>
            <color indexed="81"/>
            <rFont val="Tahoma"/>
            <family val="2"/>
          </rPr>
          <t xml:space="preserve">
Not fully utilized yet.
</t>
        </r>
      </text>
    </comment>
    <comment ref="FX166" authorId="1" shapeId="0">
      <text>
        <r>
          <rPr>
            <b/>
            <sz val="9"/>
            <color indexed="81"/>
            <rFont val="Tahoma"/>
            <family val="2"/>
          </rPr>
          <t>Cem Dener:</t>
        </r>
        <r>
          <rPr>
            <sz val="9"/>
            <color indexed="81"/>
            <rFont val="Tahoma"/>
            <family val="2"/>
          </rPr>
          <t xml:space="preserve">
http://www.pefa.org/en/assessment/ssd-may12-pfmpr-public-en</t>
        </r>
      </text>
    </comment>
    <comment ref="FZ166" authorId="6" shapeId="0">
      <text>
        <r>
          <rPr>
            <b/>
            <sz val="9"/>
            <color indexed="81"/>
            <rFont val="Tahoma"/>
            <family val="2"/>
          </rPr>
          <t>Huan Zhang:</t>
        </r>
        <r>
          <rPr>
            <sz val="9"/>
            <color indexed="81"/>
            <rFont val="Tahoma"/>
            <family val="2"/>
          </rPr>
          <t xml:space="preserve">
Public procurement plans, contract awards, and decisions on complaints are not publicized </t>
        </r>
      </text>
    </comment>
    <comment ref="K167" authorId="1" shapeId="0">
      <text>
        <r>
          <rPr>
            <b/>
            <sz val="9"/>
            <color indexed="81"/>
            <rFont val="Tahoma"/>
            <family val="2"/>
          </rPr>
          <t>MoF comments:</t>
        </r>
        <r>
          <rPr>
            <sz val="9"/>
            <color indexed="81"/>
            <rFont val="Tahoma"/>
            <family val="2"/>
          </rPr>
          <t xml:space="preserve">
Public Finance information can also be found in the following website: http://www.thespanisheconomy.com</t>
        </r>
      </text>
    </comment>
    <comment ref="N167" authorId="1" shapeId="0">
      <text>
        <r>
          <rPr>
            <b/>
            <sz val="9"/>
            <color indexed="81"/>
            <rFont val="Tahoma"/>
            <family val="2"/>
          </rPr>
          <t>MoF comments:</t>
        </r>
        <r>
          <rPr>
            <sz val="9"/>
            <color indexed="81"/>
            <rFont val="Tahoma"/>
            <family val="2"/>
          </rPr>
          <t xml:space="preserve">
The website refers to local entities. 
More information on local entities and on the other levels of public administration can be found in the following websites:                     
http://www.minhap.gob.es/es-ES/Areas%20Tematicas/Administracion%20Electronica/OVEELL/Paginas/DatosFinanciacionEL.aspx   
http://www.minhap.gob.es/ES-ES/AREAS%20TEMATICAS/FINANCIACION%20AUTONOMICA/Paginas/Financiacion%20Autonomica.aspx                                        
http://www.igae.pap.minhap.gob.es/sitios/igae/es-ES/InformesCuentas/Informes/Paginas/publicaciones.aspx 
http://www.igae.pap.minhap.gob.es/sitios/igae/es-ES/InformesCuentas/Contabilidad/Paginas/contabilidadnacional.aspx     </t>
        </r>
      </text>
    </comment>
    <comment ref="O167" authorId="12" shapeId="0">
      <text>
        <r>
          <rPr>
            <b/>
            <sz val="9"/>
            <color indexed="81"/>
            <rFont val="Tahoma"/>
            <family val="2"/>
          </rPr>
          <t>Sandy: This link is for local government</t>
        </r>
      </text>
    </comment>
    <comment ref="R167" authorId="1" shapeId="0">
      <text>
        <r>
          <rPr>
            <b/>
            <sz val="9"/>
            <color indexed="81"/>
            <rFont val="Tahoma"/>
            <family val="2"/>
          </rPr>
          <t>MoF comments:</t>
        </r>
        <r>
          <rPr>
            <sz val="9"/>
            <color indexed="81"/>
            <rFont val="Tahoma"/>
            <family val="2"/>
          </rPr>
          <t xml:space="preserve">
http://www.igae.pap.minhap.gob.es/sitios/igae/es-ES/InformesCuentas/Informes/Documents/Ind-2013/2013-02.pdf
http://www.igae.pap.minhap.gob.es/sitios/igae/es-ES/InformesCuentas/Informes/Paginas/publicaciones.aspx</t>
        </r>
      </text>
    </comment>
    <comment ref="X167" authorId="1" shapeId="0">
      <text>
        <r>
          <rPr>
            <b/>
            <sz val="9"/>
            <color indexed="81"/>
            <rFont val="Tahoma"/>
            <family val="2"/>
          </rPr>
          <t>Cem Dener:</t>
        </r>
        <r>
          <rPr>
            <sz val="9"/>
            <color indexed="81"/>
            <rFont val="Tahoma"/>
            <family val="2"/>
          </rPr>
          <t xml:space="preserve">
http://www.minhap.gob.es/en-GB/Publicaciones/Archivo/Paginas/default.aspx</t>
        </r>
      </text>
    </comment>
    <comment ref="Y167" authorId="1" shapeId="0">
      <text>
        <r>
          <rPr>
            <b/>
            <sz val="9"/>
            <color indexed="81"/>
            <rFont val="Tahoma"/>
            <family val="2"/>
          </rPr>
          <t>MoF comments:</t>
        </r>
        <r>
          <rPr>
            <sz val="9"/>
            <color indexed="81"/>
            <rFont val="Tahoma"/>
            <family val="2"/>
          </rPr>
          <t xml:space="preserve">
Budget clasification can also be found in the following: http://www.minhap.gob.es/Documentacion/Publico/NormativaDoctrina/Presupuestos/Orden%20HAP%201294-2012.pdf</t>
        </r>
      </text>
    </comment>
    <comment ref="AH167" authorId="1" shapeId="0">
      <text>
        <r>
          <rPr>
            <b/>
            <sz val="9"/>
            <color indexed="81"/>
            <rFont val="Tahoma"/>
            <family val="2"/>
          </rPr>
          <t>MoF comments:</t>
        </r>
        <r>
          <rPr>
            <sz val="9"/>
            <color indexed="81"/>
            <rFont val="Tahoma"/>
            <family val="2"/>
          </rPr>
          <t xml:space="preserve">
Sectorial Ministries have always published their multiannual investment plans</t>
        </r>
      </text>
    </comment>
    <comment ref="AK167" authorId="1" shapeId="0">
      <text>
        <r>
          <rPr>
            <b/>
            <sz val="9"/>
            <color indexed="81"/>
            <rFont val="Tahoma"/>
            <family val="2"/>
          </rPr>
          <t>MoF comments:</t>
        </r>
        <r>
          <rPr>
            <sz val="9"/>
            <color indexed="81"/>
            <rFont val="Tahoma"/>
            <family val="2"/>
          </rPr>
          <t xml:space="preserve">
Since 2012: monthly (autonomous communities) and quaterly (total public administrations) publish data </t>
        </r>
      </text>
    </comment>
    <comment ref="AL167" authorId="1" shapeId="0">
      <text>
        <r>
          <rPr>
            <b/>
            <sz val="9"/>
            <color indexed="81"/>
            <rFont val="Tahoma"/>
            <family val="2"/>
          </rPr>
          <t>MoF comments:</t>
        </r>
        <r>
          <rPr>
            <sz val="9"/>
            <color indexed="81"/>
            <rFont val="Tahoma"/>
            <family val="2"/>
          </rPr>
          <t xml:space="preserve">
2= monthly  (central government, autonomous communities and Social Security)                                                                                     3= quarterly (local entities and total public administrations)</t>
        </r>
      </text>
    </comment>
    <comment ref="AN167" authorId="1" shapeId="0">
      <text>
        <r>
          <rPr>
            <b/>
            <sz val="9"/>
            <color indexed="81"/>
            <rFont val="Tahoma"/>
            <family val="2"/>
          </rPr>
          <t>Cem Dener:</t>
        </r>
        <r>
          <rPr>
            <sz val="9"/>
            <color indexed="81"/>
            <rFont val="Tahoma"/>
            <family val="2"/>
          </rPr>
          <t xml:space="preserve">
Monthly since 2012</t>
        </r>
      </text>
    </comment>
    <comment ref="AO167" authorId="1" shapeId="0">
      <text>
        <r>
          <rPr>
            <b/>
            <sz val="9"/>
            <color indexed="81"/>
            <rFont val="Tahoma"/>
            <family val="2"/>
          </rPr>
          <t>MoF comments:</t>
        </r>
        <r>
          <rPr>
            <sz val="9"/>
            <color indexed="81"/>
            <rFont val="Tahoma"/>
            <family val="2"/>
          </rPr>
          <t xml:space="preserve">
The Court of Audit (tribunal de cuentas) is in charge of the external audit                                       www.tcu.es</t>
        </r>
      </text>
    </comment>
    <comment ref="AU167" authorId="1" shapeId="0">
      <text>
        <r>
          <rPr>
            <b/>
            <sz val="9"/>
            <color indexed="81"/>
            <rFont val="Tahoma"/>
            <family val="2"/>
          </rPr>
          <t>Cem Dener:</t>
        </r>
        <r>
          <rPr>
            <sz val="9"/>
            <color indexed="81"/>
            <rFont val="Tahoma"/>
            <family val="2"/>
          </rPr>
          <t xml:space="preserve">
http://www.sepg.pap.minhap.gob.es/sitios/sepg/es-ES/Presupuestos/Documentacion/Paginas/InformeImpactoGenero.aspx</t>
        </r>
      </text>
    </comment>
    <comment ref="AX167" authorId="1" shapeId="0">
      <text>
        <r>
          <rPr>
            <b/>
            <sz val="9"/>
            <color indexed="81"/>
            <rFont val="Tahoma"/>
            <family val="2"/>
          </rPr>
          <t>Cem Dener:</t>
        </r>
        <r>
          <rPr>
            <sz val="9"/>
            <color indexed="81"/>
            <rFont val="Tahoma"/>
            <family val="2"/>
          </rPr>
          <t xml:space="preserve">
In the context of foreign policy, foreign aid information is provided (pages 197 to 202): http://www.sepg.pap.minhap.gob.es/Presup/PGE2013Ley/MaestroDocumentos/PGE-ROM/doc/3/1/N_13_E_A_1_1.PDF          Moreover, in national accounting terms, information on international cooperation is provided in heading D.74</t>
        </r>
      </text>
    </comment>
    <comment ref="BG167" authorId="1" shapeId="0">
      <text>
        <r>
          <rPr>
            <b/>
            <sz val="9"/>
            <color indexed="81"/>
            <rFont val="Tahoma"/>
            <family val="2"/>
          </rPr>
          <t>Cem Dener:</t>
        </r>
        <r>
          <rPr>
            <sz val="9"/>
            <color indexed="81"/>
            <rFont val="Tahoma"/>
            <family val="2"/>
          </rPr>
          <t xml:space="preserve">
http://www.oficinavirtual.pap.minhap.gob.es/sitios/oficinavirtual/en-GB/CatalogoSistemasInformacion/SIC3/Paginas/QueEs.aspx</t>
        </r>
      </text>
    </comment>
    <comment ref="BR167" authorId="1" shapeId="0">
      <text>
        <r>
          <rPr>
            <b/>
            <sz val="9"/>
            <color indexed="81"/>
            <rFont val="Tahoma"/>
            <family val="2"/>
          </rPr>
          <t>MoF comment:</t>
        </r>
        <r>
          <rPr>
            <sz val="9"/>
            <color indexed="81"/>
            <rFont val="Tahoma"/>
            <family val="2"/>
          </rPr>
          <t xml:space="preserve">
This web site can be added:  http://www.sepg.pap.minhap.gob.es/sitios/sepg/es-ES/Presupuestos/NormativaPresupuestaria/Paginas/NormativaPresupuestaria.aspx</t>
        </r>
      </text>
    </comment>
    <comment ref="CA167" authorId="1" shapeId="0">
      <text>
        <r>
          <rPr>
            <b/>
            <sz val="9"/>
            <color indexed="81"/>
            <rFont val="Tahoma"/>
            <family val="2"/>
          </rPr>
          <t>Cem Dener:</t>
        </r>
        <r>
          <rPr>
            <sz val="9"/>
            <color indexed="81"/>
            <rFont val="Tahoma"/>
            <family val="2"/>
          </rPr>
          <t xml:space="preserve">
Catalan
</t>
        </r>
      </text>
    </comment>
    <comment ref="CB167" authorId="1" shapeId="0">
      <text>
        <r>
          <rPr>
            <b/>
            <sz val="9"/>
            <color indexed="81"/>
            <rFont val="Tahoma"/>
            <family val="2"/>
          </rPr>
          <t>Cem Dener:</t>
        </r>
        <r>
          <rPr>
            <sz val="9"/>
            <color indexed="81"/>
            <rFont val="Tahoma"/>
            <family val="2"/>
          </rPr>
          <t xml:space="preserve">
Galician</t>
        </r>
      </text>
    </comment>
    <comment ref="CT167" authorId="1" shapeId="0">
      <text>
        <r>
          <rPr>
            <b/>
            <sz val="9"/>
            <color indexed="81"/>
            <rFont val="Tahoma"/>
            <family val="2"/>
          </rPr>
          <t>MoF comments:</t>
        </r>
        <r>
          <rPr>
            <sz val="9"/>
            <color indexed="81"/>
            <rFont val="Tahoma"/>
            <family val="2"/>
          </rPr>
          <t xml:space="preserve">
Public Finance information can also be found in the following website: http://www.thespanisheconomy.com</t>
        </r>
      </text>
    </comment>
    <comment ref="CW167" authorId="1" shapeId="0">
      <text>
        <r>
          <rPr>
            <b/>
            <sz val="9"/>
            <color indexed="81"/>
            <rFont val="Tahoma"/>
            <family val="2"/>
          </rPr>
          <t>MoF comments:</t>
        </r>
        <r>
          <rPr>
            <sz val="9"/>
            <color indexed="81"/>
            <rFont val="Tahoma"/>
            <family val="2"/>
          </rPr>
          <t xml:space="preserve">
The website refers to local entities. 
More information on local entities and on the other levels of public administration can be found in the following websites:                     
http://www.minhap.gob.es/es-ES/Areas%20Tematicas/Administracion%20Electronica/OVEELL/Paginas/DatosFinanciacionEL.aspx   
http://www.minhap.gob.es/ES-ES/AREAS%20TEMATICAS/FINANCIACION%20AUTONOMICA/Paginas/Financiacion%20Autonomica.aspx                                        
http://www.igae.pap.minhap.gob.es/sitios/igae/es-ES/InformesCuentas/Informes/Paginas/publicaciones.aspx 
http://www.igae.pap.minhap.gob.es/sitios/igae/es-ES/InformesCuentas/Contabilidad/Paginas/contabilidadnacional.aspx     </t>
        </r>
      </text>
    </comment>
    <comment ref="CX167" authorId="12" shapeId="0">
      <text>
        <r>
          <rPr>
            <b/>
            <sz val="9"/>
            <color indexed="81"/>
            <rFont val="Tahoma"/>
            <family val="2"/>
          </rPr>
          <t>Sandy: This link is for local government</t>
        </r>
      </text>
    </comment>
    <comment ref="DG167" authorId="1" shapeId="0">
      <text>
        <r>
          <rPr>
            <b/>
            <sz val="9"/>
            <color indexed="81"/>
            <rFont val="Tahoma"/>
            <family val="2"/>
          </rPr>
          <t>Cem Dener:</t>
        </r>
        <r>
          <rPr>
            <sz val="9"/>
            <color indexed="81"/>
            <rFont val="Tahoma"/>
            <family val="2"/>
          </rPr>
          <t xml:space="preserve">
http://www.minhap.gob.es/en-GB/Publicaciones/Archivo/Paginas/default.aspx</t>
        </r>
      </text>
    </comment>
    <comment ref="DH167" authorId="1" shapeId="0">
      <text>
        <r>
          <rPr>
            <b/>
            <sz val="9"/>
            <color indexed="81"/>
            <rFont val="Tahoma"/>
            <family val="2"/>
          </rPr>
          <t>MoF comments:</t>
        </r>
        <r>
          <rPr>
            <sz val="9"/>
            <color indexed="81"/>
            <rFont val="Tahoma"/>
            <family val="2"/>
          </rPr>
          <t xml:space="preserve">
Budget clasification can also be found in the following: http://www.minhap.gob.es/Documentacion/Publico/NormativaDoctrina/Presupuestos/Orden%20HAP%201294-2012.pdf</t>
        </r>
      </text>
    </comment>
    <comment ref="DT167" authorId="1" shapeId="0">
      <text>
        <r>
          <rPr>
            <b/>
            <sz val="9"/>
            <color indexed="81"/>
            <rFont val="Tahoma"/>
            <family val="2"/>
          </rPr>
          <t>MoF comments:</t>
        </r>
        <r>
          <rPr>
            <sz val="9"/>
            <color indexed="81"/>
            <rFont val="Tahoma"/>
            <family val="2"/>
          </rPr>
          <t xml:space="preserve">
Since 2012: monthly (autonomous communities) and quaterly (total public administrations) publish data </t>
        </r>
      </text>
    </comment>
    <comment ref="DU167" authorId="1" shapeId="0">
      <text>
        <r>
          <rPr>
            <b/>
            <sz val="9"/>
            <color indexed="81"/>
            <rFont val="Tahoma"/>
            <family val="2"/>
          </rPr>
          <t>MoF comments:</t>
        </r>
        <r>
          <rPr>
            <sz val="9"/>
            <color indexed="81"/>
            <rFont val="Tahoma"/>
            <family val="2"/>
          </rPr>
          <t xml:space="preserve">
2= monthly  (central government, autonomous communities and Social Security)                                                                                     3= quarterly (local entities and total public administrations)</t>
        </r>
      </text>
    </comment>
    <comment ref="DW167" authorId="1" shapeId="0">
      <text>
        <r>
          <rPr>
            <b/>
            <sz val="9"/>
            <color indexed="81"/>
            <rFont val="Tahoma"/>
            <family val="2"/>
          </rPr>
          <t>Cem Dener:</t>
        </r>
        <r>
          <rPr>
            <sz val="9"/>
            <color indexed="81"/>
            <rFont val="Tahoma"/>
            <family val="2"/>
          </rPr>
          <t xml:space="preserve">
Monthly since 2012</t>
        </r>
      </text>
    </comment>
    <comment ref="DX167" authorId="1" shapeId="0">
      <text>
        <r>
          <rPr>
            <b/>
            <sz val="9"/>
            <color indexed="81"/>
            <rFont val="Tahoma"/>
            <family val="2"/>
          </rPr>
          <t>MoF comments:</t>
        </r>
        <r>
          <rPr>
            <sz val="9"/>
            <color indexed="81"/>
            <rFont val="Tahoma"/>
            <family val="2"/>
          </rPr>
          <t xml:space="preserve">
The Court of Audit (tribunal de cuentas) is in charge of the external audit                                       www.tcu.es</t>
        </r>
      </text>
    </comment>
    <comment ref="ED167" authorId="1" shapeId="0">
      <text>
        <r>
          <rPr>
            <b/>
            <sz val="9"/>
            <color indexed="81"/>
            <rFont val="Tahoma"/>
            <family val="2"/>
          </rPr>
          <t>Cem Dener:</t>
        </r>
        <r>
          <rPr>
            <sz val="9"/>
            <color indexed="81"/>
            <rFont val="Tahoma"/>
            <family val="2"/>
          </rPr>
          <t xml:space="preserve">
http://www.sepg.pap.minhap.gob.es/sitios/sepg/es-ES/Presupuestos/Documentacion/Paginas/InformeImpactoGenero.aspx</t>
        </r>
      </text>
    </comment>
    <comment ref="EG167" authorId="1" shapeId="0">
      <text>
        <r>
          <rPr>
            <b/>
            <sz val="9"/>
            <color indexed="81"/>
            <rFont val="Tahoma"/>
            <family val="2"/>
          </rPr>
          <t>Cem Dener:</t>
        </r>
        <r>
          <rPr>
            <sz val="9"/>
            <color indexed="81"/>
            <rFont val="Tahoma"/>
            <family val="2"/>
          </rPr>
          <t xml:space="preserve">
In the context of foreign policy, foreign aid information is provided (pages 197 to 202): http://www.sepg.pap.minhap.gob.es/Presup/PGE2013Ley/MaestroDocumentos/PGE-ROM/doc/3/1/N_13_E_A_1_1.PDF          Moreover, in national accounting terms, information on international cooperation is provided in heading D.74</t>
        </r>
      </text>
    </comment>
    <comment ref="EP167" authorId="1" shapeId="0">
      <text>
        <r>
          <rPr>
            <b/>
            <sz val="9"/>
            <color indexed="81"/>
            <rFont val="Tahoma"/>
            <family val="2"/>
          </rPr>
          <t>Cem Dener:</t>
        </r>
        <r>
          <rPr>
            <sz val="9"/>
            <color indexed="81"/>
            <rFont val="Tahoma"/>
            <family val="2"/>
          </rPr>
          <t xml:space="preserve">
http://www.oficinavirtual.pap.minhap.gob.es/sitios/oficinavirtual/en-GB/CatalogoSistemasInformacion/SIC3/Paginas/QueEs.aspx</t>
        </r>
      </text>
    </comment>
    <comment ref="EY167" authorId="3" shapeId="0">
      <text>
        <r>
          <rPr>
            <b/>
            <sz val="9"/>
            <color indexed="81"/>
            <rFont val="Tahoma"/>
            <family val="2"/>
          </rPr>
          <t>Sophiko Skhirtladze:</t>
        </r>
        <r>
          <rPr>
            <sz val="9"/>
            <color indexed="81"/>
            <rFont val="Tahoma"/>
            <family val="2"/>
          </rPr>
          <t xml:space="preserve">
https://web.archive.org/web/20110512183409/http://www.060.es/, first time when this option appears to access using digital certificate</t>
        </r>
      </text>
    </comment>
    <comment ref="FA167" authorId="1" shapeId="0">
      <text>
        <r>
          <rPr>
            <b/>
            <sz val="9"/>
            <color indexed="81"/>
            <rFont val="Tahoma"/>
            <family val="2"/>
          </rPr>
          <t>MoF comment:</t>
        </r>
        <r>
          <rPr>
            <sz val="9"/>
            <color indexed="81"/>
            <rFont val="Tahoma"/>
            <family val="2"/>
          </rPr>
          <t xml:space="preserve">
This web site can be added:  http://www.sepg.pap.minhap.gob.es/sitios/sepg/es-ES/Presupuestos/NormativaPresupuestaria/Paginas/NormativaPresupuestaria.aspx</t>
        </r>
      </text>
    </comment>
    <comment ref="FJ167" authorId="1" shapeId="0">
      <text>
        <r>
          <rPr>
            <b/>
            <sz val="9"/>
            <color indexed="81"/>
            <rFont val="Tahoma"/>
            <family val="2"/>
          </rPr>
          <t>Cem Dener:</t>
        </r>
        <r>
          <rPr>
            <sz val="9"/>
            <color indexed="81"/>
            <rFont val="Tahoma"/>
            <family val="2"/>
          </rPr>
          <t xml:space="preserve">
Catalan
</t>
        </r>
      </text>
    </comment>
    <comment ref="FK167" authorId="1" shapeId="0">
      <text>
        <r>
          <rPr>
            <b/>
            <sz val="9"/>
            <color indexed="81"/>
            <rFont val="Tahoma"/>
            <family val="2"/>
          </rPr>
          <t>Cem Dener:</t>
        </r>
        <r>
          <rPr>
            <sz val="9"/>
            <color indexed="81"/>
            <rFont val="Tahoma"/>
            <family val="2"/>
          </rPr>
          <t xml:space="preserve">
Galician</t>
        </r>
      </text>
    </comment>
    <comment ref="M168" authorId="1" shapeId="0">
      <text>
        <r>
          <rPr>
            <b/>
            <sz val="9"/>
            <color indexed="81"/>
            <rFont val="Tahoma"/>
            <family val="2"/>
          </rPr>
          <t>Cem Dener:</t>
        </r>
        <r>
          <rPr>
            <sz val="9"/>
            <color indexed="81"/>
            <rFont val="Tahoma"/>
            <family val="2"/>
          </rPr>
          <t xml:space="preserve">
http://www.treasury.gov.lk/itpro.html</t>
        </r>
      </text>
    </comment>
    <comment ref="BO168" authorId="1" shapeId="0">
      <text>
        <r>
          <rPr>
            <b/>
            <sz val="9"/>
            <color indexed="81"/>
            <rFont val="Tahoma"/>
            <family val="2"/>
          </rPr>
          <t>Cem Dener:</t>
        </r>
        <r>
          <rPr>
            <sz val="9"/>
            <color indexed="81"/>
            <rFont val="Tahoma"/>
            <family val="2"/>
          </rPr>
          <t xml:space="preserve">
State Accounts (interactive query)</t>
        </r>
      </text>
    </comment>
    <comment ref="BY168" authorId="1" shapeId="0">
      <text>
        <r>
          <rPr>
            <b/>
            <sz val="9"/>
            <color indexed="81"/>
            <rFont val="Tahoma"/>
            <family val="2"/>
          </rPr>
          <t>Cem Dener:</t>
        </r>
        <r>
          <rPr>
            <sz val="9"/>
            <color indexed="81"/>
            <rFont val="Tahoma"/>
            <family val="2"/>
          </rPr>
          <t xml:space="preserve">
Tamil</t>
        </r>
      </text>
    </comment>
    <comment ref="BZ168" authorId="1" shapeId="0">
      <text>
        <r>
          <rPr>
            <b/>
            <sz val="9"/>
            <color indexed="81"/>
            <rFont val="Tahoma"/>
            <family val="2"/>
          </rPr>
          <t>Cem Dener:</t>
        </r>
        <r>
          <rPr>
            <sz val="9"/>
            <color indexed="81"/>
            <rFont val="Tahoma"/>
            <family val="2"/>
          </rPr>
          <t xml:space="preserve">
Sinhala</t>
        </r>
      </text>
    </comment>
    <comment ref="CI168" authorId="1" shapeId="0">
      <text>
        <r>
          <rPr>
            <b/>
            <sz val="9"/>
            <color indexed="81"/>
            <rFont val="Tahoma"/>
            <family val="2"/>
          </rPr>
          <t>Cem Dener:</t>
        </r>
        <r>
          <rPr>
            <sz val="9"/>
            <color indexed="81"/>
            <rFont val="Tahoma"/>
            <family val="2"/>
          </rPr>
          <t xml:space="preserve">
ITMIS is expected to be operational in 2015</t>
        </r>
      </text>
    </comment>
    <comment ref="CM168" authorId="1" shapeId="0">
      <text>
        <r>
          <rPr>
            <b/>
            <sz val="9"/>
            <color indexed="81"/>
            <rFont val="Tahoma"/>
            <family val="2"/>
          </rPr>
          <t>Cem Dener:</t>
        </r>
        <r>
          <rPr>
            <sz val="9"/>
            <color indexed="81"/>
            <rFont val="Tahoma"/>
            <family val="2"/>
          </rPr>
          <t xml:space="preserve">
New ITMIS is expected to be operational in 2015 based on Free Balance</t>
        </r>
      </text>
    </comment>
    <comment ref="CV168" authorId="1" shapeId="0">
      <text>
        <r>
          <rPr>
            <b/>
            <sz val="9"/>
            <color indexed="81"/>
            <rFont val="Tahoma"/>
            <family val="2"/>
          </rPr>
          <t>Cem Dener:</t>
        </r>
        <r>
          <rPr>
            <sz val="9"/>
            <color indexed="81"/>
            <rFont val="Tahoma"/>
            <family val="2"/>
          </rPr>
          <t xml:space="preserve">
http://www.treasury.gov.lk/itpro.html</t>
        </r>
      </text>
    </comment>
    <comment ref="CX168" authorId="1" shapeId="0">
      <text>
        <r>
          <rPr>
            <b/>
            <sz val="9"/>
            <color indexed="81"/>
            <rFont val="Tahoma"/>
            <family val="2"/>
          </rPr>
          <t>Cem Dener:</t>
        </r>
        <r>
          <rPr>
            <sz val="9"/>
            <color indexed="81"/>
            <rFont val="Tahoma"/>
            <family val="2"/>
          </rPr>
          <t xml:space="preserve">
http://www.srilanka.lk</t>
        </r>
      </text>
    </comment>
    <comment ref="DV168" authorId="1" shapeId="0">
      <text>
        <r>
          <rPr>
            <b/>
            <sz val="9"/>
            <color indexed="81"/>
            <rFont val="Tahoma"/>
            <family val="2"/>
          </rPr>
          <t>Cem Dener:</t>
        </r>
        <r>
          <rPr>
            <sz val="9"/>
            <color indexed="81"/>
            <rFont val="Tahoma"/>
            <family val="2"/>
          </rPr>
          <t xml:space="preserve">
SAP</t>
        </r>
      </text>
    </comment>
    <comment ref="DZ168" authorId="1" shapeId="0">
      <text>
        <r>
          <rPr>
            <b/>
            <sz val="9"/>
            <color indexed="81"/>
            <rFont val="Tahoma"/>
            <family val="2"/>
          </rPr>
          <t>Cem Dener:</t>
        </r>
        <r>
          <rPr>
            <sz val="9"/>
            <color indexed="81"/>
            <rFont val="Tahoma"/>
            <family val="2"/>
          </rPr>
          <t xml:space="preserve">
http://www.adb.org/projects/44414-012/main</t>
        </r>
      </text>
    </comment>
    <comment ref="EG168"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M168" authorId="1" shapeId="0">
      <text>
        <r>
          <rPr>
            <b/>
            <sz val="9"/>
            <color indexed="81"/>
            <rFont val="Tahoma"/>
            <family val="2"/>
          </rPr>
          <t>Cem Dener:</t>
        </r>
        <r>
          <rPr>
            <sz val="9"/>
            <color indexed="81"/>
            <rFont val="Tahoma"/>
            <family val="2"/>
          </rPr>
          <t xml:space="preserve">
ASYCUDA World since 2009</t>
        </r>
      </text>
    </comment>
    <comment ref="EX168" authorId="1" shapeId="0">
      <text>
        <r>
          <rPr>
            <b/>
            <sz val="9"/>
            <color indexed="81"/>
            <rFont val="Tahoma"/>
            <family val="2"/>
          </rPr>
          <t>Cem Dener:</t>
        </r>
        <r>
          <rPr>
            <sz val="9"/>
            <color indexed="81"/>
            <rFont val="Tahoma"/>
            <family val="2"/>
          </rPr>
          <t xml:space="preserve">
State Accounts (interactive query)</t>
        </r>
      </text>
    </comment>
    <comment ref="EY168" authorId="3" shapeId="0">
      <text>
        <r>
          <rPr>
            <b/>
            <sz val="9"/>
            <color indexed="81"/>
            <rFont val="Tahoma"/>
            <family val="2"/>
          </rPr>
          <t>Sophiko Skhirtladze:</t>
        </r>
        <r>
          <rPr>
            <sz val="9"/>
            <color indexed="81"/>
            <rFont val="Tahoma"/>
            <family val="2"/>
          </rPr>
          <t xml:space="preserve">
http://www.ft.lk/2013/12/27/icta-tasked-with-national-certification-authority-functions/</t>
        </r>
      </text>
    </comment>
    <comment ref="FH168" authorId="1" shapeId="0">
      <text>
        <r>
          <rPr>
            <b/>
            <sz val="9"/>
            <color indexed="81"/>
            <rFont val="Tahoma"/>
            <family val="2"/>
          </rPr>
          <t>Cem Dener:</t>
        </r>
        <r>
          <rPr>
            <sz val="9"/>
            <color indexed="81"/>
            <rFont val="Tahoma"/>
            <family val="2"/>
          </rPr>
          <t xml:space="preserve">
Tamil</t>
        </r>
      </text>
    </comment>
    <comment ref="FI168" authorId="1" shapeId="0">
      <text>
        <r>
          <rPr>
            <b/>
            <sz val="9"/>
            <color indexed="81"/>
            <rFont val="Tahoma"/>
            <family val="2"/>
          </rPr>
          <t>Cem Dener:</t>
        </r>
        <r>
          <rPr>
            <sz val="9"/>
            <color indexed="81"/>
            <rFont val="Tahoma"/>
            <family val="2"/>
          </rPr>
          <t xml:space="preserve">
Sinhala</t>
        </r>
      </text>
    </comment>
    <comment ref="FR168" authorId="1" shapeId="0">
      <text>
        <r>
          <rPr>
            <b/>
            <sz val="9"/>
            <color indexed="81"/>
            <rFont val="Tahoma"/>
            <family val="2"/>
          </rPr>
          <t>Cem Dener:</t>
        </r>
        <r>
          <rPr>
            <sz val="9"/>
            <color indexed="81"/>
            <rFont val="Tahoma"/>
            <family val="2"/>
          </rPr>
          <t xml:space="preserve">
ITMIS is expected to be operational in 2015</t>
        </r>
      </text>
    </comment>
    <comment ref="FV168" authorId="1" shapeId="0">
      <text>
        <r>
          <rPr>
            <b/>
            <sz val="9"/>
            <color indexed="81"/>
            <rFont val="Tahoma"/>
            <family val="2"/>
          </rPr>
          <t>Cem Dener:</t>
        </r>
        <r>
          <rPr>
            <sz val="9"/>
            <color indexed="81"/>
            <rFont val="Tahoma"/>
            <family val="2"/>
          </rPr>
          <t xml:space="preserve">
New ITMIS is expected to be operational in 2015 based on Free Balance</t>
        </r>
      </text>
    </comment>
    <comment ref="FX168" authorId="1" shapeId="0">
      <text>
        <r>
          <rPr>
            <b/>
            <sz val="9"/>
            <color indexed="81"/>
            <rFont val="Tahoma"/>
            <family val="2"/>
          </rPr>
          <t>Cem Dener:</t>
        </r>
        <r>
          <rPr>
            <sz val="9"/>
            <color indexed="81"/>
            <rFont val="Tahoma"/>
            <family val="2"/>
          </rPr>
          <t xml:space="preserve">
http://adbprocurementforum.net/?page_id=1555</t>
        </r>
      </text>
    </comment>
    <comment ref="GH168" authorId="1" shapeId="0">
      <text>
        <r>
          <rPr>
            <b/>
            <sz val="9"/>
            <color indexed="81"/>
            <rFont val="Tahoma"/>
            <family val="2"/>
          </rPr>
          <t>Cem Dener:</t>
        </r>
        <r>
          <rPr>
            <sz val="9"/>
            <color indexed="81"/>
            <rFont val="Tahoma"/>
            <family val="2"/>
          </rPr>
          <t xml:space="preserve">
CB : Full access</t>
        </r>
      </text>
    </comment>
    <comment ref="M169" authorId="1" shapeId="0">
      <text>
        <r>
          <rPr>
            <b/>
            <sz val="9"/>
            <color indexed="81"/>
            <rFont val="Tahoma"/>
            <family val="2"/>
          </rPr>
          <t>Cem Dener:</t>
        </r>
        <r>
          <rPr>
            <sz val="9"/>
            <color indexed="81"/>
            <rFont val="Tahoma"/>
            <family val="2"/>
          </rPr>
          <t xml:space="preserve">
http://www.pefa.org/en/assessment/sd-may10-cifa-public-en</t>
        </r>
      </text>
    </comment>
    <comment ref="CV169" authorId="1" shapeId="0">
      <text>
        <r>
          <rPr>
            <b/>
            <sz val="9"/>
            <color indexed="81"/>
            <rFont val="Tahoma"/>
            <family val="2"/>
          </rPr>
          <t>Cem Dener:</t>
        </r>
        <r>
          <rPr>
            <sz val="9"/>
            <color indexed="81"/>
            <rFont val="Tahoma"/>
            <family val="2"/>
          </rPr>
          <t xml:space="preserve">
http://www.pefa.org/en/assessment/sd-may10-cifa-public-en</t>
        </r>
      </text>
    </comment>
    <comment ref="DE169" authorId="17" shapeId="0">
      <text>
        <r>
          <rPr>
            <b/>
            <sz val="9"/>
            <color indexed="81"/>
            <rFont val="Tahoma"/>
            <family val="2"/>
          </rPr>
          <t>Doruk Yarin Kiroglu:</t>
        </r>
        <r>
          <rPr>
            <sz val="9"/>
            <color indexed="81"/>
            <rFont val="Tahoma"/>
            <family val="2"/>
          </rPr>
          <t xml:space="preserve">
Website links are not operational</t>
        </r>
      </text>
    </comment>
    <comment ref="DM169" authorId="1" shapeId="0">
      <text>
        <r>
          <rPr>
            <b/>
            <sz val="9"/>
            <color indexed="81"/>
            <rFont val="Tahoma"/>
            <family val="2"/>
          </rPr>
          <t>Cem Dener:</t>
        </r>
        <r>
          <rPr>
            <sz val="9"/>
            <color indexed="81"/>
            <rFont val="Tahoma"/>
            <family val="2"/>
          </rPr>
          <t xml:space="preserve">
Initiated in 2005 but not fully operational yet</t>
        </r>
      </text>
    </comment>
    <comment ref="DZ169" authorId="1" shapeId="0">
      <text>
        <r>
          <rPr>
            <b/>
            <sz val="9"/>
            <color indexed="81"/>
            <rFont val="Tahoma"/>
            <family val="2"/>
          </rPr>
          <t>Cem Dener:</t>
        </r>
        <r>
          <rPr>
            <sz val="9"/>
            <color indexed="81"/>
            <rFont val="Tahoma"/>
            <family val="2"/>
          </rPr>
          <t xml:space="preserve">
http://www.pefa.org/en/assessment/sd-may10-cifa-public-en</t>
        </r>
      </text>
    </comment>
    <comment ref="EG169"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69" authorId="1" shapeId="0">
      <text>
        <r>
          <rPr>
            <b/>
            <sz val="9"/>
            <color indexed="81"/>
            <rFont val="Tahoma"/>
            <family val="2"/>
          </rPr>
          <t>Cem Dener:</t>
        </r>
        <r>
          <rPr>
            <sz val="9"/>
            <color indexed="81"/>
            <rFont val="Tahoma"/>
            <family val="2"/>
          </rPr>
          <t xml:space="preserve">
http://unctad.org/en/PublicationsLibrary/dtlasycuda2011d1_en.pdf</t>
        </r>
      </text>
    </comment>
    <comment ref="FX169" authorId="1" shapeId="0">
      <text>
        <r>
          <rPr>
            <b/>
            <sz val="9"/>
            <color indexed="81"/>
            <rFont val="Tahoma"/>
            <family val="2"/>
          </rPr>
          <t>Cem Dener:</t>
        </r>
        <r>
          <rPr>
            <sz val="9"/>
            <color indexed="81"/>
            <rFont val="Tahoma"/>
            <family val="2"/>
          </rPr>
          <t xml:space="preserve">
http://www.pefa.org/en/assessment/sd-may10-cifa-public-en</t>
        </r>
      </text>
    </comment>
    <comment ref="GI169" authorId="1" shapeId="0">
      <text>
        <r>
          <rPr>
            <b/>
            <sz val="9"/>
            <color indexed="81"/>
            <rFont val="Tahoma"/>
            <family val="2"/>
          </rPr>
          <t>Cem Dener:</t>
        </r>
        <r>
          <rPr>
            <sz val="9"/>
            <color indexed="81"/>
            <rFont val="Tahoma"/>
            <family val="2"/>
          </rPr>
          <t xml:space="preserve">
4T : 2009-2011</t>
        </r>
      </text>
    </comment>
    <comment ref="K170" authorId="1" shapeId="0">
      <text>
        <r>
          <rPr>
            <b/>
            <sz val="9"/>
            <color indexed="81"/>
            <rFont val="Tahoma"/>
            <family val="2"/>
          </rPr>
          <t>Cem Dener:</t>
        </r>
        <r>
          <rPr>
            <sz val="9"/>
            <color indexed="81"/>
            <rFont val="Tahoma"/>
            <family val="2"/>
          </rPr>
          <t xml:space="preserve">
http://www.gov.sr/sr/ministerie-van-financi%C3%ABn/documenten.aspx</t>
        </r>
      </text>
    </comment>
    <comment ref="CI170" authorId="1" shapeId="0">
      <text>
        <r>
          <rPr>
            <b/>
            <sz val="9"/>
            <color indexed="81"/>
            <rFont val="Tahoma"/>
            <family val="2"/>
          </rPr>
          <t>Cem Dener:</t>
        </r>
        <r>
          <rPr>
            <sz val="9"/>
            <color indexed="81"/>
            <rFont val="Tahoma"/>
            <family val="2"/>
          </rPr>
          <t xml:space="preserve">
New system is expected to be operational in 2015</t>
        </r>
      </text>
    </comment>
    <comment ref="CT170" authorId="1" shapeId="0">
      <text>
        <r>
          <rPr>
            <b/>
            <sz val="9"/>
            <color indexed="81"/>
            <rFont val="Tahoma"/>
            <family val="2"/>
          </rPr>
          <t>Cem Dener:</t>
        </r>
        <r>
          <rPr>
            <sz val="9"/>
            <color indexed="81"/>
            <rFont val="Tahoma"/>
            <family val="2"/>
          </rPr>
          <t xml:space="preserve">
http://www.gov.sr/sr/ministerie-van-financi%C3%ABn/documenten.aspx</t>
        </r>
      </text>
    </comment>
    <comment ref="DM170" authorId="1" shapeId="0">
      <text>
        <r>
          <rPr>
            <b/>
            <sz val="9"/>
            <color indexed="81"/>
            <rFont val="Tahoma"/>
            <family val="2"/>
          </rPr>
          <t>Cem Dener:</t>
        </r>
        <r>
          <rPr>
            <sz val="9"/>
            <color indexed="81"/>
            <rFont val="Tahoma"/>
            <family val="2"/>
          </rPr>
          <t xml:space="preserve">
Initiated in 2012. Expected to be operational in 2015.</t>
        </r>
      </text>
    </comment>
    <comment ref="EA170" authorId="6" shapeId="0">
      <text>
        <r>
          <rPr>
            <b/>
            <sz val="9"/>
            <color indexed="81"/>
            <rFont val="Tahoma"/>
            <family val="2"/>
          </rPr>
          <t>Huan Zhang:</t>
        </r>
        <r>
          <rPr>
            <sz val="9"/>
            <color indexed="81"/>
            <rFont val="Tahoma"/>
            <family val="2"/>
          </rPr>
          <t xml:space="preserve">
The system is expected to be operational in 2016</t>
        </r>
      </text>
    </comment>
    <comment ref="EL170" authorId="1" shapeId="0">
      <text>
        <r>
          <rPr>
            <b/>
            <sz val="9"/>
            <color indexed="81"/>
            <rFont val="Tahoma"/>
            <family val="2"/>
          </rPr>
          <t>Cem Dener:</t>
        </r>
        <r>
          <rPr>
            <sz val="9"/>
            <color indexed="81"/>
            <rFont val="Tahoma"/>
            <family val="2"/>
          </rPr>
          <t xml:space="preserve">
http://unctad.org/en/PublicationsLibrary/dtlasycuda2011d1_en.pdf</t>
        </r>
      </text>
    </comment>
    <comment ref="EY170" authorId="3" shapeId="0">
      <text>
        <r>
          <rPr>
            <b/>
            <sz val="9"/>
            <color indexed="81"/>
            <rFont val="Tahoma"/>
            <family val="2"/>
          </rPr>
          <t>Sophiko Skhirtladze:</t>
        </r>
        <r>
          <rPr>
            <sz val="9"/>
            <color indexed="81"/>
            <rFont val="Tahoma"/>
            <family val="2"/>
          </rPr>
          <t xml:space="preserve">
http://www.oas.org/es/sla/rcss/eventos/SeminarioPeru2013/presentaciones%20en%20pdf/Consumer%20Affairs%20Department%20Surinam%20ENG.pdf</t>
        </r>
      </text>
    </comment>
    <comment ref="FR170" authorId="1" shapeId="0">
      <text>
        <r>
          <rPr>
            <b/>
            <sz val="9"/>
            <color indexed="81"/>
            <rFont val="Tahoma"/>
            <family val="2"/>
          </rPr>
          <t>Cem Dener:</t>
        </r>
        <r>
          <rPr>
            <sz val="9"/>
            <color indexed="81"/>
            <rFont val="Tahoma"/>
            <family val="2"/>
          </rPr>
          <t xml:space="preserve">
New system is expected to be operational in 2015</t>
        </r>
      </text>
    </comment>
    <comment ref="FW170" authorId="1" shapeId="0">
      <text>
        <r>
          <rPr>
            <b/>
            <sz val="9"/>
            <color indexed="81"/>
            <rFont val="Tahoma"/>
            <family val="2"/>
          </rPr>
          <t>Cem Dener:</t>
        </r>
        <r>
          <rPr>
            <sz val="9"/>
            <color indexed="81"/>
            <rFont val="Tahoma"/>
            <family val="2"/>
          </rPr>
          <t xml:space="preserve">
Free Balance 
Purchasing &amp; Requisition Module</t>
        </r>
      </text>
    </comment>
    <comment ref="FX170" authorId="1" shapeId="0">
      <text>
        <r>
          <rPr>
            <b/>
            <sz val="9"/>
            <color indexed="81"/>
            <rFont val="Tahoma"/>
            <family val="2"/>
          </rPr>
          <t>Cem Dener:</t>
        </r>
        <r>
          <rPr>
            <sz val="9"/>
            <color indexed="81"/>
            <rFont val="Tahoma"/>
            <family val="2"/>
          </rPr>
          <t xml:space="preserve">
http://www.iadb.org/en/news/webstories/2013-04-01/suriname-improve-management-of-public-expenditures,10340.html</t>
        </r>
      </text>
    </comment>
    <comment ref="CI171" authorId="1" shapeId="0">
      <text>
        <r>
          <rPr>
            <b/>
            <sz val="9"/>
            <color indexed="81"/>
            <rFont val="Tahoma"/>
            <family val="2"/>
          </rPr>
          <t>Cem Dener:</t>
        </r>
        <r>
          <rPr>
            <sz val="9"/>
            <color indexed="81"/>
            <rFont val="Tahoma"/>
            <family val="2"/>
          </rPr>
          <t xml:space="preserve">
New system is expected to be operational in 2018-2020?</t>
        </r>
      </text>
    </comment>
    <comment ref="CM171" authorId="1" shapeId="0">
      <text>
        <r>
          <rPr>
            <b/>
            <sz val="9"/>
            <color indexed="81"/>
            <rFont val="Tahoma"/>
            <family val="2"/>
          </rPr>
          <t>Cem Dener:</t>
        </r>
        <r>
          <rPr>
            <sz val="9"/>
            <color indexed="81"/>
            <rFont val="Tahoma"/>
            <family val="2"/>
          </rPr>
          <t xml:space="preserve">
Fragmented and outdated systems. New IFMIS project will be initiated to moderniza and integrate core PFM functions.</t>
        </r>
      </text>
    </comment>
    <comment ref="DF171" authorId="17" shapeId="0">
      <text>
        <r>
          <rPr>
            <b/>
            <sz val="9"/>
            <color indexed="81"/>
            <rFont val="Tahoma"/>
            <family val="2"/>
          </rPr>
          <t>Doruk Yarin Kiroglu:</t>
        </r>
        <r>
          <rPr>
            <sz val="9"/>
            <color indexed="81"/>
            <rFont val="Tahoma"/>
            <family val="2"/>
          </rPr>
          <t xml:space="preserve">
Reports directly to the Office of the Prime Minister</t>
        </r>
      </text>
    </comment>
    <comment ref="DN171" authorId="1" shapeId="0">
      <text>
        <r>
          <rPr>
            <b/>
            <sz val="9"/>
            <color indexed="81"/>
            <rFont val="Tahoma"/>
            <family val="2"/>
          </rPr>
          <t>Cem Dener:</t>
        </r>
        <r>
          <rPr>
            <sz val="9"/>
            <color indexed="81"/>
            <rFont val="Tahoma"/>
            <family val="2"/>
          </rPr>
          <t xml:space="preserve">
Consolidated Fund</t>
        </r>
      </text>
    </comment>
    <comment ref="DV171" authorId="1" shapeId="0">
      <text>
        <r>
          <rPr>
            <b/>
            <sz val="9"/>
            <color indexed="81"/>
            <rFont val="Tahoma"/>
            <family val="2"/>
          </rPr>
          <t>Cem Dener:</t>
        </r>
        <r>
          <rPr>
            <sz val="9"/>
            <color indexed="81"/>
            <rFont val="Tahoma"/>
            <family val="2"/>
          </rPr>
          <t xml:space="preserve">
Data Torque</t>
        </r>
      </text>
    </comment>
    <comment ref="DZ171" authorId="1" shapeId="0">
      <text>
        <r>
          <rPr>
            <b/>
            <sz val="9"/>
            <color indexed="81"/>
            <rFont val="Tahoma"/>
            <family val="2"/>
          </rPr>
          <t>Cem Dener:</t>
        </r>
        <r>
          <rPr>
            <sz val="9"/>
            <color indexed="81"/>
            <rFont val="Tahoma"/>
            <family val="2"/>
          </rPr>
          <t xml:space="preserve">
http://www.datatorque.com/Article.aspx?Mode=1&amp;ID=840</t>
        </r>
      </text>
    </comment>
    <comment ref="EG171"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R171" authorId="1" shapeId="0">
      <text>
        <r>
          <rPr>
            <b/>
            <sz val="9"/>
            <color indexed="81"/>
            <rFont val="Tahoma"/>
            <family val="2"/>
          </rPr>
          <t>Cem Dener:</t>
        </r>
        <r>
          <rPr>
            <sz val="9"/>
            <color indexed="81"/>
            <rFont val="Tahoma"/>
            <family val="2"/>
          </rPr>
          <t xml:space="preserve">
New system is expected to be operational in 2016</t>
        </r>
      </text>
    </comment>
    <comment ref="FT171" authorId="6" shapeId="0">
      <text>
        <r>
          <rPr>
            <b/>
            <sz val="9"/>
            <color indexed="81"/>
            <rFont val="Tahoma"/>
            <family val="2"/>
          </rPr>
          <t>Huan Zhang:</t>
        </r>
        <r>
          <rPr>
            <sz val="9"/>
            <color indexed="81"/>
            <rFont val="Tahoma"/>
            <family val="2"/>
          </rPr>
          <t xml:space="preserve">
Payments are centralized in the Treasury Department who also look after all government bank accounts. Capturing of payments into a government IFMS is decentralized but checking of the payments, printing of cheques or electronic payments and signing is centralized at the Treasury. Salary payments are also centralized at the Treasury.</t>
        </r>
      </text>
    </comment>
    <comment ref="FX171" authorId="1" shapeId="0">
      <text>
        <r>
          <rPr>
            <b/>
            <sz val="9"/>
            <color indexed="81"/>
            <rFont val="Tahoma"/>
            <family val="2"/>
          </rPr>
          <t>Cem Dener:</t>
        </r>
        <r>
          <rPr>
            <sz val="9"/>
            <color indexed="81"/>
            <rFont val="Tahoma"/>
            <family val="2"/>
          </rPr>
          <t xml:space="preserve">
http://www.gov.sz/index.php?option=com_content&amp;view=article&amp;catid=71%3Afinance&amp;id=1391%3Apublic-procument&amp;Itemid=418
http://www.pefa.org/en/assessment/sw-sep11-cifa-public-en
</t>
        </r>
      </text>
    </comment>
    <comment ref="GH171" authorId="1" shapeId="0">
      <text>
        <r>
          <rPr>
            <b/>
            <sz val="9"/>
            <color indexed="81"/>
            <rFont val="Tahoma"/>
            <family val="2"/>
          </rPr>
          <t>Cem Dener:</t>
        </r>
        <r>
          <rPr>
            <sz val="9"/>
            <color indexed="81"/>
            <rFont val="Tahoma"/>
            <family val="2"/>
          </rPr>
          <t xml:space="preserve">
CB : Full access</t>
        </r>
      </text>
    </comment>
    <comment ref="AU172" authorId="1" shapeId="0">
      <text>
        <r>
          <rPr>
            <b/>
            <sz val="9"/>
            <color indexed="81"/>
            <rFont val="Tahoma"/>
            <family val="2"/>
          </rPr>
          <t>Cem Dener:</t>
        </r>
        <r>
          <rPr>
            <sz val="9"/>
            <color indexed="81"/>
            <rFont val="Tahoma"/>
            <family val="2"/>
          </rPr>
          <t xml:space="preserve">
http://www.sweden.gov.se/sb/d/574/a/184039</t>
        </r>
      </text>
    </comment>
    <comment ref="BC172" authorId="1" shapeId="0">
      <text>
        <r>
          <rPr>
            <b/>
            <sz val="9"/>
            <color indexed="81"/>
            <rFont val="Tahoma"/>
            <family val="2"/>
          </rPr>
          <t>Cem Dener:</t>
        </r>
        <r>
          <rPr>
            <sz val="9"/>
            <color indexed="81"/>
            <rFont val="Tahoma"/>
            <family val="2"/>
          </rPr>
          <t xml:space="preserve">
http://www.konkurrensverket.se/</t>
        </r>
      </text>
    </comment>
    <comment ref="BE172" authorId="1" shapeId="0">
      <text>
        <r>
          <rPr>
            <b/>
            <sz val="9"/>
            <color indexed="81"/>
            <rFont val="Tahoma"/>
            <family val="2"/>
          </rPr>
          <t>Cem Dener:</t>
        </r>
        <r>
          <rPr>
            <sz val="9"/>
            <color indexed="81"/>
            <rFont val="Tahoma"/>
            <family val="2"/>
          </rPr>
          <t xml:space="preserve">
http://xn--ppnadata-m4a.se/</t>
        </r>
      </text>
    </comment>
    <comment ref="BS172" authorId="1" shapeId="0">
      <text>
        <r>
          <rPr>
            <b/>
            <sz val="9"/>
            <color indexed="81"/>
            <rFont val="Tahoma"/>
            <family val="2"/>
          </rPr>
          <t>Cem Dener:</t>
        </r>
        <r>
          <rPr>
            <sz val="9"/>
            <color indexed="81"/>
            <rFont val="Tahoma"/>
            <family val="2"/>
          </rPr>
          <t xml:space="preserve">
http://www.sweden.gov.se/sb/d/2798</t>
        </r>
      </text>
    </comment>
    <comment ref="CM172" authorId="1" shapeId="0">
      <text>
        <r>
          <rPr>
            <b/>
            <sz val="9"/>
            <color indexed="81"/>
            <rFont val="Tahoma"/>
            <family val="2"/>
          </rPr>
          <t>Cem Dener:</t>
        </r>
        <r>
          <rPr>
            <sz val="9"/>
            <color indexed="81"/>
            <rFont val="Tahoma"/>
            <family val="2"/>
          </rPr>
          <t xml:space="preserve">
HERMES: 15m Euro to build
2m Euro annual maint cost
Also:
AGRESSO for accounting needs of entities</t>
        </r>
      </text>
    </comment>
    <comment ref="CV172" authorId="1" shapeId="0">
      <text>
        <r>
          <rPr>
            <b/>
            <sz val="9"/>
            <color indexed="81"/>
            <rFont val="Tahoma"/>
            <family val="2"/>
          </rPr>
          <t>Cem Dener:</t>
        </r>
        <r>
          <rPr>
            <sz val="9"/>
            <color indexed="81"/>
            <rFont val="Tahoma"/>
            <family val="2"/>
          </rPr>
          <t xml:space="preserve">
http://ithistoria.se/</t>
        </r>
      </text>
    </comment>
    <comment ref="CX172" authorId="1" shapeId="0">
      <text>
        <r>
          <rPr>
            <b/>
            <sz val="9"/>
            <color indexed="81"/>
            <rFont val="Tahoma"/>
            <family val="2"/>
          </rPr>
          <t>Cem Dener:</t>
        </r>
        <r>
          <rPr>
            <sz val="9"/>
            <color indexed="81"/>
            <rFont val="Tahoma"/>
            <family val="2"/>
          </rPr>
          <t xml:space="preserve">
http://www.edelegationen.se/</t>
        </r>
      </text>
    </comment>
    <comment ref="DZ172" authorId="1" shapeId="0">
      <text>
        <r>
          <rPr>
            <b/>
            <sz val="9"/>
            <color indexed="81"/>
            <rFont val="Tahoma"/>
            <family val="2"/>
          </rPr>
          <t>Cem Dener:</t>
        </r>
        <r>
          <rPr>
            <sz val="9"/>
            <color indexed="81"/>
            <rFont val="Tahoma"/>
            <family val="2"/>
          </rPr>
          <t xml:space="preserve">
https://www.nordisketax.net/main.asp?url=/hem.asp&amp;c=sve&amp;l=eng</t>
        </r>
      </text>
    </comment>
    <comment ref="ED172" authorId="1" shapeId="0">
      <text>
        <r>
          <rPr>
            <b/>
            <sz val="9"/>
            <color indexed="81"/>
            <rFont val="Tahoma"/>
            <family val="2"/>
          </rPr>
          <t>Cem Dener:</t>
        </r>
        <r>
          <rPr>
            <sz val="9"/>
            <color indexed="81"/>
            <rFont val="Tahoma"/>
            <family val="2"/>
          </rPr>
          <t xml:space="preserve">
http://www.sweden.gov.se/sb/d/574/a/184039</t>
        </r>
      </text>
    </comment>
    <comment ref="EL172" authorId="1" shapeId="0">
      <text>
        <r>
          <rPr>
            <b/>
            <sz val="9"/>
            <color indexed="81"/>
            <rFont val="Tahoma"/>
            <family val="2"/>
          </rPr>
          <t>Cem Dener:</t>
        </r>
        <r>
          <rPr>
            <sz val="9"/>
            <color indexed="81"/>
            <rFont val="Tahoma"/>
            <family val="2"/>
          </rPr>
          <t xml:space="preserve">
http://www.konkurrensverket.se/</t>
        </r>
      </text>
    </comment>
    <comment ref="EN172" authorId="1" shapeId="0">
      <text>
        <r>
          <rPr>
            <b/>
            <sz val="9"/>
            <color indexed="81"/>
            <rFont val="Tahoma"/>
            <family val="2"/>
          </rPr>
          <t>Cem Dener:</t>
        </r>
        <r>
          <rPr>
            <sz val="9"/>
            <color indexed="81"/>
            <rFont val="Tahoma"/>
            <family val="2"/>
          </rPr>
          <t xml:space="preserve">
http://xn--ppnadata-m4a.se/</t>
        </r>
      </text>
    </comment>
    <comment ref="FB172" authorId="1" shapeId="0">
      <text>
        <r>
          <rPr>
            <b/>
            <sz val="9"/>
            <color indexed="81"/>
            <rFont val="Tahoma"/>
            <family val="2"/>
          </rPr>
          <t>Cem Dener:</t>
        </r>
        <r>
          <rPr>
            <sz val="9"/>
            <color indexed="81"/>
            <rFont val="Tahoma"/>
            <family val="2"/>
          </rPr>
          <t xml:space="preserve">
http://www.sweden.gov.se/sb/d/2798</t>
        </r>
      </text>
    </comment>
    <comment ref="FG172" authorId="1" shapeId="0">
      <text>
        <r>
          <rPr>
            <b/>
            <sz val="9"/>
            <color indexed="81"/>
            <rFont val="Tahoma"/>
            <family val="2"/>
          </rPr>
          <t>Cem Dener:</t>
        </r>
        <r>
          <rPr>
            <sz val="9"/>
            <color indexed="81"/>
            <rFont val="Tahoma"/>
            <family val="2"/>
          </rPr>
          <t xml:space="preserve">
http://computersweden.idg.se/2.2683/1.505744/regeringen-satter-overrock-pa-statens-servicecenter</t>
        </r>
      </text>
    </comment>
    <comment ref="FM172" authorId="1" shapeId="0">
      <text>
        <r>
          <rPr>
            <b/>
            <sz val="9"/>
            <color indexed="81"/>
            <rFont val="Tahoma"/>
            <family val="2"/>
          </rPr>
          <t>Cem Dener:</t>
        </r>
        <r>
          <rPr>
            <sz val="9"/>
            <color indexed="81"/>
            <rFont val="Tahoma"/>
            <family val="2"/>
          </rPr>
          <t xml:space="preserve">
Shared services introduced in 2012</t>
        </r>
      </text>
    </comment>
    <comment ref="FT172" authorId="1" shapeId="0">
      <text>
        <r>
          <rPr>
            <b/>
            <sz val="9"/>
            <color indexed="81"/>
            <rFont val="Tahoma"/>
            <family val="2"/>
          </rPr>
          <t>Cem Dener:</t>
        </r>
        <r>
          <rPr>
            <sz val="9"/>
            <color indexed="81"/>
            <rFont val="Tahoma"/>
            <family val="2"/>
          </rPr>
          <t xml:space="preserve">
Shared services introduced in 2012</t>
        </r>
      </text>
    </comment>
    <comment ref="FV172" authorId="1" shapeId="0">
      <text>
        <r>
          <rPr>
            <b/>
            <sz val="9"/>
            <color indexed="81"/>
            <rFont val="Tahoma"/>
            <family val="2"/>
          </rPr>
          <t>Cem Dener:</t>
        </r>
        <r>
          <rPr>
            <sz val="9"/>
            <color indexed="81"/>
            <rFont val="Tahoma"/>
            <family val="2"/>
          </rPr>
          <t xml:space="preserve">
HERMES: 15m Euro to build
2m Euro annual maint cost
Also:
AGRESSO for accounting needs of entities</t>
        </r>
      </text>
    </comment>
    <comment ref="GE172" authorId="1" shapeId="0">
      <text>
        <r>
          <rPr>
            <b/>
            <sz val="9"/>
            <color indexed="81"/>
            <rFont val="Tahoma"/>
            <family val="2"/>
          </rPr>
          <t>Cem Dener:</t>
        </r>
        <r>
          <rPr>
            <sz val="9"/>
            <color indexed="81"/>
            <rFont val="Tahoma"/>
            <family val="2"/>
          </rPr>
          <t xml:space="preserve">
HERMES</t>
        </r>
      </text>
    </comment>
    <comment ref="GI172" authorId="17" shapeId="0">
      <text>
        <r>
          <rPr>
            <b/>
            <sz val="9"/>
            <color indexed="81"/>
            <rFont val="Tahoma"/>
            <family val="2"/>
          </rPr>
          <t>Doruk Yarin Kiroglu:</t>
        </r>
        <r>
          <rPr>
            <sz val="9"/>
            <color indexed="81"/>
            <rFont val="Tahoma"/>
            <family val="2"/>
          </rPr>
          <t xml:space="preserve">
4TF: 2011</t>
        </r>
      </text>
    </comment>
    <comment ref="DL173" authorId="1" shapeId="0">
      <text>
        <r>
          <rPr>
            <b/>
            <sz val="9"/>
            <color indexed="81"/>
            <rFont val="Tahoma"/>
            <family val="2"/>
          </rPr>
          <t>Cem Dener:</t>
        </r>
        <r>
          <rPr>
            <sz val="9"/>
            <color indexed="81"/>
            <rFont val="Tahoma"/>
            <family val="2"/>
          </rPr>
          <t xml:space="preserve">
http://www.bis.org/cpss/paysys/SwitzerlandComp.pdf</t>
        </r>
      </text>
    </comment>
    <comment ref="DR173" authorId="1" shapeId="0">
      <text>
        <r>
          <rPr>
            <b/>
            <sz val="9"/>
            <color indexed="81"/>
            <rFont val="Tahoma"/>
            <family val="2"/>
          </rPr>
          <t>Cem Dener:</t>
        </r>
        <r>
          <rPr>
            <sz val="9"/>
            <color indexed="81"/>
            <rFont val="Tahoma"/>
            <family val="2"/>
          </rPr>
          <t xml:space="preserve">
mUSD</t>
        </r>
      </text>
    </comment>
    <comment ref="EG173" authorId="3" shapeId="0">
      <text>
        <r>
          <rPr>
            <b/>
            <sz val="9"/>
            <color indexed="81"/>
            <rFont val="Tahoma"/>
            <family val="2"/>
          </rPr>
          <t>Sophiko Skhirtladze:</t>
        </r>
        <r>
          <rPr>
            <sz val="9"/>
            <color indexed="81"/>
            <rFont val="Tahoma"/>
            <family val="2"/>
          </rPr>
          <t xml:space="preserve">
Reported in Single Window Survey: Mapped to Version 3.0.</t>
        </r>
      </text>
    </comment>
    <comment ref="ER173" authorId="3" shapeId="0">
      <text>
        <r>
          <rPr>
            <b/>
            <sz val="9"/>
            <color indexed="81"/>
            <rFont val="Tahoma"/>
            <family val="2"/>
          </rPr>
          <t>Sophiko Skhirtladze:</t>
        </r>
        <r>
          <rPr>
            <sz val="9"/>
            <color indexed="81"/>
            <rFont val="Tahoma"/>
            <family val="2"/>
          </rPr>
          <t xml:space="preserve">
http://www.estv.admin.ch
</t>
        </r>
      </text>
    </comment>
    <comment ref="ES173" authorId="3" shapeId="0">
      <text>
        <r>
          <rPr>
            <b/>
            <sz val="9"/>
            <color indexed="81"/>
            <rFont val="Tahoma"/>
            <family val="2"/>
          </rPr>
          <t>Sophiko Skhirtladze:</t>
        </r>
        <r>
          <rPr>
            <sz val="9"/>
            <color indexed="81"/>
            <rFont val="Tahoma"/>
            <family val="2"/>
          </rPr>
          <t xml:space="preserve">
E-filing administered at the canton level
</t>
        </r>
      </text>
    </comment>
    <comment ref="EY173" authorId="3" shapeId="0">
      <text>
        <r>
          <rPr>
            <b/>
            <sz val="9"/>
            <color indexed="81"/>
            <rFont val="Tahoma"/>
            <family val="2"/>
          </rPr>
          <t>Sophiko Skhirtladze:</t>
        </r>
        <r>
          <rPr>
            <sz val="9"/>
            <color indexed="81"/>
            <rFont val="Tahoma"/>
            <family val="2"/>
          </rPr>
          <t xml:space="preserve">
http://epractice.eu/files/eGov%20in%20CH%20-%20April%202014%20-%20v.8.0.pdf</t>
        </r>
      </text>
    </comment>
    <comment ref="FL173" authorId="1" shapeId="0">
      <text>
        <r>
          <rPr>
            <b/>
            <sz val="9"/>
            <color indexed="81"/>
            <rFont val="Tahoma"/>
            <family val="2"/>
          </rPr>
          <t>Cem Dener:</t>
        </r>
        <r>
          <rPr>
            <sz val="9"/>
            <color indexed="81"/>
            <rFont val="Tahoma"/>
            <family val="2"/>
          </rPr>
          <t xml:space="preserve">
Central level DB for Federal Employees</t>
        </r>
      </text>
    </comment>
    <comment ref="F174" authorId="4" shapeId="0">
      <text>
        <r>
          <rPr>
            <b/>
            <sz val="9"/>
            <color indexed="81"/>
            <rFont val="Tahoma"/>
            <family val="2"/>
          </rPr>
          <t>CD:</t>
        </r>
        <r>
          <rPr>
            <sz val="9"/>
            <color indexed="81"/>
            <rFont val="Tahoma"/>
            <family val="2"/>
          </rPr>
          <t xml:space="preserve">
2014
</t>
        </r>
      </text>
    </comment>
    <comment ref="G174" authorId="4" shapeId="0">
      <text>
        <r>
          <rPr>
            <b/>
            <sz val="9"/>
            <color indexed="81"/>
            <rFont val="Tahoma"/>
            <family val="2"/>
          </rPr>
          <t>CD:</t>
        </r>
        <r>
          <rPr>
            <sz val="9"/>
            <color indexed="81"/>
            <rFont val="Tahoma"/>
            <family val="2"/>
          </rPr>
          <t xml:space="preserve">
2014</t>
        </r>
      </text>
    </comment>
    <comment ref="CM174" authorId="1" shapeId="0">
      <text>
        <r>
          <rPr>
            <b/>
            <sz val="9"/>
            <color indexed="81"/>
            <rFont val="Tahoma"/>
            <family val="2"/>
          </rPr>
          <t>Cem Dener:</t>
        </r>
        <r>
          <rPr>
            <sz val="9"/>
            <color indexed="81"/>
            <rFont val="Tahoma"/>
            <family val="2"/>
          </rPr>
          <t xml:space="preserve">
http://www.stratek.com.tr/EN/TAG/public-financial-management/</t>
        </r>
      </text>
    </comment>
    <comment ref="CX174" authorId="1" shapeId="0">
      <text>
        <r>
          <rPr>
            <b/>
            <sz val="9"/>
            <color indexed="81"/>
            <rFont val="Tahoma"/>
            <family val="2"/>
          </rPr>
          <t>Cem Dener:</t>
        </r>
        <r>
          <rPr>
            <sz val="9"/>
            <color indexed="81"/>
            <rFont val="Tahoma"/>
            <family val="2"/>
          </rPr>
          <t xml:space="preserve">
http://www.youropinion.gov.sy/</t>
        </r>
      </text>
    </comment>
    <comment ref="EG174"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74" authorId="1" shapeId="0">
      <text>
        <r>
          <rPr>
            <b/>
            <sz val="9"/>
            <color indexed="81"/>
            <rFont val="Tahoma"/>
            <family val="2"/>
          </rPr>
          <t>Cem Dener:</t>
        </r>
        <r>
          <rPr>
            <sz val="9"/>
            <color indexed="81"/>
            <rFont val="Tahoma"/>
            <family val="2"/>
          </rPr>
          <t xml:space="preserve">
http://unctad.org/en/PublicationsLibrary/dtlasycuda2011d1_en.pdf</t>
        </r>
      </text>
    </comment>
    <comment ref="FV174" authorId="1" shapeId="0">
      <text>
        <r>
          <rPr>
            <b/>
            <sz val="9"/>
            <color indexed="81"/>
            <rFont val="Tahoma"/>
            <family val="2"/>
          </rPr>
          <t>Cem Dener:</t>
        </r>
        <r>
          <rPr>
            <sz val="9"/>
            <color indexed="81"/>
            <rFont val="Tahoma"/>
            <family val="2"/>
          </rPr>
          <t xml:space="preserve">
http://www.stratek.com.tr/EN/TAG/public-financial-management/</t>
        </r>
      </text>
    </comment>
    <comment ref="C175" authorId="1" shapeId="0">
      <text>
        <r>
          <rPr>
            <b/>
            <sz val="9"/>
            <color indexed="81"/>
            <rFont val="Tahoma"/>
            <family val="2"/>
          </rPr>
          <t>Cem Dener:</t>
        </r>
        <r>
          <rPr>
            <sz val="9"/>
            <color indexed="81"/>
            <rFont val="Tahoma"/>
            <family val="2"/>
          </rPr>
          <t xml:space="preserve">
Taiwan, China
also
Republic of China (RoC)</t>
        </r>
      </text>
    </comment>
    <comment ref="F175" authorId="4" shapeId="0">
      <text>
        <r>
          <rPr>
            <b/>
            <sz val="9"/>
            <color indexed="81"/>
            <rFont val="Tahoma"/>
            <family val="2"/>
          </rPr>
          <t>CD:</t>
        </r>
        <r>
          <rPr>
            <sz val="9"/>
            <color indexed="81"/>
            <rFont val="Tahoma"/>
            <family val="2"/>
          </rPr>
          <t xml:space="preserve">
2014
</t>
        </r>
      </text>
    </comment>
    <comment ref="K175" authorId="1" shapeId="0">
      <text>
        <r>
          <rPr>
            <b/>
            <sz val="9"/>
            <color indexed="81"/>
            <rFont val="Tahoma"/>
            <family val="2"/>
          </rPr>
          <t>Cem Dener:</t>
        </r>
        <r>
          <rPr>
            <sz val="9"/>
            <color indexed="81"/>
            <rFont val="Tahoma"/>
            <family val="2"/>
          </rPr>
          <t xml:space="preserve">
Prev:
http://eng.dgbas.gov.tw/ct.asp?xItem=25458&amp;ctNode=1969&amp;mp=2 </t>
        </r>
      </text>
    </comment>
    <comment ref="O175" authorId="1" shapeId="0">
      <text>
        <r>
          <rPr>
            <b/>
            <sz val="9"/>
            <color indexed="81"/>
            <rFont val="Tahoma"/>
            <family val="2"/>
          </rPr>
          <t>Cem Dener:</t>
        </r>
        <r>
          <rPr>
            <sz val="9"/>
            <color indexed="81"/>
            <rFont val="Tahoma"/>
            <family val="2"/>
          </rPr>
          <t xml:space="preserve">
Prev:
http://web02.mof.gov.tw/njswww/WebProxy.aspx?sys=100&amp;funid=defjspf2  
New:
http://eng.stat.gov.tw/mp.asp?mp=5</t>
        </r>
      </text>
    </comment>
    <comment ref="T175" authorId="1" shapeId="0">
      <text>
        <r>
          <rPr>
            <b/>
            <sz val="9"/>
            <color indexed="81"/>
            <rFont val="Tahoma"/>
            <family val="2"/>
          </rPr>
          <t>Cem Dener:</t>
        </r>
        <r>
          <rPr>
            <sz val="9"/>
            <color indexed="81"/>
            <rFont val="Tahoma"/>
            <family val="2"/>
          </rPr>
          <t xml:space="preserve">
New:
http://eng.dgbas.gov.tw/ct.asp?xItem=17814&amp;ctNode=4907&amp;mp=2</t>
        </r>
      </text>
    </comment>
    <comment ref="X175" authorId="1" shapeId="0">
      <text>
        <r>
          <rPr>
            <b/>
            <sz val="9"/>
            <color indexed="81"/>
            <rFont val="Tahoma"/>
            <family val="2"/>
          </rPr>
          <t>Cem Dener:</t>
        </r>
        <r>
          <rPr>
            <sz val="9"/>
            <color indexed="81"/>
            <rFont val="Tahoma"/>
            <family val="2"/>
          </rPr>
          <t xml:space="preserve">
Local Budget Summary:
http://eng.dgbas.gov.tw/ct.asp?xItem=9467&amp;ctNode=1913&amp;mp=2</t>
        </r>
      </text>
    </comment>
    <comment ref="AA175" authorId="1" shapeId="0">
      <text>
        <r>
          <rPr>
            <b/>
            <sz val="9"/>
            <color indexed="81"/>
            <rFont val="Tahoma"/>
            <family val="2"/>
          </rPr>
          <t>Cem Dener:</t>
        </r>
        <r>
          <rPr>
            <sz val="9"/>
            <color indexed="81"/>
            <rFont val="Tahoma"/>
            <family val="2"/>
          </rPr>
          <t xml:space="preserve">
http://eng.dgbas.gov.tw/np.asp?CtNode=1483</t>
        </r>
      </text>
    </comment>
    <comment ref="AD175" authorId="1" shapeId="0">
      <text>
        <r>
          <rPr>
            <b/>
            <sz val="9"/>
            <color indexed="81"/>
            <rFont val="Tahoma"/>
            <family val="2"/>
          </rPr>
          <t>Cem Dener:</t>
        </r>
        <r>
          <rPr>
            <sz val="9"/>
            <color indexed="81"/>
            <rFont val="Tahoma"/>
            <family val="2"/>
          </rPr>
          <t xml:space="preserve">
 MTEF documents are prepared, but not published</t>
        </r>
      </text>
    </comment>
    <comment ref="AH175" authorId="1" shapeId="0">
      <text>
        <r>
          <rPr>
            <b/>
            <sz val="9"/>
            <color indexed="81"/>
            <rFont val="Tahoma"/>
            <family val="2"/>
          </rPr>
          <t>Cem Dener:</t>
        </r>
        <r>
          <rPr>
            <sz val="9"/>
            <color indexed="81"/>
            <rFont val="Tahoma"/>
            <family val="2"/>
          </rPr>
          <t xml:space="preserve">
Chinese version
http://ppp.mof.gov.tw/PPP.Website/Case/AnnounceView.aspx#
http://cmdweb.pcc.gov.tw/pccms/owa/pln1506.bro1
https://www.pcc.gov.tw/pccap2/TMPLfronted/ChtIndex.do?site=002
http://cmdweb.pcc.gov.tw/pccms/pwreport/showpeople_hm104.show_detail?p_date=1040731&amp;up_date=1040826&amp;ipage=1</t>
        </r>
      </text>
    </comment>
    <comment ref="AL175" authorId="12" shapeId="0">
      <text>
        <r>
          <rPr>
            <b/>
            <sz val="9"/>
            <color indexed="81"/>
            <rFont val="Tahoma"/>
            <family val="2"/>
          </rPr>
          <t xml:space="preserve">Cem: </t>
        </r>
        <r>
          <rPr>
            <sz val="9"/>
            <color indexed="81"/>
            <rFont val="Tahoma"/>
            <family val="2"/>
          </rPr>
          <t xml:space="preserve">
English version-4 = Annually
Chinese  version-3= Quarterly</t>
        </r>
      </text>
    </comment>
    <comment ref="AM175" authorId="1" shapeId="0">
      <text>
        <r>
          <rPr>
            <b/>
            <sz val="9"/>
            <color indexed="81"/>
            <rFont val="Tahoma"/>
            <family val="2"/>
          </rPr>
          <t>Cem Dener:</t>
        </r>
        <r>
          <rPr>
            <sz val="9"/>
            <color indexed="81"/>
            <rFont val="Tahoma"/>
            <family val="2"/>
          </rPr>
          <t xml:space="preserve">
English version:http://eng.dgbas.gov.tw/np.asp?CtNode=1486 
Chinese  version:http://www.dgbas.gov.tw/np.asp?ctNode=276
</t>
        </r>
      </text>
    </comment>
    <comment ref="AN175" authorId="1" shapeId="0">
      <text>
        <r>
          <rPr>
            <b/>
            <sz val="9"/>
            <color indexed="81"/>
            <rFont val="Tahoma"/>
            <family val="2"/>
          </rPr>
          <t>Cem Dener:</t>
        </r>
        <r>
          <rPr>
            <sz val="9"/>
            <color indexed="81"/>
            <rFont val="Tahoma"/>
            <family val="2"/>
          </rPr>
          <t xml:space="preserve">
English version-2003
Chinese  version-2001</t>
        </r>
      </text>
    </comment>
    <comment ref="AO175" authorId="1" shapeId="0">
      <text>
        <r>
          <rPr>
            <b/>
            <sz val="9"/>
            <color indexed="81"/>
            <rFont val="Tahoma"/>
            <family val="2"/>
          </rPr>
          <t>Cem Dener:</t>
        </r>
        <r>
          <rPr>
            <sz val="9"/>
            <color indexed="81"/>
            <rFont val="Tahoma"/>
            <family val="2"/>
          </rPr>
          <t xml:space="preserve">
Chinese  version:http://www.audit.gov.tw/bin/home.php?Lang=en</t>
        </r>
      </text>
    </comment>
    <comment ref="AP175" authorId="1" shapeId="0">
      <text>
        <r>
          <rPr>
            <b/>
            <sz val="9"/>
            <color indexed="81"/>
            <rFont val="Tahoma"/>
            <family val="2"/>
          </rPr>
          <t>Cem Dener:</t>
        </r>
        <r>
          <rPr>
            <sz val="9"/>
            <color indexed="81"/>
            <rFont val="Tahoma"/>
            <family val="2"/>
          </rPr>
          <t xml:space="preserve">
Chinese  version
http://www.audit.gov.tw/files/11-1000-97.php
http://www.audit.gov.tw/files/11-1000-98.php
English version 
http://www.audit.gov.tw/files/11-1000-93.php(publication)
http://www.audit.gov.tw/files/11-1000-99.php
(news and  events)
</t>
        </r>
      </text>
    </comment>
    <comment ref="AQ175" authorId="1" shapeId="0">
      <text>
        <r>
          <rPr>
            <b/>
            <sz val="9"/>
            <color indexed="81"/>
            <rFont val="Tahoma"/>
            <family val="2"/>
          </rPr>
          <t>Cem Dener:</t>
        </r>
        <r>
          <rPr>
            <sz val="9"/>
            <color indexed="81"/>
            <rFont val="Tahoma"/>
            <family val="2"/>
          </rPr>
          <t xml:space="preserve">
English version-2011
Chinese  version-1999</t>
        </r>
      </text>
    </comment>
    <comment ref="AR175" authorId="1" shapeId="0">
      <text>
        <r>
          <rPr>
            <b/>
            <sz val="9"/>
            <color indexed="81"/>
            <rFont val="Tahoma"/>
            <family val="2"/>
          </rPr>
          <t>Cem Dener:</t>
        </r>
        <r>
          <rPr>
            <sz val="9"/>
            <color indexed="81"/>
            <rFont val="Tahoma"/>
            <family val="2"/>
          </rPr>
          <t xml:space="preserve">
http://eng.dgbas.gov.tw/ct.asp?xItem=17814&amp;ctNode=4907&amp;mp=2</t>
        </r>
      </text>
    </comment>
    <comment ref="AS175" authorId="1" shapeId="0">
      <text>
        <r>
          <rPr>
            <b/>
            <sz val="9"/>
            <color indexed="81"/>
            <rFont val="Tahoma"/>
            <family val="2"/>
          </rPr>
          <t>Cem Dener:</t>
        </r>
        <r>
          <rPr>
            <sz val="9"/>
            <color indexed="81"/>
            <rFont val="Tahoma"/>
            <family val="2"/>
          </rPr>
          <t xml:space="preserve">
English  version:http://eng.dgbas.gov.tw/ct.asp?xItem=17814&amp;ctNode=4907&amp;mp=2
Chinese  version:http://www.dgbas.gov.tw/ct.asp?xItem=37121&amp;CtNode=6109&amp;mp=1</t>
        </r>
      </text>
    </comment>
    <comment ref="AT175" authorId="1" shapeId="0">
      <text>
        <r>
          <rPr>
            <b/>
            <sz val="9"/>
            <color indexed="81"/>
            <rFont val="Tahoma"/>
            <family val="2"/>
          </rPr>
          <t>Cem Dener:</t>
        </r>
        <r>
          <rPr>
            <sz val="9"/>
            <color indexed="81"/>
            <rFont val="Tahoma"/>
            <family val="2"/>
          </rPr>
          <t xml:space="preserve">
English  version:http://eng.dgbas.gov.tw/lp.asp?CtNode=1913&amp;CtUnit=979&amp;BaseDSD=7&amp;mp=2    
http://eng.dgbas.gov.tw/lp.asp?CtNode=5259&amp;CtUnit=1557&amp;BaseDSD=7&amp;mp=2
http://eng.dgbas.gov.tw/lp.asp?CtNode=2108&amp;CtUnit=1039&amp;BaseDSD=7&amp;mp=2
Chinese  version:http://www.dgbas.gov.tw/lp.asp?ctNode=4971&amp;CtUnit=756&amp;BaseDSD=7&amp;mp=1</t>
        </r>
      </text>
    </comment>
    <comment ref="AU175" authorId="1" shapeId="0">
      <text>
        <r>
          <rPr>
            <b/>
            <sz val="9"/>
            <color indexed="81"/>
            <rFont val="Tahoma"/>
            <family val="2"/>
          </rPr>
          <t>Cem Dener:</t>
        </r>
        <r>
          <rPr>
            <sz val="9"/>
            <color indexed="81"/>
            <rFont val="Tahoma"/>
            <family val="2"/>
          </rPr>
          <t xml:space="preserve">
http://www.mof.gov.tw/ct.asp?xItem=64201&amp;CtNode=1644&amp;mp=6
Chinese  version:http://www.stat.gov.tw/np.asp?CtNode=6015
</t>
        </r>
      </text>
    </comment>
    <comment ref="AV175" authorId="1" shapeId="0">
      <text>
        <r>
          <rPr>
            <b/>
            <sz val="9"/>
            <color indexed="81"/>
            <rFont val="Tahoma"/>
            <family val="2"/>
          </rPr>
          <t>Cem Dener:</t>
        </r>
        <r>
          <rPr>
            <sz val="9"/>
            <color indexed="81"/>
            <rFont val="Tahoma"/>
            <family val="2"/>
          </rPr>
          <t xml:space="preserve">
http://www.sfaa.gov.tw/SFAA/Eng/Pages/VDetail.aspx?nodeid=236&amp;pid=1167
Chinese  version:http://www.sfaa.gov.tw/SFAA/Pages/List.aspx?nodeid=476</t>
        </r>
      </text>
    </comment>
    <comment ref="AW175" authorId="1" shapeId="0">
      <text>
        <r>
          <rPr>
            <b/>
            <sz val="9"/>
            <color indexed="81"/>
            <rFont val="Tahoma"/>
            <family val="2"/>
          </rPr>
          <t>Cem Dener:</t>
        </r>
        <r>
          <rPr>
            <sz val="9"/>
            <color indexed="81"/>
            <rFont val="Tahoma"/>
            <family val="2"/>
          </rPr>
          <t xml:space="preserve">
Chinese  version:http://www.nta.gov.tw/web/AnnD/listAnnD.aspx?c0=235
http://www.nta.gov.tw/web/Announce/listAnnounceEng.aspx?c0=171</t>
        </r>
      </text>
    </comment>
    <comment ref="AX175" authorId="1" shapeId="0">
      <text>
        <r>
          <rPr>
            <b/>
            <sz val="9"/>
            <color indexed="81"/>
            <rFont val="Tahoma"/>
            <family val="2"/>
          </rPr>
          <t>Cem Dener:</t>
        </r>
        <r>
          <rPr>
            <sz val="9"/>
            <color indexed="81"/>
            <rFont val="Tahoma"/>
            <family val="2"/>
          </rPr>
          <t xml:space="preserve">
Chinese  version:http://www.mof.gov.tw/File/Attach/66501/File_5048.pdf  (p56)</t>
        </r>
      </text>
    </comment>
    <comment ref="AY175" authorId="1" shapeId="0">
      <text>
        <r>
          <rPr>
            <b/>
            <sz val="9"/>
            <color indexed="81"/>
            <rFont val="Tahoma"/>
            <family val="2"/>
          </rPr>
          <t>Cem Dener:</t>
        </r>
        <r>
          <rPr>
            <sz val="9"/>
            <color indexed="81"/>
            <rFont val="Tahoma"/>
            <family val="2"/>
          </rPr>
          <t xml:space="preserve">
http://eng.dgbas.gov.tw/lp.asp?CtNode=1913&amp;CtUnit=979&amp;BaseDSD=7&amp;mp=2    
http://eng.dgbas.gov.tw/lp.asp?CtNode=5259&amp;CtUnit=1557&amp;BaseDSD=7&amp;mp=2
http://eng.dgbas.gov.tw/lp.asp?CtNode=2108&amp;CtUnit=1039&amp;BaseDSD=7&amp;mp=2
Chinese  version:http://www.dgbas.gov.tw/lp.asp?ctNode=4971&amp;CtUnit=756&amp;BaseDSD=7&amp;mp=1</t>
        </r>
      </text>
    </comment>
    <comment ref="AZ175" authorId="1" shapeId="0">
      <text>
        <r>
          <rPr>
            <b/>
            <sz val="9"/>
            <color indexed="81"/>
            <rFont val="Tahoma"/>
            <family val="2"/>
          </rPr>
          <t>Cem Dener:</t>
        </r>
        <r>
          <rPr>
            <sz val="9"/>
            <color indexed="81"/>
            <rFont val="Tahoma"/>
            <family val="2"/>
          </rPr>
          <t xml:space="preserve">
http://eng.dgbas.gov.tw/np.asp?ctNode=1911</t>
        </r>
      </text>
    </comment>
    <comment ref="BA175" authorId="1" shapeId="0">
      <text>
        <r>
          <rPr>
            <b/>
            <sz val="9"/>
            <color indexed="81"/>
            <rFont val="Tahoma"/>
            <family val="2"/>
          </rPr>
          <t>Cem Dener:</t>
        </r>
        <r>
          <rPr>
            <sz val="9"/>
            <color indexed="81"/>
            <rFont val="Tahoma"/>
            <family val="2"/>
          </rPr>
          <t xml:space="preserve">
Chinese  version:http://ppp.mof.gov.tw/PPP.Website/Case/ShowGovplanAnnounce.aspx?AnnounceNo=1040818-005&amp;LogID=
http://ppp.mof.gov.tw/ppp.website/English/Project/CaseView.aspx</t>
        </r>
      </text>
    </comment>
    <comment ref="BG175" authorId="1" shapeId="0">
      <text>
        <r>
          <rPr>
            <b/>
            <sz val="9"/>
            <color indexed="81"/>
            <rFont val="Tahoma"/>
            <family val="2"/>
          </rPr>
          <t>Cem Dener:</t>
        </r>
        <r>
          <rPr>
            <sz val="9"/>
            <color indexed="81"/>
            <rFont val="Tahoma"/>
            <family val="2"/>
          </rPr>
          <t xml:space="preserve">
Chinese version  http://www.dgbas.gov.tw/lp.asp?ctNode=258&amp;CtUnit=154&amp;BaseDSD=7
 English version http://eng.dgbas.gov.tw/lp.asp?CtNode=2052&amp;CtUnit=1032&amp;BaseDSD=7&amp;mp=2</t>
        </r>
      </text>
    </comment>
    <comment ref="BI175" authorId="1" shapeId="0">
      <text>
        <r>
          <rPr>
            <b/>
            <sz val="9"/>
            <color indexed="81"/>
            <rFont val="Tahoma"/>
            <family val="2"/>
          </rPr>
          <t>Cem Dener:</t>
        </r>
        <r>
          <rPr>
            <sz val="9"/>
            <color indexed="81"/>
            <rFont val="Tahoma"/>
            <family val="2"/>
          </rPr>
          <t xml:space="preserve">
Chinese version  http://www.dgbas.gov.tw/lp.asp?ctNode=258&amp;CtUnit=154&amp;BaseDSD=7
 English version http://eng.dgbas.gov.tw/lp.asp?CtNode=2052&amp;CtUnit=1032&amp;BaseDSD=7&amp;mp=2</t>
        </r>
      </text>
    </comment>
    <comment ref="BK175" authorId="1" shapeId="0">
      <text>
        <r>
          <rPr>
            <b/>
            <sz val="9"/>
            <color indexed="81"/>
            <rFont val="Tahoma"/>
            <family val="2"/>
          </rPr>
          <t>Cem Dener:</t>
        </r>
        <r>
          <rPr>
            <sz val="9"/>
            <color indexed="81"/>
            <rFont val="Tahoma"/>
            <family val="2"/>
          </rPr>
          <t xml:space="preserve">
http://eng.stat.gov.tw/lp.asp?ctNode=2276&amp;CtUnit=1072&amp;BaseDSD=36&amp;mp=5
http://www.cbc.gov.tw/np.asp?ctNode=507&amp;mp=2
http://www.mof.gov.tw/Eng/Pages/List.aspx?nodeid=260</t>
        </r>
      </text>
    </comment>
    <comment ref="BQ175" authorId="1" shapeId="0">
      <text>
        <r>
          <rPr>
            <b/>
            <sz val="9"/>
            <color indexed="81"/>
            <rFont val="Tahoma"/>
            <family val="2"/>
          </rPr>
          <t>Cem Dener:</t>
        </r>
        <r>
          <rPr>
            <sz val="9"/>
            <color indexed="81"/>
            <rFont val="Tahoma"/>
            <family val="2"/>
          </rPr>
          <t xml:space="preserve">
Chinese  version-https://www.ndc.gov.tw/cp.aspx?n=D70CB029AD2D8501&amp;s=E6CE6ED9A99DB123
https://www.ndc.gov.tw/en/News2.aspx?n=8C362E80B990A55C&amp;sms=1DB6C6A8871CA043</t>
        </r>
      </text>
    </comment>
    <comment ref="BS175" authorId="1" shapeId="0">
      <text>
        <r>
          <rPr>
            <b/>
            <sz val="9"/>
            <color indexed="81"/>
            <rFont val="Tahoma"/>
            <family val="2"/>
          </rPr>
          <t>Cem Dener:</t>
        </r>
        <r>
          <rPr>
            <sz val="9"/>
            <color indexed="81"/>
            <rFont val="Tahoma"/>
            <family val="2"/>
          </rPr>
          <t xml:space="preserve">
http://www.mof.gov.tw/Eng/Default.aspx</t>
        </r>
      </text>
    </comment>
    <comment ref="BU175" authorId="1" shapeId="0">
      <text>
        <r>
          <rPr>
            <b/>
            <sz val="9"/>
            <color indexed="81"/>
            <rFont val="Tahoma"/>
            <family val="2"/>
          </rPr>
          <t>Cem Dener:</t>
        </r>
        <r>
          <rPr>
            <sz val="9"/>
            <color indexed="81"/>
            <rFont val="Tahoma"/>
            <family val="2"/>
          </rPr>
          <t xml:space="preserve">
Chinese  version-http://www.nta.gov.tw/web/ContentB/ContentB.aspx?c0=236</t>
        </r>
      </text>
    </comment>
    <comment ref="BV175" authorId="1" shapeId="0">
      <text>
        <r>
          <rPr>
            <b/>
            <sz val="9"/>
            <color indexed="81"/>
            <rFont val="Tahoma"/>
            <family val="2"/>
          </rPr>
          <t>Cem Dener:</t>
        </r>
        <r>
          <rPr>
            <sz val="9"/>
            <color indexed="81"/>
            <rFont val="Tahoma"/>
            <family val="2"/>
          </rPr>
          <t xml:space="preserve">
Chinese  version-http://www.mof.gov.tw/Pages/Detail.aspx?nodeid=195&amp;pid=1223#</t>
        </r>
      </text>
    </comment>
    <comment ref="BX175" authorId="1" shapeId="0">
      <text>
        <r>
          <rPr>
            <b/>
            <sz val="9"/>
            <color indexed="81"/>
            <rFont val="Tahoma"/>
            <family val="2"/>
          </rPr>
          <t>Cem Dener:</t>
        </r>
        <r>
          <rPr>
            <sz val="9"/>
            <color indexed="81"/>
            <rFont val="Tahoma"/>
            <family val="2"/>
          </rPr>
          <t xml:space="preserve">
Chinese  version-http://www.nta.gov.tw/web/DGmail/con_c05_01.aspx?c0=227</t>
        </r>
      </text>
    </comment>
    <comment ref="DG175" authorId="1" shapeId="0">
      <text>
        <r>
          <rPr>
            <b/>
            <sz val="9"/>
            <color indexed="81"/>
            <rFont val="Tahoma"/>
            <family val="2"/>
          </rPr>
          <t>Cem Dener:</t>
        </r>
        <r>
          <rPr>
            <sz val="9"/>
            <color indexed="81"/>
            <rFont val="Tahoma"/>
            <family val="2"/>
          </rPr>
          <t xml:space="preserve">
Local Budget Summary:
http://eng.dgbas.gov.tw/ct.asp?xItem=9467&amp;ctNode=1913&amp;mp=2</t>
        </r>
      </text>
    </comment>
    <comment ref="DL175" authorId="1" shapeId="0">
      <text>
        <r>
          <rPr>
            <b/>
            <sz val="9"/>
            <color indexed="81"/>
            <rFont val="Tahoma"/>
            <family val="2"/>
          </rPr>
          <t>Cem Dener:</t>
        </r>
        <r>
          <rPr>
            <sz val="9"/>
            <color indexed="81"/>
            <rFont val="Tahoma"/>
            <family val="2"/>
          </rPr>
          <t xml:space="preserve">
http://www.nta.gov.tw/_admin/_upload/Oldfile/National%20Treasury%20Act.pdf</t>
        </r>
      </text>
    </comment>
    <comment ref="DU175" authorId="12" shapeId="0">
      <text>
        <r>
          <rPr>
            <b/>
            <sz val="9"/>
            <color indexed="81"/>
            <rFont val="Tahoma"/>
            <family val="2"/>
          </rPr>
          <t>Sandy: Monthly is also available</t>
        </r>
        <r>
          <rPr>
            <sz val="9"/>
            <color indexed="81"/>
            <rFont val="Tahoma"/>
            <family val="2"/>
          </rPr>
          <t xml:space="preserve">
</t>
        </r>
      </text>
    </comment>
    <comment ref="DZ175" authorId="1" shapeId="0">
      <text>
        <r>
          <rPr>
            <b/>
            <sz val="9"/>
            <color indexed="81"/>
            <rFont val="Tahoma"/>
            <family val="2"/>
          </rPr>
          <t>Cem Dener:</t>
        </r>
        <r>
          <rPr>
            <sz val="9"/>
            <color indexed="81"/>
            <rFont val="Tahoma"/>
            <family val="2"/>
          </rPr>
          <t xml:space="preserve">
http://tax.nat.gov.tw
https://net.tax.nat.gov.tw
</t>
        </r>
      </text>
    </comment>
    <comment ref="ED175" authorId="1" shapeId="0">
      <text>
        <r>
          <rPr>
            <b/>
            <sz val="9"/>
            <color indexed="81"/>
            <rFont val="Tahoma"/>
            <family val="2"/>
          </rPr>
          <t>Cem Dener:</t>
        </r>
        <r>
          <rPr>
            <sz val="9"/>
            <color indexed="81"/>
            <rFont val="Tahoma"/>
            <family val="2"/>
          </rPr>
          <t xml:space="preserve">
http://www.mof.gov.tw/ct.asp?xItem=64201&amp;CtNode=1644&amp;mp=6</t>
        </r>
      </text>
    </comment>
    <comment ref="EL175" authorId="1" shapeId="0">
      <text>
        <r>
          <rPr>
            <b/>
            <sz val="9"/>
            <color indexed="81"/>
            <rFont val="Tahoma"/>
            <family val="2"/>
          </rPr>
          <t>Cem Dener:</t>
        </r>
        <r>
          <rPr>
            <sz val="9"/>
            <color indexed="81"/>
            <rFont val="Tahoma"/>
            <family val="2"/>
          </rPr>
          <t xml:space="preserve">
http://www.mof.gov.tw/engweb/ct.asp?xItem=73949&amp;ctNode=686&amp;mp=2</t>
        </r>
      </text>
    </comment>
    <comment ref="ES175" authorId="3" shapeId="0">
      <text>
        <r>
          <rPr>
            <b/>
            <sz val="9"/>
            <color indexed="81"/>
            <rFont val="Tahoma"/>
            <family val="2"/>
          </rPr>
          <t>Sophiko Skhirtladze:</t>
        </r>
        <r>
          <rPr>
            <sz val="9"/>
            <color indexed="81"/>
            <rFont val="Tahoma"/>
            <family val="2"/>
          </rPr>
          <t xml:space="preserve">
http://www.sciencedirect.com/science/article/pii/S1352023704000802</t>
        </r>
      </text>
    </comment>
    <comment ref="FJ175" authorId="1" shapeId="0">
      <text>
        <r>
          <rPr>
            <b/>
            <sz val="9"/>
            <color indexed="81"/>
            <rFont val="Tahoma"/>
            <family val="2"/>
          </rPr>
          <t>Cem Dener:</t>
        </r>
        <r>
          <rPr>
            <sz val="9"/>
            <color indexed="81"/>
            <rFont val="Tahoma"/>
            <family val="2"/>
          </rPr>
          <t xml:space="preserve">
http://www.dgpa.gov.tw/ct.asp?xItem=4095&amp;ctNode=496&amp;mp=22
http://210.69.104.46/FileUpload/792-4190/Documents/%E9%8A%93%E6%95%98%E9%83%A8%E7%B0%A1%E4%BB%8B(%E8%8B%B1%E6%96%87).pdf</t>
        </r>
      </text>
    </comment>
    <comment ref="FR175" authorId="1" shapeId="0">
      <text>
        <r>
          <rPr>
            <b/>
            <sz val="9"/>
            <color indexed="81"/>
            <rFont val="Tahoma"/>
            <family val="2"/>
          </rPr>
          <t>Cem Dener:</t>
        </r>
        <r>
          <rPr>
            <sz val="9"/>
            <color indexed="81"/>
            <rFont val="Tahoma"/>
            <family val="2"/>
          </rPr>
          <t xml:space="preserve">
http://www.dgpa.gov.tw/ct.asp?xItem=4095&amp;ctNode=496&amp;mp=22
http://210.69.104.46/FileUpload/792-4190/Documents/%E9%8A%93%E6%95%98%E9%83%A8%E7%B0%A1%E4%BB%8B(%E8%8B%B1%E6%96%87).pdf</t>
        </r>
      </text>
    </comment>
    <comment ref="GH175" authorId="1" shapeId="0">
      <text>
        <r>
          <rPr>
            <b/>
            <sz val="9"/>
            <color indexed="81"/>
            <rFont val="Tahoma"/>
            <family val="2"/>
          </rPr>
          <t>Cem Dener:</t>
        </r>
        <r>
          <rPr>
            <sz val="9"/>
            <color indexed="81"/>
            <rFont val="Tahoma"/>
            <family val="2"/>
          </rPr>
          <t xml:space="preserve">
http://www.nta.gov.tw/web/ContentA/ContentA.aspx?c0=123&amp;print=2</t>
        </r>
      </text>
    </comment>
    <comment ref="CM176" authorId="1" shapeId="0">
      <text>
        <r>
          <rPr>
            <b/>
            <sz val="9"/>
            <color indexed="81"/>
            <rFont val="Tahoma"/>
            <family val="2"/>
          </rPr>
          <t>Cem Dener:</t>
        </r>
        <r>
          <rPr>
            <sz val="9"/>
            <color indexed="81"/>
            <rFont val="Tahoma"/>
            <family val="2"/>
          </rPr>
          <t xml:space="preserve">
New system is based on a customized version of SGB.NET provided by the Turkish MoF free of charge.</t>
        </r>
      </text>
    </comment>
    <comment ref="DM176" authorId="1" shapeId="0">
      <text>
        <r>
          <rPr>
            <b/>
            <sz val="9"/>
            <color indexed="81"/>
            <rFont val="Tahoma"/>
            <family val="2"/>
          </rPr>
          <t>Cem Dener:</t>
        </r>
        <r>
          <rPr>
            <sz val="9"/>
            <color indexed="81"/>
            <rFont val="Tahoma"/>
            <family val="2"/>
          </rPr>
          <t xml:space="preserve">
Expected to be operational until 2018</t>
        </r>
      </text>
    </comment>
    <comment ref="DZ176" authorId="1" shapeId="0">
      <text>
        <r>
          <rPr>
            <b/>
            <sz val="9"/>
            <color indexed="81"/>
            <rFont val="Tahoma"/>
            <family val="2"/>
          </rPr>
          <t>Cem Dener:</t>
        </r>
        <r>
          <rPr>
            <sz val="9"/>
            <color indexed="81"/>
            <rFont val="Tahoma"/>
            <family val="2"/>
          </rPr>
          <t xml:space="preserve">
New project to develop Tax Mgmt System:
http://www.worldbank.org/projects/P127807/tax-administration?lang=en
</t>
        </r>
      </text>
    </comment>
    <comment ref="EA176" authorId="6" shapeId="0">
      <text>
        <r>
          <rPr>
            <b/>
            <sz val="9"/>
            <color indexed="81"/>
            <rFont val="Tahoma"/>
            <family val="2"/>
          </rPr>
          <t>Huan Zhang:</t>
        </r>
        <r>
          <rPr>
            <sz val="9"/>
            <color indexed="81"/>
            <rFont val="Tahoma"/>
            <family val="2"/>
          </rPr>
          <t xml:space="preserve">
The system is expected to be operational in 2017</t>
        </r>
      </text>
    </comment>
    <comment ref="EL176" authorId="1" shapeId="0">
      <text>
        <r>
          <rPr>
            <b/>
            <sz val="9"/>
            <color indexed="81"/>
            <rFont val="Tahoma"/>
            <family val="2"/>
          </rPr>
          <t>Cem Dener:</t>
        </r>
        <r>
          <rPr>
            <sz val="9"/>
            <color indexed="81"/>
            <rFont val="Tahoma"/>
            <family val="2"/>
          </rPr>
          <t xml:space="preserve">
http://innoforce.lt/en/customs-service-under-the-government-of-the-republic-of-tajikistan/the-development-and-implementation-of-the-unified-automated-information-system-uais-for-the-customs-service-of-the-republic-of-tajikistan--1/?ne6937=1
http://www.intrasoft-intl.com/e-customs/about/references?filter=Tajikistan
</t>
        </r>
      </text>
    </comment>
    <comment ref="FL176" authorId="1" shapeId="0">
      <text>
        <r>
          <rPr>
            <b/>
            <sz val="9"/>
            <color indexed="81"/>
            <rFont val="Tahoma"/>
            <family val="2"/>
          </rPr>
          <t>Cem Dener:</t>
        </r>
        <r>
          <rPr>
            <sz val="9"/>
            <color indexed="81"/>
            <rFont val="Tahoma"/>
            <family val="2"/>
          </rPr>
          <t xml:space="preserve">
Currently, MDAs maintain their HR records separately. There is a new GFMIS project including an integrated HRMIS module.</t>
        </r>
      </text>
    </comment>
    <comment ref="FR176" authorId="1" shapeId="0">
      <text>
        <r>
          <rPr>
            <b/>
            <sz val="9"/>
            <color indexed="81"/>
            <rFont val="Tahoma"/>
            <family val="2"/>
          </rPr>
          <t>Cem Dener:</t>
        </r>
        <r>
          <rPr>
            <sz val="9"/>
            <color indexed="81"/>
            <rFont val="Tahoma"/>
            <family val="2"/>
          </rPr>
          <t xml:space="preserve">
New system is expected to be operational in 2016</t>
        </r>
      </text>
    </comment>
    <comment ref="FT176" authorId="1" shapeId="0">
      <text>
        <r>
          <rPr>
            <b/>
            <sz val="9"/>
            <color indexed="81"/>
            <rFont val="Tahoma"/>
            <family val="2"/>
          </rPr>
          <t>Cem Dener:</t>
        </r>
        <r>
          <rPr>
            <sz val="9"/>
            <color indexed="81"/>
            <rFont val="Tahoma"/>
            <family val="2"/>
          </rPr>
          <t xml:space="preserve">
Currently, MDAs maintain their HR records separately. There is a new GFMIS project including an integrated HRMIS module.</t>
        </r>
      </text>
    </comment>
    <comment ref="FV176" authorId="1" shapeId="0">
      <text>
        <r>
          <rPr>
            <b/>
            <sz val="9"/>
            <color indexed="81"/>
            <rFont val="Tahoma"/>
            <family val="2"/>
          </rPr>
          <t>Cem Dener:</t>
        </r>
        <r>
          <rPr>
            <sz val="9"/>
            <color indexed="81"/>
            <rFont val="Tahoma"/>
            <family val="2"/>
          </rPr>
          <t xml:space="preserve">
New system is expected to be developed in 2016</t>
        </r>
      </text>
    </comment>
    <comment ref="GE176" authorId="1" shapeId="0">
      <text>
        <r>
          <rPr>
            <b/>
            <sz val="9"/>
            <color indexed="81"/>
            <rFont val="Tahoma"/>
            <family val="2"/>
          </rPr>
          <t>Cem Dener:</t>
        </r>
        <r>
          <rPr>
            <sz val="9"/>
            <color indexed="81"/>
            <rFont val="Tahoma"/>
            <family val="2"/>
          </rPr>
          <t xml:space="preserve">
Debt Tracking System
http://www.pefa.org/en/assessment/tj-nov12-pfmpr-public-en</t>
        </r>
      </text>
    </comment>
    <comment ref="GF176" authorId="1" shapeId="0">
      <text>
        <r>
          <rPr>
            <b/>
            <sz val="9"/>
            <color indexed="81"/>
            <rFont val="Tahoma"/>
            <family val="2"/>
          </rPr>
          <t>Cem Dener:</t>
        </r>
        <r>
          <rPr>
            <sz val="9"/>
            <color indexed="81"/>
            <rFont val="Tahoma"/>
            <family val="2"/>
          </rPr>
          <t xml:space="preserve">
Transition to DMFAS expected in 2015...</t>
        </r>
      </text>
    </comment>
    <comment ref="C177" authorId="1" shapeId="0">
      <text>
        <r>
          <rPr>
            <b/>
            <sz val="9"/>
            <color indexed="81"/>
            <rFont val="Tahoma"/>
            <family val="2"/>
          </rPr>
          <t>Cem Dener:</t>
        </r>
        <r>
          <rPr>
            <sz val="9"/>
            <color indexed="81"/>
            <rFont val="Tahoma"/>
            <family val="2"/>
          </rPr>
          <t xml:space="preserve">
United Republic of Tanzania</t>
        </r>
      </text>
    </comment>
    <comment ref="K177" authorId="9" shapeId="0">
      <text>
        <r>
          <rPr>
            <b/>
            <sz val="9"/>
            <color indexed="81"/>
            <rFont val="Tahoma"/>
            <family val="2"/>
          </rPr>
          <t>Saw Young Min:
Website doesn't work.</t>
        </r>
      </text>
    </comment>
    <comment ref="AO177" authorId="5" shapeId="0">
      <text>
        <r>
          <rPr>
            <b/>
            <sz val="9"/>
            <color indexed="81"/>
            <rFont val="Tahoma"/>
            <family val="2"/>
          </rPr>
          <t>Sandy:</t>
        </r>
        <r>
          <rPr>
            <sz val="9"/>
            <color indexed="81"/>
            <rFont val="Tahoma"/>
            <family val="2"/>
          </rPr>
          <t xml:space="preserve">
http://nao.go.tz/?cat=34</t>
        </r>
      </text>
    </comment>
    <comment ref="BE177" authorId="1" shapeId="0">
      <text>
        <r>
          <rPr>
            <b/>
            <sz val="9"/>
            <color indexed="81"/>
            <rFont val="Tahoma"/>
            <family val="2"/>
          </rPr>
          <t>Cem Dener:</t>
        </r>
        <r>
          <rPr>
            <sz val="9"/>
            <color indexed="81"/>
            <rFont val="Tahoma"/>
            <family val="2"/>
          </rPr>
          <t xml:space="preserve">
http://www.tanzania.go.tz</t>
        </r>
      </text>
    </comment>
    <comment ref="CM177" authorId="1" shapeId="0">
      <text>
        <r>
          <rPr>
            <b/>
            <sz val="9"/>
            <color indexed="81"/>
            <rFont val="Tahoma"/>
            <family val="2"/>
          </rPr>
          <t>Cem Dener:</t>
        </r>
        <r>
          <rPr>
            <sz val="9"/>
            <color indexed="81"/>
            <rFont val="Tahoma"/>
            <family val="2"/>
          </rPr>
          <t xml:space="preserve">
Originally implemented w/ SIDA funds as CS (Platinum); later on replaced with Web(Epicor); WB contributed to budget module. Initially impl in 43 ministries at central level. Active project supports roll-out and expansion of functionality with limited ICT support.</t>
        </r>
      </text>
    </comment>
    <comment ref="CT177" authorId="9" shapeId="0">
      <text>
        <r>
          <rPr>
            <b/>
            <sz val="9"/>
            <color indexed="81"/>
            <rFont val="Tahoma"/>
            <family val="2"/>
          </rPr>
          <t xml:space="preserve">Saw Young Min:
</t>
        </r>
        <r>
          <rPr>
            <sz val="9"/>
            <color indexed="81"/>
            <rFont val="Tahoma"/>
            <family val="2"/>
          </rPr>
          <t>AMP website doesn't work.</t>
        </r>
      </text>
    </comment>
    <comment ref="DL177" authorId="1" shapeId="0">
      <text>
        <r>
          <rPr>
            <b/>
            <sz val="9"/>
            <color indexed="81"/>
            <rFont val="Tahoma"/>
            <family val="2"/>
          </rPr>
          <t>Cem Dener:</t>
        </r>
        <r>
          <rPr>
            <sz val="9"/>
            <color indexed="81"/>
            <rFont val="Tahoma"/>
            <family val="2"/>
          </rPr>
          <t xml:space="preserve">
http://www.mof.go.tz/mofdocs/PFMRP/PEFA/29_01_2014/2013%20Tanzania%20Central%20Government%20PEFA%20Report.pdf</t>
        </r>
      </text>
    </comment>
    <comment ref="DM177" authorId="1" shapeId="0">
      <text>
        <r>
          <rPr>
            <b/>
            <sz val="9"/>
            <color indexed="81"/>
            <rFont val="Tahoma"/>
            <family val="2"/>
          </rPr>
          <t>Cem Dener:</t>
        </r>
        <r>
          <rPr>
            <sz val="9"/>
            <color indexed="81"/>
            <rFont val="Tahoma"/>
            <family val="2"/>
          </rPr>
          <t xml:space="preserve">
Expected to be opertional in 2015</t>
        </r>
      </text>
    </comment>
    <comment ref="DX177" authorId="5" shapeId="0">
      <text>
        <r>
          <rPr>
            <b/>
            <sz val="9"/>
            <color indexed="81"/>
            <rFont val="Tahoma"/>
            <family val="2"/>
          </rPr>
          <t>Sandy:</t>
        </r>
        <r>
          <rPr>
            <sz val="9"/>
            <color indexed="81"/>
            <rFont val="Tahoma"/>
            <family val="2"/>
          </rPr>
          <t xml:space="preserve">
http://nao.go.tz/?cat=34</t>
        </r>
      </text>
    </comment>
    <comment ref="DZ177" authorId="1" shapeId="0">
      <text>
        <r>
          <rPr>
            <b/>
            <sz val="9"/>
            <color indexed="81"/>
            <rFont val="Tahoma"/>
            <family val="2"/>
          </rPr>
          <t>Cem Dener:</t>
        </r>
        <r>
          <rPr>
            <sz val="9"/>
            <color indexed="81"/>
            <rFont val="Tahoma"/>
            <family val="2"/>
          </rPr>
          <t xml:space="preserve">
http://documents.worldbank.org/curated/en/2012/03/16230609/tanzania-tax-modernization-project</t>
        </r>
      </text>
    </comment>
    <comment ref="EG177"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77" authorId="1" shapeId="0">
      <text>
        <r>
          <rPr>
            <b/>
            <sz val="9"/>
            <color indexed="81"/>
            <rFont val="Tahoma"/>
            <family val="2"/>
          </rPr>
          <t>Cem Dener:</t>
        </r>
        <r>
          <rPr>
            <sz val="9"/>
            <color indexed="81"/>
            <rFont val="Tahoma"/>
            <family val="2"/>
          </rPr>
          <t xml:space="preserve">
http://unctad.org/en/PublicationsLibrary/dtlasycuda2011d1_en.pdf</t>
        </r>
      </text>
    </comment>
    <comment ref="EN177" authorId="1" shapeId="0">
      <text>
        <r>
          <rPr>
            <b/>
            <sz val="9"/>
            <color indexed="81"/>
            <rFont val="Tahoma"/>
            <family val="2"/>
          </rPr>
          <t>Cem Dener:</t>
        </r>
        <r>
          <rPr>
            <sz val="9"/>
            <color indexed="81"/>
            <rFont val="Tahoma"/>
            <family val="2"/>
          </rPr>
          <t xml:space="preserve">
http://www.tanzania.go.tz</t>
        </r>
      </text>
    </comment>
    <comment ref="EV177" authorId="3" shapeId="0">
      <text>
        <r>
          <rPr>
            <b/>
            <sz val="9"/>
            <color indexed="81"/>
            <rFont val="Tahoma"/>
            <family val="2"/>
          </rPr>
          <t>Sophiko Skhirtladze:</t>
        </r>
        <r>
          <rPr>
            <sz val="9"/>
            <color indexed="81"/>
            <rFont val="Tahoma"/>
            <family val="2"/>
          </rPr>
          <t xml:space="preserve">
http://www.itnewsafrica.com/2013/09/tanzania-collects-billions-in-mobile-money-tax/</t>
        </r>
      </text>
    </comment>
    <comment ref="EY177" authorId="3" shapeId="0">
      <text>
        <r>
          <rPr>
            <b/>
            <sz val="9"/>
            <color indexed="81"/>
            <rFont val="Tahoma"/>
            <family val="2"/>
          </rPr>
          <t>Sophiko Skhirtladze:</t>
        </r>
        <r>
          <rPr>
            <sz val="9"/>
            <color indexed="81"/>
            <rFont val="Tahoma"/>
            <family val="2"/>
          </rPr>
          <t xml:space="preserve">
https://www.google.com/search?q=Electronic+Transactions+and+Communication+Bill+2013+tanzania%27&amp;oq=Electronic+Transactions+and+Communication+Bill+2013+tanzania%27&amp;aqs=chrome..69i57.3109j0j7&amp;sourceid=chrome&amp;es_sm=122&amp;ie=UTF-8#, draft law</t>
        </r>
      </text>
    </comment>
    <comment ref="FV177" authorId="1" shapeId="0">
      <text>
        <r>
          <rPr>
            <b/>
            <sz val="9"/>
            <color indexed="81"/>
            <rFont val="Tahoma"/>
            <family val="2"/>
          </rPr>
          <t>Cem Dener:</t>
        </r>
        <r>
          <rPr>
            <sz val="9"/>
            <color indexed="81"/>
            <rFont val="Tahoma"/>
            <family val="2"/>
          </rPr>
          <t xml:space="preserve">
Originally implemented w/ SIDA funds as CS (Platinum); later on replaced with Web(Epicor); WB contributed to budget module. Initially impl in 43 ministries at central level. Active project supports roll-out and expansion of functionality with limited ICT support.</t>
        </r>
      </text>
    </comment>
    <comment ref="GH177" authorId="1" shapeId="0">
      <text>
        <r>
          <rPr>
            <b/>
            <sz val="9"/>
            <color indexed="81"/>
            <rFont val="Tahoma"/>
            <family val="2"/>
          </rPr>
          <t>Cem Dener:</t>
        </r>
        <r>
          <rPr>
            <sz val="9"/>
            <color indexed="81"/>
            <rFont val="Tahoma"/>
            <family val="2"/>
          </rPr>
          <t xml:space="preserve">
CB : Full access</t>
        </r>
      </text>
    </comment>
    <comment ref="T178" authorId="1" shapeId="0">
      <text>
        <r>
          <rPr>
            <b/>
            <sz val="9"/>
            <color indexed="81"/>
            <rFont val="Tahoma"/>
            <family val="2"/>
          </rPr>
          <t>Cem Dener:</t>
        </r>
        <r>
          <rPr>
            <sz val="9"/>
            <color indexed="81"/>
            <rFont val="Tahoma"/>
            <family val="2"/>
          </rPr>
          <t xml:space="preserve">
http://dwfoc.mof.go.th/crn/cgi-bin/cognosisapi.dll?b_action=xts.run&amp;m=portal/view-</t>
        </r>
      </text>
    </comment>
    <comment ref="EG178" authorId="3" shapeId="0">
      <text>
        <r>
          <rPr>
            <b/>
            <sz val="9"/>
            <color indexed="81"/>
            <rFont val="Tahoma"/>
            <family val="2"/>
          </rPr>
          <t>Sophiko Skhirtladze:</t>
        </r>
        <r>
          <rPr>
            <sz val="9"/>
            <color indexed="81"/>
            <rFont val="Tahoma"/>
            <family val="2"/>
          </rPr>
          <t xml:space="preserve">
Reported in Single Window Survey: Mapped to Version 2.0 and Version 3.0.</t>
        </r>
      </text>
    </comment>
    <comment ref="EL178" authorId="1" shapeId="0">
      <text>
        <r>
          <rPr>
            <b/>
            <sz val="9"/>
            <color indexed="81"/>
            <rFont val="Tahoma"/>
            <family val="2"/>
          </rPr>
          <t>Cem Dener:</t>
        </r>
        <r>
          <rPr>
            <sz val="9"/>
            <color indexed="81"/>
            <rFont val="Tahoma"/>
            <family val="2"/>
          </rPr>
          <t xml:space="preserve">
http://www.thainsw.net
Single Window case study:
http://www.unece.org/fileadmin/DAM/trade/Publications/ECE-TRADE-404_SingleWindow.pdf</t>
        </r>
      </text>
    </comment>
    <comment ref="EM178" authorId="1" shapeId="0">
      <text>
        <r>
          <rPr>
            <b/>
            <sz val="9"/>
            <color indexed="81"/>
            <rFont val="Tahoma"/>
            <family val="2"/>
          </rPr>
          <t>Cem Dener:</t>
        </r>
        <r>
          <rPr>
            <sz val="9"/>
            <color indexed="81"/>
            <rFont val="Tahoma"/>
            <family val="2"/>
          </rPr>
          <t xml:space="preserve">
National Single Window established in 2008</t>
        </r>
      </text>
    </comment>
    <comment ref="EY178" authorId="3" shapeId="0">
      <text>
        <r>
          <rPr>
            <b/>
            <sz val="9"/>
            <color indexed="81"/>
            <rFont val="Tahoma"/>
            <family val="2"/>
          </rPr>
          <t>Sophiko Skhirtladze:</t>
        </r>
        <r>
          <rPr>
            <sz val="9"/>
            <color indexed="81"/>
            <rFont val="Tahoma"/>
            <family val="2"/>
          </rPr>
          <t xml:space="preserve">
http://www.thaidigitalid.com/index_en.jsp-???; http://www.customs.go.th/wps/wcm/connect/custen/e-customs/e-customs</t>
        </r>
      </text>
    </comment>
    <comment ref="BY179" authorId="1" shapeId="0">
      <text>
        <r>
          <rPr>
            <b/>
            <sz val="9"/>
            <color indexed="81"/>
            <rFont val="Tahoma"/>
            <family val="2"/>
          </rPr>
          <t>Cem Dener:</t>
        </r>
        <r>
          <rPr>
            <sz val="9"/>
            <color indexed="81"/>
            <rFont val="Tahoma"/>
            <family val="2"/>
          </rPr>
          <t xml:space="preserve">
Tetum</t>
        </r>
      </text>
    </comment>
    <comment ref="CS179" authorId="1" shapeId="0">
      <text>
        <r>
          <rPr>
            <b/>
            <sz val="9"/>
            <color indexed="81"/>
            <rFont val="Tahoma"/>
            <family val="2"/>
          </rPr>
          <t>Cem Dener:</t>
        </r>
        <r>
          <rPr>
            <sz val="9"/>
            <color indexed="81"/>
            <rFont val="Tahoma"/>
            <family val="2"/>
          </rPr>
          <t xml:space="preserve">
TMP</t>
        </r>
      </text>
    </comment>
    <comment ref="CX179" authorId="1" shapeId="0">
      <text>
        <r>
          <rPr>
            <b/>
            <sz val="9"/>
            <color indexed="81"/>
            <rFont val="Tahoma"/>
            <family val="2"/>
          </rPr>
          <t>Cem Dener:</t>
        </r>
        <r>
          <rPr>
            <sz val="9"/>
            <color indexed="81"/>
            <rFont val="Tahoma"/>
            <family val="2"/>
          </rPr>
          <t xml:space="preserve">
http://www.budgettransparency.gov.tl/public/index?&amp;lang=pt</t>
        </r>
      </text>
    </comment>
    <comment ref="DZ179" authorId="1" shapeId="0">
      <text>
        <r>
          <rPr>
            <b/>
            <sz val="9"/>
            <color indexed="81"/>
            <rFont val="Tahoma"/>
            <family val="2"/>
          </rPr>
          <t>Cem Dener:</t>
        </r>
        <r>
          <rPr>
            <sz val="9"/>
            <color indexed="81"/>
            <rFont val="Tahoma"/>
            <family val="2"/>
          </rPr>
          <t xml:space="preserve">
https://www.mof.gov.tl/wp-content/uploads/2011/05/Ministry-Diploma-Revenue-and-Customs-English-version1.pdf
http://www.bancocentral.tl/Download/Announcement/BCTL-RFP4ATS-Final.pdf</t>
        </r>
      </text>
    </comment>
    <comment ref="EG179"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79" authorId="1" shapeId="0">
      <text>
        <r>
          <rPr>
            <b/>
            <sz val="9"/>
            <color indexed="81"/>
            <rFont val="Tahoma"/>
            <family val="2"/>
          </rPr>
          <t>Cem Dener:</t>
        </r>
        <r>
          <rPr>
            <sz val="9"/>
            <color indexed="81"/>
            <rFont val="Tahoma"/>
            <family val="2"/>
          </rPr>
          <t xml:space="preserve">
http://unctad.org/en/PublicationsLibrary/dtlasycuda2011d1_en.pdf</t>
        </r>
      </text>
    </comment>
    <comment ref="FH179" authorId="1" shapeId="0">
      <text>
        <r>
          <rPr>
            <b/>
            <sz val="9"/>
            <color indexed="81"/>
            <rFont val="Tahoma"/>
            <family val="2"/>
          </rPr>
          <t>Cem Dener:</t>
        </r>
        <r>
          <rPr>
            <sz val="9"/>
            <color indexed="81"/>
            <rFont val="Tahoma"/>
            <family val="2"/>
          </rPr>
          <t xml:space="preserve">
Tetum</t>
        </r>
      </text>
    </comment>
    <comment ref="FI179" authorId="1" shapeId="0">
      <text>
        <r>
          <rPr>
            <b/>
            <sz val="9"/>
            <color indexed="81"/>
            <rFont val="Tahoma"/>
            <family val="2"/>
          </rPr>
          <t>Cem Dener:</t>
        </r>
        <r>
          <rPr>
            <sz val="9"/>
            <color indexed="81"/>
            <rFont val="Tahoma"/>
            <family val="2"/>
          </rPr>
          <t xml:space="preserve">
Developed by local firm:
Quidgest</t>
        </r>
      </text>
    </comment>
    <comment ref="FR179" authorId="1" shapeId="0">
      <text>
        <r>
          <rPr>
            <b/>
            <sz val="9"/>
            <color indexed="81"/>
            <rFont val="Tahoma"/>
            <family val="2"/>
          </rPr>
          <t>Cem Dener:</t>
        </r>
        <r>
          <rPr>
            <sz val="9"/>
            <color indexed="81"/>
            <rFont val="Tahoma"/>
            <family val="2"/>
          </rPr>
          <t xml:space="preserve">
http://www.pefa.org/en/assessment/tl-may14-pfmpr-public-en</t>
        </r>
      </text>
    </comment>
    <comment ref="FY179" authorId="1" shapeId="0">
      <text>
        <r>
          <rPr>
            <b/>
            <sz val="9"/>
            <color indexed="81"/>
            <rFont val="Tahoma"/>
            <family val="2"/>
          </rPr>
          <t>Cem Dener:</t>
        </r>
        <r>
          <rPr>
            <sz val="9"/>
            <color indexed="81"/>
            <rFont val="Tahoma"/>
            <family val="2"/>
          </rPr>
          <t xml:space="preserve">
Mar 2014 &gt; Final</t>
        </r>
      </text>
    </comment>
    <comment ref="GE179" authorId="1" shapeId="0">
      <text>
        <r>
          <rPr>
            <b/>
            <sz val="9"/>
            <color indexed="81"/>
            <rFont val="Tahoma"/>
            <family val="2"/>
          </rPr>
          <t>Cem Dener:</t>
        </r>
        <r>
          <rPr>
            <sz val="9"/>
            <color indexed="81"/>
            <rFont val="Tahoma"/>
            <family val="2"/>
          </rPr>
          <t xml:space="preserve">
Free Balance
</t>
        </r>
      </text>
    </comment>
    <comment ref="H180" authorId="1" shapeId="0">
      <text>
        <r>
          <rPr>
            <b/>
            <sz val="9"/>
            <color indexed="81"/>
            <rFont val="Tahoma"/>
            <family val="2"/>
          </rPr>
          <t>Cem Dener:</t>
        </r>
        <r>
          <rPr>
            <sz val="9"/>
            <color indexed="81"/>
            <rFont val="Tahoma"/>
            <family val="2"/>
          </rPr>
          <t xml:space="preserve">
http://www.republicoftogo.com/Toutes-les-rubriques/In-English  </t>
        </r>
      </text>
    </comment>
    <comment ref="M180" authorId="1" shapeId="0">
      <text>
        <r>
          <rPr>
            <b/>
            <sz val="9"/>
            <color indexed="81"/>
            <rFont val="Tahoma"/>
            <family val="2"/>
          </rPr>
          <t>Cem Dener:</t>
        </r>
        <r>
          <rPr>
            <sz val="9"/>
            <color indexed="81"/>
            <rFont val="Tahoma"/>
            <family val="2"/>
          </rPr>
          <t xml:space="preserve">
http://www.pefa.org/en/assessment/tg-mar09-pfmpr-public-en</t>
        </r>
      </text>
    </comment>
    <comment ref="CQ180" authorId="1" shapeId="0">
      <text>
        <r>
          <rPr>
            <b/>
            <sz val="9"/>
            <color indexed="81"/>
            <rFont val="Tahoma"/>
            <family val="2"/>
          </rPr>
          <t>Cem Dener:</t>
        </r>
        <r>
          <rPr>
            <sz val="9"/>
            <color indexed="81"/>
            <rFont val="Tahoma"/>
            <family val="2"/>
          </rPr>
          <t xml:space="preserve">
http://www.republicoftogo.com/Toutes-les-rubriques/In-English  </t>
        </r>
      </text>
    </comment>
    <comment ref="CV180" authorId="1" shapeId="0">
      <text>
        <r>
          <rPr>
            <b/>
            <sz val="9"/>
            <color indexed="81"/>
            <rFont val="Tahoma"/>
            <family val="2"/>
          </rPr>
          <t>Cem Dener:</t>
        </r>
        <r>
          <rPr>
            <sz val="9"/>
            <color indexed="81"/>
            <rFont val="Tahoma"/>
            <family val="2"/>
          </rPr>
          <t xml:space="preserve">
http://www.pefa.org/en/assessment/tg-mar09-pfmpr-public-en</t>
        </r>
      </text>
    </comment>
    <comment ref="DZ180" authorId="1" shapeId="0">
      <text>
        <r>
          <rPr>
            <b/>
            <sz val="9"/>
            <color indexed="81"/>
            <rFont val="Tahoma"/>
            <family val="2"/>
          </rPr>
          <t>Cem Dener:</t>
        </r>
        <r>
          <rPr>
            <sz val="9"/>
            <color indexed="81"/>
            <rFont val="Tahoma"/>
            <family val="2"/>
          </rPr>
          <t xml:space="preserve">
http://dgi.tggesco.com/index.php</t>
        </r>
      </text>
    </comment>
    <comment ref="EG180"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80" authorId="1" shapeId="0">
      <text>
        <r>
          <rPr>
            <b/>
            <sz val="9"/>
            <color indexed="81"/>
            <rFont val="Tahoma"/>
            <family val="2"/>
          </rPr>
          <t>Cem Dener:</t>
        </r>
        <r>
          <rPr>
            <sz val="9"/>
            <color indexed="81"/>
            <rFont val="Tahoma"/>
            <family val="2"/>
          </rPr>
          <t xml:space="preserve">
http://www.douanes.tg/index.php?option=com_k2&amp;view=item&amp;id=339:migration-a-sydoniaworld</t>
        </r>
      </text>
    </comment>
    <comment ref="EM180" authorId="1" shapeId="0">
      <text>
        <r>
          <rPr>
            <b/>
            <sz val="9"/>
            <color indexed="81"/>
            <rFont val="Tahoma"/>
            <family val="2"/>
          </rPr>
          <t>Cem Dener:</t>
        </r>
        <r>
          <rPr>
            <sz val="9"/>
            <color indexed="81"/>
            <rFont val="Tahoma"/>
            <family val="2"/>
          </rPr>
          <t xml:space="preserve">
ASYCUDA++ since 2007
ASYCUDA World since July 2014</t>
        </r>
      </text>
    </comment>
    <comment ref="EO180" authorId="1" shapeId="0">
      <text>
        <r>
          <rPr>
            <b/>
            <sz val="9"/>
            <color indexed="81"/>
            <rFont val="Tahoma"/>
            <family val="2"/>
          </rPr>
          <t>Cem Dener:</t>
        </r>
        <r>
          <rPr>
            <sz val="9"/>
            <color indexed="81"/>
            <rFont val="Tahoma"/>
            <family val="2"/>
          </rPr>
          <t xml:space="preserve">
Not used as a single window yet.</t>
        </r>
      </text>
    </comment>
    <comment ref="ER180" authorId="3" shapeId="0">
      <text>
        <r>
          <rPr>
            <b/>
            <sz val="9"/>
            <color indexed="81"/>
            <rFont val="Tahoma"/>
            <family val="2"/>
          </rPr>
          <t>Sophiko Skhirtladze:</t>
        </r>
        <r>
          <rPr>
            <sz val="9"/>
            <color indexed="81"/>
            <rFont val="Tahoma"/>
            <family val="2"/>
          </rPr>
          <t xml:space="preserve">
http://dgi.tggesco.com/index.php, but the link does not work and nowhere is mentioned</t>
        </r>
      </text>
    </comment>
    <comment ref="FX180" authorId="1" shapeId="0">
      <text>
        <r>
          <rPr>
            <b/>
            <sz val="9"/>
            <color indexed="81"/>
            <rFont val="Tahoma"/>
            <family val="2"/>
          </rPr>
          <t>Cem Dener:</t>
        </r>
        <r>
          <rPr>
            <sz val="9"/>
            <color indexed="81"/>
            <rFont val="Tahoma"/>
            <family val="2"/>
          </rPr>
          <t xml:space="preserve">
http://armp-togo.com/
http://siteresources.worldbank.org/TOGOEXTN/Resources/PEMFAR_2009_Procument_Gray.pdf
http://www.armp-togo.com/index.php?option=com_content&amp;view=article&amp;id=183:le-systeme-de-gestion-integre-des-marches-publics-sigmap-prend-forme&amp;catid=40:actualites&amp;Itemid=67
http://www.xvision.com.tn/index.php?option=com_content&amp;view=article&amp;id=51&amp;Itemid=220</t>
        </r>
      </text>
    </comment>
    <comment ref="GC180" authorId="1" shapeId="0">
      <text>
        <r>
          <rPr>
            <b/>
            <sz val="9"/>
            <color indexed="81"/>
            <rFont val="Tahoma"/>
            <family val="2"/>
          </rPr>
          <t>Cem Dener:</t>
        </r>
        <r>
          <rPr>
            <sz val="9"/>
            <color indexed="81"/>
            <rFont val="Tahoma"/>
            <family val="2"/>
          </rPr>
          <t xml:space="preserve">
http://www.republicoftogo.com/Toutes-les-rubriques/In-English  </t>
        </r>
      </text>
    </comment>
    <comment ref="F181" authorId="4" shapeId="0">
      <text>
        <r>
          <rPr>
            <b/>
            <sz val="9"/>
            <color indexed="81"/>
            <rFont val="Tahoma"/>
            <family val="2"/>
          </rPr>
          <t>CD:</t>
        </r>
        <r>
          <rPr>
            <sz val="9"/>
            <color indexed="81"/>
            <rFont val="Tahoma"/>
            <family val="2"/>
          </rPr>
          <t xml:space="preserve">
2014
</t>
        </r>
      </text>
    </comment>
    <comment ref="DL181" authorId="1" shapeId="0">
      <text>
        <r>
          <rPr>
            <b/>
            <sz val="9"/>
            <color indexed="81"/>
            <rFont val="Tahoma"/>
            <family val="2"/>
          </rPr>
          <t>Cem Dener:</t>
        </r>
        <r>
          <rPr>
            <sz val="9"/>
            <color indexed="81"/>
            <rFont val="Tahoma"/>
            <family val="2"/>
          </rPr>
          <t xml:space="preserve">
http://www.imf.org/external/pubs/ft/scr/2013/cr13234.pdf</t>
        </r>
      </text>
    </comment>
    <comment ref="DZ181" authorId="1" shapeId="0">
      <text>
        <r>
          <rPr>
            <b/>
            <sz val="9"/>
            <color indexed="81"/>
            <rFont val="Tahoma"/>
            <family val="2"/>
          </rPr>
          <t>Cem Dener:</t>
        </r>
        <r>
          <rPr>
            <sz val="9"/>
            <color indexed="81"/>
            <rFont val="Tahoma"/>
            <family val="2"/>
          </rPr>
          <t xml:space="preserve">
http://www.pefa.org/en/assessment/may10-pfmpr-public-en
http://www.datatorque.com/Article.aspx?ID=615
http://www.mic.gov.to/news-today/press-releases/5015-launching-of-the-rms-7-for-the-ministry-of-revenue-and-customs</t>
        </r>
      </text>
    </comment>
    <comment ref="EA181" authorId="1" shapeId="0">
      <text>
        <r>
          <rPr>
            <b/>
            <sz val="9"/>
            <color indexed="81"/>
            <rFont val="Tahoma"/>
            <family val="2"/>
          </rPr>
          <t>Cem Dener:</t>
        </r>
        <r>
          <rPr>
            <sz val="9"/>
            <color indexed="81"/>
            <rFont val="Tahoma"/>
            <family val="2"/>
          </rPr>
          <t xml:space="preserve">
RMS v7 was launched in July 2014</t>
        </r>
      </text>
    </comment>
    <comment ref="EL181" authorId="1" shapeId="0">
      <text>
        <r>
          <rPr>
            <b/>
            <sz val="9"/>
            <color indexed="81"/>
            <rFont val="Tahoma"/>
            <family val="2"/>
          </rPr>
          <t>Cem Dener:</t>
        </r>
        <r>
          <rPr>
            <sz val="9"/>
            <color indexed="81"/>
            <rFont val="Tahoma"/>
            <family val="2"/>
          </rPr>
          <t xml:space="preserve">
http://aid.dfat.gov.au/countries/pacific/tonga/Pages/initiative-financial-economic-management.aspx
http://www.imf.org/external/pubs/ft/scr/2010/cr10112.pdf</t>
        </r>
      </text>
    </comment>
    <comment ref="FJ181" authorId="1" shapeId="0">
      <text>
        <r>
          <rPr>
            <b/>
            <sz val="9"/>
            <color indexed="81"/>
            <rFont val="Tahoma"/>
            <family val="2"/>
          </rPr>
          <t>Cem Dener:</t>
        </r>
        <r>
          <rPr>
            <sz val="9"/>
            <color indexed="81"/>
            <rFont val="Tahoma"/>
            <family val="2"/>
          </rPr>
          <t xml:space="preserve">
http://www.pftac.org/filemanager/files/Handbooks/PFTAC%20Handbook%206%20FINAL.pdf</t>
        </r>
      </text>
    </comment>
    <comment ref="FN181" authorId="6" shapeId="0">
      <text>
        <r>
          <rPr>
            <b/>
            <sz val="9"/>
            <color indexed="81"/>
            <rFont val="Tahoma"/>
            <family val="2"/>
          </rPr>
          <t>Huan Zhang:</t>
        </r>
        <r>
          <rPr>
            <sz val="9"/>
            <color indexed="81"/>
            <rFont val="Tahoma"/>
            <family val="2"/>
          </rPr>
          <t xml:space="preserve">
The Ministry of Finance and National Planning (MoFNP), which administers the government payroll using MicrOpay8 software. Since 2005 MoFNP has been processing salary payments to GoT permanent staff via electronic funds transfer from the General Salary Account direct to staff personal bank accounts, and staff are not allowed to receive their salary payments by any other method, such as cash or cheque.</t>
        </r>
      </text>
    </comment>
    <comment ref="FR181" authorId="1" shapeId="0">
      <text>
        <r>
          <rPr>
            <b/>
            <sz val="9"/>
            <color indexed="81"/>
            <rFont val="Tahoma"/>
            <family val="2"/>
          </rPr>
          <t>Cem Dener:</t>
        </r>
        <r>
          <rPr>
            <sz val="9"/>
            <color indexed="81"/>
            <rFont val="Tahoma"/>
            <family val="2"/>
          </rPr>
          <t xml:space="preserve">
https://www.pefa.org/en/assessment/may10-pfmpr-public-en </t>
        </r>
      </text>
    </comment>
    <comment ref="GH181" authorId="1" shapeId="0">
      <text>
        <r>
          <rPr>
            <b/>
            <sz val="9"/>
            <color indexed="81"/>
            <rFont val="Tahoma"/>
            <family val="2"/>
          </rPr>
          <t>Cem Dener:</t>
        </r>
        <r>
          <rPr>
            <sz val="9"/>
            <color indexed="81"/>
            <rFont val="Tahoma"/>
            <family val="2"/>
          </rPr>
          <t xml:space="preserve">
CB : Full access</t>
        </r>
      </text>
    </comment>
    <comment ref="AO182" authorId="5" shapeId="0">
      <text>
        <r>
          <rPr>
            <b/>
            <sz val="9"/>
            <color indexed="81"/>
            <rFont val="Tahoma"/>
            <family val="2"/>
          </rPr>
          <t>Sandy:</t>
        </r>
        <r>
          <rPr>
            <sz val="9"/>
            <color indexed="81"/>
            <rFont val="Tahoma"/>
            <family val="2"/>
          </rPr>
          <t xml:space="preserve">
Website is Blocked</t>
        </r>
      </text>
    </comment>
    <comment ref="BE182" authorId="1" shapeId="0">
      <text>
        <r>
          <rPr>
            <b/>
            <sz val="9"/>
            <color indexed="81"/>
            <rFont val="Tahoma"/>
            <family val="2"/>
          </rPr>
          <t>Cem Dener:</t>
        </r>
        <r>
          <rPr>
            <sz val="9"/>
            <color indexed="81"/>
            <rFont val="Tahoma"/>
            <family val="2"/>
          </rPr>
          <t xml:space="preserve">
http://www.ttconnect.gov.tt/gortt/portal/ttconnect</t>
        </r>
      </text>
    </comment>
    <comment ref="CE182" authorId="1" shapeId="0">
      <text>
        <r>
          <rPr>
            <b/>
            <sz val="9"/>
            <color indexed="81"/>
            <rFont val="Tahoma"/>
            <family val="2"/>
          </rPr>
          <t>Cem Dener:</t>
        </r>
        <r>
          <rPr>
            <sz val="9"/>
            <color indexed="81"/>
            <rFont val="Tahoma"/>
            <family val="2"/>
          </rPr>
          <t xml:space="preserve">
Gov Payment system is in place since 2005.
IFMIS planned…
</t>
        </r>
      </text>
    </comment>
    <comment ref="CI182" authorId="1" shapeId="0">
      <text>
        <r>
          <rPr>
            <b/>
            <sz val="9"/>
            <color indexed="81"/>
            <rFont val="Tahoma"/>
            <family val="2"/>
          </rPr>
          <t>Cem Dener:</t>
        </r>
        <r>
          <rPr>
            <sz val="9"/>
            <color indexed="81"/>
            <rFont val="Tahoma"/>
            <family val="2"/>
          </rPr>
          <t xml:space="preserve">
New system is expected to be operational in 2018</t>
        </r>
      </text>
    </comment>
    <comment ref="DF182" authorId="17" shapeId="0">
      <text>
        <r>
          <rPr>
            <b/>
            <sz val="9"/>
            <color indexed="81"/>
            <rFont val="Tahoma"/>
            <family val="2"/>
          </rPr>
          <t>Doruk Yarin Kiroglu:</t>
        </r>
        <r>
          <rPr>
            <sz val="9"/>
            <color indexed="81"/>
            <rFont val="Tahoma"/>
            <family val="2"/>
          </rPr>
          <t xml:space="preserve">
IGovTT</t>
        </r>
      </text>
    </comment>
    <comment ref="DL182" authorId="1" shapeId="0">
      <text>
        <r>
          <rPr>
            <b/>
            <sz val="9"/>
            <color indexed="81"/>
            <rFont val="Tahoma"/>
            <family val="2"/>
          </rPr>
          <t>Cem Dener:</t>
        </r>
        <r>
          <rPr>
            <sz val="9"/>
            <color indexed="81"/>
            <rFont val="Tahoma"/>
            <family val="2"/>
          </rPr>
          <t xml:space="preserve">
https://www.oas.org/juridico/mla/en/tto/en_tto-int-text-const.pdf</t>
        </r>
      </text>
    </comment>
    <comment ref="DN182" authorId="1" shapeId="0">
      <text>
        <r>
          <rPr>
            <b/>
            <sz val="9"/>
            <color indexed="81"/>
            <rFont val="Tahoma"/>
            <family val="2"/>
          </rPr>
          <t>Cem Dener:</t>
        </r>
        <r>
          <rPr>
            <sz val="9"/>
            <color indexed="81"/>
            <rFont val="Tahoma"/>
            <family val="2"/>
          </rPr>
          <t xml:space="preserve">
Consolidated Fund</t>
        </r>
      </text>
    </comment>
    <comment ref="DX182" authorId="5" shapeId="0">
      <text>
        <r>
          <rPr>
            <b/>
            <sz val="9"/>
            <color indexed="81"/>
            <rFont val="Tahoma"/>
            <family val="2"/>
          </rPr>
          <t>Sandy:</t>
        </r>
        <r>
          <rPr>
            <sz val="9"/>
            <color indexed="81"/>
            <rFont val="Tahoma"/>
            <family val="2"/>
          </rPr>
          <t xml:space="preserve">
Website is Blocked</t>
        </r>
      </text>
    </comment>
    <comment ref="DZ182" authorId="1" shapeId="0">
      <text>
        <r>
          <rPr>
            <b/>
            <sz val="9"/>
            <color indexed="81"/>
            <rFont val="Tahoma"/>
            <family val="2"/>
          </rPr>
          <t>Cem Dener:</t>
        </r>
        <r>
          <rPr>
            <sz val="9"/>
            <color indexed="81"/>
            <rFont val="Tahoma"/>
            <family val="2"/>
          </rPr>
          <t xml:space="preserve">
http://www.caricom.org/jsp/community/cota/general_assembly/20_cota/tax_processing_system_philip_tt.pdf</t>
        </r>
      </text>
    </comment>
    <comment ref="EG182"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82" authorId="1" shapeId="0">
      <text>
        <r>
          <rPr>
            <b/>
            <sz val="9"/>
            <color indexed="81"/>
            <rFont val="Tahoma"/>
            <family val="2"/>
          </rPr>
          <t>Cem Dener:</t>
        </r>
        <r>
          <rPr>
            <sz val="9"/>
            <color indexed="81"/>
            <rFont val="Tahoma"/>
            <family val="2"/>
          </rPr>
          <t xml:space="preserve">
Single Window: 
https://www.ttbizlink.gov.tt/tntcmn/faces/pnu/PnuIndex.jsf</t>
        </r>
      </text>
    </comment>
    <comment ref="EM182" authorId="1" shapeId="0">
      <text>
        <r>
          <rPr>
            <b/>
            <sz val="9"/>
            <color indexed="81"/>
            <rFont val="Tahoma"/>
            <family val="2"/>
          </rPr>
          <t>Cem Dener:</t>
        </r>
        <r>
          <rPr>
            <sz val="9"/>
            <color indexed="81"/>
            <rFont val="Tahoma"/>
            <family val="2"/>
          </rPr>
          <t xml:space="preserve">
ASYCUDA World since 2011</t>
        </r>
      </text>
    </comment>
    <comment ref="EN182" authorId="1" shapeId="0">
      <text>
        <r>
          <rPr>
            <b/>
            <sz val="9"/>
            <color indexed="81"/>
            <rFont val="Tahoma"/>
            <family val="2"/>
          </rPr>
          <t>Cem Dener:</t>
        </r>
        <r>
          <rPr>
            <sz val="9"/>
            <color indexed="81"/>
            <rFont val="Tahoma"/>
            <family val="2"/>
          </rPr>
          <t xml:space="preserve">
http://www.ttconnect.gov.tt/gortt/portal/ttconnect</t>
        </r>
      </text>
    </comment>
    <comment ref="EO182" authorId="1" shapeId="0">
      <text>
        <r>
          <rPr>
            <b/>
            <sz val="9"/>
            <color indexed="81"/>
            <rFont val="Tahoma"/>
            <family val="2"/>
          </rPr>
          <t>Cem Dener:</t>
        </r>
        <r>
          <rPr>
            <sz val="9"/>
            <color indexed="81"/>
            <rFont val="Tahoma"/>
            <family val="2"/>
          </rPr>
          <t xml:space="preserve">
Not used as a single window yet.</t>
        </r>
      </text>
    </comment>
    <comment ref="EV182" authorId="3" shapeId="0">
      <text>
        <r>
          <rPr>
            <b/>
            <sz val="9"/>
            <color indexed="81"/>
            <rFont val="Tahoma"/>
            <family val="2"/>
          </rPr>
          <t>Sophiko Skhirtladze:</t>
        </r>
        <r>
          <rPr>
            <sz val="9"/>
            <color indexed="81"/>
            <rFont val="Tahoma"/>
            <family val="2"/>
          </rPr>
          <t xml:space="preserve">
http://www.newsday.co.tt/hotline/0,196147.html; http://www.wasa.gov.tt/WASAPaymentPortal.html</t>
        </r>
      </text>
    </comment>
    <comment ref="EX182" authorId="3" shapeId="0">
      <text>
        <r>
          <rPr>
            <b/>
            <sz val="9"/>
            <color indexed="81"/>
            <rFont val="Tahoma"/>
            <family val="2"/>
          </rPr>
          <t>Sophiko Skhirtladze:</t>
        </r>
        <r>
          <rPr>
            <sz val="9"/>
            <color indexed="81"/>
            <rFont val="Tahoma"/>
            <family val="2"/>
          </rPr>
          <t xml:space="preserve">
Water bill payment</t>
        </r>
      </text>
    </comment>
    <comment ref="FN182" authorId="1" shapeId="0">
      <text>
        <r>
          <rPr>
            <b/>
            <sz val="9"/>
            <color indexed="81"/>
            <rFont val="Tahoma"/>
            <family val="2"/>
          </rPr>
          <t>Cem Dener:</t>
        </r>
        <r>
          <rPr>
            <sz val="9"/>
            <color indexed="81"/>
            <rFont val="Tahoma"/>
            <family val="2"/>
          </rPr>
          <t xml:space="preserve">
Gov Payment system is in place since 2005.
IFMIS planned…
</t>
        </r>
      </text>
    </comment>
    <comment ref="FR182" authorId="1" shapeId="0">
      <text>
        <r>
          <rPr>
            <b/>
            <sz val="9"/>
            <color indexed="81"/>
            <rFont val="Tahoma"/>
            <family val="2"/>
          </rPr>
          <t>Cem Dener:</t>
        </r>
        <r>
          <rPr>
            <sz val="9"/>
            <color indexed="81"/>
            <rFont val="Tahoma"/>
            <family val="2"/>
          </rPr>
          <t xml:space="preserve">
New system is expected to be operational in 2015</t>
        </r>
      </text>
    </comment>
    <comment ref="GF182" authorId="1" shapeId="0">
      <text>
        <r>
          <rPr>
            <b/>
            <sz val="9"/>
            <color indexed="81"/>
            <rFont val="Tahoma"/>
            <family val="2"/>
          </rPr>
          <t>Cem Dener:</t>
        </r>
        <r>
          <rPr>
            <sz val="9"/>
            <color indexed="81"/>
            <rFont val="Tahoma"/>
            <family val="2"/>
          </rPr>
          <t xml:space="preserve">
DMFAS launced in 1985.
v5.3 is used since 2004.
http://www.pefa.org/en/assessment/tt-dec08-pfmpr-public-en</t>
        </r>
      </text>
    </comment>
    <comment ref="X183" authorId="1" shapeId="0">
      <text>
        <r>
          <rPr>
            <b/>
            <sz val="9"/>
            <color indexed="81"/>
            <rFont val="Tahoma"/>
            <family val="2"/>
          </rPr>
          <t>Cem Dener:</t>
        </r>
        <r>
          <rPr>
            <sz val="9"/>
            <color indexed="81"/>
            <rFont val="Tahoma"/>
            <family val="2"/>
          </rPr>
          <t xml:space="preserve">
Not direclt accessible (login required)
http://www.finances.gov.tn/index.php?option=com_jdownloads&amp;Itemid=712&amp;view=finish&amp;cid=1062&amp;catid=1&amp;lang=fr</t>
        </r>
      </text>
    </comment>
    <comment ref="CE183" authorId="1" shapeId="0">
      <text>
        <r>
          <rPr>
            <b/>
            <sz val="9"/>
            <color indexed="81"/>
            <rFont val="Tahoma"/>
            <family val="2"/>
          </rPr>
          <t>Cem Dener:</t>
        </r>
        <r>
          <rPr>
            <sz val="9"/>
            <color indexed="81"/>
            <rFont val="Tahoma"/>
            <family val="2"/>
          </rPr>
          <t xml:space="preserve">
IFMIS planned...</t>
        </r>
      </text>
    </comment>
    <comment ref="DE183" authorId="17" shapeId="0">
      <text>
        <r>
          <rPr>
            <b/>
            <sz val="9"/>
            <color indexed="81"/>
            <rFont val="Tahoma"/>
            <family val="2"/>
          </rPr>
          <t>Doruk Yarin Kiroglu:</t>
        </r>
        <r>
          <rPr>
            <sz val="9"/>
            <color indexed="81"/>
            <rFont val="Tahoma"/>
            <family val="2"/>
          </rPr>
          <t xml:space="preserve">
No individual website for e-Government Unit</t>
        </r>
      </text>
    </comment>
    <comment ref="DM183" authorId="1" shapeId="0">
      <text>
        <r>
          <rPr>
            <b/>
            <sz val="9"/>
            <color indexed="81"/>
            <rFont val="Tahoma"/>
            <family val="2"/>
          </rPr>
          <t>Cem Dener:</t>
        </r>
        <r>
          <rPr>
            <sz val="9"/>
            <color indexed="81"/>
            <rFont val="Tahoma"/>
            <family val="2"/>
          </rPr>
          <t xml:space="preserve">
Initiated in 2006. Bank accounts gradually closed to improve the TSA performance.</t>
        </r>
      </text>
    </comment>
    <comment ref="DZ183" authorId="1" shapeId="0">
      <text>
        <r>
          <rPr>
            <b/>
            <sz val="9"/>
            <color indexed="81"/>
            <rFont val="Tahoma"/>
            <family val="2"/>
          </rPr>
          <t>Cem Dener:</t>
        </r>
        <r>
          <rPr>
            <sz val="9"/>
            <color indexed="81"/>
            <rFont val="Tahoma"/>
            <family val="2"/>
          </rPr>
          <t xml:space="preserve">
http://www.finances.gov.tn/index.php?option=com_content&amp;view=article&amp;id=112:details-organigramme&amp;catid=15:comptabilite-publique&amp;Itemid=391&amp;lang=fr
http://www.pefa.org/en/assessment/tn-jun10-pfmpr-public-en
http://www.turess.com/fr/wmc/15222
http://www.gbo.tn/index.php?option=com_content&amp;view=article&amp;id=165&amp;Itemid=237&amp;lang=fr</t>
        </r>
      </text>
    </comment>
    <comment ref="EL183" authorId="1" shapeId="0">
      <text>
        <r>
          <rPr>
            <b/>
            <sz val="9"/>
            <color indexed="81"/>
            <rFont val="Tahoma"/>
            <family val="2"/>
          </rPr>
          <t>Cem Dener:</t>
        </r>
        <r>
          <rPr>
            <sz val="9"/>
            <color indexed="81"/>
            <rFont val="Tahoma"/>
            <family val="2"/>
          </rPr>
          <t xml:space="preserve">
http://www.douane.gov.tn/index.php?id=246&amp;L=27
http://www.tradenet.com.tn/
http://www.pefa.org/en/assessment/tn-jun10-pfmpr-public-en</t>
        </r>
      </text>
    </comment>
    <comment ref="EM183" authorId="1" shapeId="0">
      <text>
        <r>
          <rPr>
            <b/>
            <sz val="9"/>
            <color indexed="81"/>
            <rFont val="Tahoma"/>
            <family val="2"/>
          </rPr>
          <t>Cem Dener:</t>
        </r>
        <r>
          <rPr>
            <sz val="9"/>
            <color indexed="81"/>
            <rFont val="Tahoma"/>
            <family val="2"/>
          </rPr>
          <t xml:space="preserve">
ASYCUDA World was tested but not introduced in 2012</t>
        </r>
      </text>
    </comment>
    <comment ref="EV183" authorId="3" shapeId="0">
      <text>
        <r>
          <rPr>
            <b/>
            <sz val="9"/>
            <color indexed="81"/>
            <rFont val="Tahoma"/>
            <family val="2"/>
          </rPr>
          <t>Sophiko Skhirtladze:</t>
        </r>
        <r>
          <rPr>
            <sz val="9"/>
            <color indexed="81"/>
            <rFont val="Tahoma"/>
            <family val="2"/>
          </rPr>
          <t xml:space="preserve">
http://www.fatouranet.poste.tn/fn/home.jsp, only payment of utility bills</t>
        </r>
      </text>
    </comment>
    <comment ref="FI183" authorId="1" shapeId="0">
      <text>
        <r>
          <rPr>
            <b/>
            <sz val="9"/>
            <color indexed="81"/>
            <rFont val="Tahoma"/>
            <family val="2"/>
          </rPr>
          <t>Cem Dener:</t>
        </r>
        <r>
          <rPr>
            <sz val="9"/>
            <color indexed="81"/>
            <rFont val="Tahoma"/>
            <family val="2"/>
          </rPr>
          <t xml:space="preserve">
Oracle RDBMS</t>
        </r>
      </text>
    </comment>
    <comment ref="FJ183" authorId="1" shapeId="0">
      <text>
        <r>
          <rPr>
            <b/>
            <sz val="9"/>
            <color indexed="81"/>
            <rFont val="Tahoma"/>
            <family val="2"/>
          </rPr>
          <t>Cem Dener:</t>
        </r>
        <r>
          <rPr>
            <sz val="9"/>
            <color indexed="81"/>
            <rFont val="Tahoma"/>
            <family val="2"/>
          </rPr>
          <t xml:space="preserve">
https://www.pefa.org/en/assessment/tn-jun10-pfmpr-public-en 
http://css.escwa.org.lb/ICTD/3233/14p1.pdf
http://www.cni.nat.tn/FR/SCRIPT/insaf.asp
</t>
        </r>
      </text>
    </comment>
    <comment ref="FN183" authorId="1" shapeId="0">
      <text>
        <r>
          <rPr>
            <b/>
            <sz val="9"/>
            <color indexed="81"/>
            <rFont val="Tahoma"/>
            <family val="2"/>
          </rPr>
          <t>Cem Dener:</t>
        </r>
        <r>
          <rPr>
            <sz val="9"/>
            <color indexed="81"/>
            <rFont val="Tahoma"/>
            <family val="2"/>
          </rPr>
          <t xml:space="preserve">
IFMIS planned...</t>
        </r>
      </text>
    </comment>
    <comment ref="FQ183" authorId="1" shapeId="0">
      <text>
        <r>
          <rPr>
            <b/>
            <sz val="9"/>
            <color indexed="81"/>
            <rFont val="Tahoma"/>
            <family val="2"/>
          </rPr>
          <t>Cem Dener:</t>
        </r>
        <r>
          <rPr>
            <sz val="9"/>
            <color indexed="81"/>
            <rFont val="Tahoma"/>
            <family val="2"/>
          </rPr>
          <t xml:space="preserve">
Oracle RDBMS</t>
        </r>
      </text>
    </comment>
    <comment ref="FR183" authorId="1" shapeId="0">
      <text>
        <r>
          <rPr>
            <b/>
            <sz val="9"/>
            <color indexed="81"/>
            <rFont val="Tahoma"/>
            <family val="2"/>
          </rPr>
          <t>Cem Dener:</t>
        </r>
        <r>
          <rPr>
            <sz val="9"/>
            <color indexed="81"/>
            <rFont val="Tahoma"/>
            <family val="2"/>
          </rPr>
          <t xml:space="preserve">
https://www.pefa.org/en/assessment/tn-jun10-pfmpr-public-en 
http://www-wds.worldbank.org/servlet/WDSContentServer/WDSP/IB/2005/05/24/000011823_20050524171950/Rendered/PDF/301490TUN0whit1SIA0P08364401Public1.pdf</t>
        </r>
      </text>
    </comment>
    <comment ref="BC184" authorId="1" shapeId="0">
      <text>
        <r>
          <rPr>
            <b/>
            <sz val="9"/>
            <color indexed="81"/>
            <rFont val="Tahoma"/>
            <family val="2"/>
          </rPr>
          <t>Cem Dener:</t>
        </r>
        <r>
          <rPr>
            <sz val="9"/>
            <color indexed="81"/>
            <rFont val="Tahoma"/>
            <family val="2"/>
          </rPr>
          <t xml:space="preserve">
Public Procurement Agency</t>
        </r>
      </text>
    </comment>
    <comment ref="BG184" authorId="1" shapeId="0">
      <text>
        <r>
          <rPr>
            <b/>
            <sz val="9"/>
            <color indexed="81"/>
            <rFont val="Tahoma"/>
            <family val="2"/>
          </rPr>
          <t>Cem Dener:</t>
        </r>
        <r>
          <rPr>
            <sz val="9"/>
            <color indexed="81"/>
            <rFont val="Tahoma"/>
            <family val="2"/>
          </rPr>
          <t xml:space="preserve">
say2000i for SNG data collection since 2006</t>
        </r>
      </text>
    </comment>
    <comment ref="CM184" authorId="1" shapeId="0">
      <text>
        <r>
          <rPr>
            <b/>
            <sz val="9"/>
            <color indexed="81"/>
            <rFont val="Tahoma"/>
            <family val="2"/>
          </rPr>
          <t>Cem Dener:</t>
        </r>
        <r>
          <rPr>
            <sz val="9"/>
            <color indexed="81"/>
            <rFont val="Tahoma"/>
            <family val="2"/>
          </rPr>
          <t xml:space="preserve">
say2000i: LDSW based on Oracle RDBMS
KBS: Open Source Software</t>
        </r>
      </text>
    </comment>
    <comment ref="DL184" authorId="1" shapeId="0">
      <text>
        <r>
          <rPr>
            <b/>
            <sz val="9"/>
            <color indexed="81"/>
            <rFont val="Tahoma"/>
            <family val="2"/>
          </rPr>
          <t>Cem Dener:</t>
        </r>
        <r>
          <rPr>
            <sz val="9"/>
            <color indexed="81"/>
            <rFont val="Tahoma"/>
            <family val="2"/>
          </rPr>
          <t xml:space="preserve">
http://www.tcmb.gov.tr/yeni/announce/2012/Basci_KEOS.pdf</t>
        </r>
      </text>
    </comment>
    <comment ref="DM184" authorId="1" shapeId="0">
      <text>
        <r>
          <rPr>
            <b/>
            <sz val="9"/>
            <color indexed="81"/>
            <rFont val="Tahoma"/>
            <family val="2"/>
          </rPr>
          <t>Cem Dener:</t>
        </r>
        <r>
          <rPr>
            <sz val="9"/>
            <color indexed="81"/>
            <rFont val="Tahoma"/>
            <family val="2"/>
          </rPr>
          <t xml:space="preserve">
Public Electronic Payment System 
(PEPS) was introduced in 2007 to improve the efficiency of TSA</t>
        </r>
      </text>
    </comment>
    <comment ref="EA184" authorId="1" shapeId="0">
      <text>
        <r>
          <rPr>
            <b/>
            <sz val="9"/>
            <color indexed="81"/>
            <rFont val="Tahoma"/>
            <family val="2"/>
          </rPr>
          <t>Cem Dener:</t>
        </r>
        <r>
          <rPr>
            <sz val="9"/>
            <color indexed="81"/>
            <rFont val="Tahoma"/>
            <family val="2"/>
          </rPr>
          <t xml:space="preserve">
VEDOP-1 rolled out in Feb 2001. VEDOP-2 in 2006 
VEDOP-3 in 2009 (Web Based)</t>
        </r>
      </text>
    </comment>
    <comment ref="EL184" authorId="1" shapeId="0">
      <text>
        <r>
          <rPr>
            <b/>
            <sz val="9"/>
            <color indexed="81"/>
            <rFont val="Tahoma"/>
            <family val="2"/>
          </rPr>
          <t>Cem Dener:</t>
        </r>
        <r>
          <rPr>
            <sz val="9"/>
            <color indexed="81"/>
            <rFont val="Tahoma"/>
            <family val="2"/>
          </rPr>
          <t xml:space="preserve">
Public Procurement Agency</t>
        </r>
      </text>
    </comment>
    <comment ref="EP184" authorId="1" shapeId="0">
      <text>
        <r>
          <rPr>
            <b/>
            <sz val="9"/>
            <color indexed="81"/>
            <rFont val="Tahoma"/>
            <family val="2"/>
          </rPr>
          <t>Cem Dener:</t>
        </r>
        <r>
          <rPr>
            <sz val="9"/>
            <color indexed="81"/>
            <rFont val="Tahoma"/>
            <family val="2"/>
          </rPr>
          <t xml:space="preserve">
say2000i for SNG data collection since 2006</t>
        </r>
      </text>
    </comment>
    <comment ref="EV184" authorId="3" shapeId="0">
      <text>
        <r>
          <rPr>
            <b/>
            <sz val="9"/>
            <color indexed="81"/>
            <rFont val="Tahoma"/>
            <family val="2"/>
          </rPr>
          <t>Sophiko Skhirtladze:</t>
        </r>
        <r>
          <rPr>
            <sz val="9"/>
            <color indexed="81"/>
            <rFont val="Tahoma"/>
            <family val="2"/>
          </rPr>
          <t xml:space="preserve">
http://www.ptt.gov.tr/index.snet?wapp=bankServices_tr&amp;id=D644C1FE-D619-4CB7-8820-CAFD2CAB70C3&amp;open=14&amp;im=10</t>
        </r>
      </text>
    </comment>
    <comment ref="EX184" authorId="3" shapeId="0">
      <text>
        <r>
          <rPr>
            <b/>
            <sz val="9"/>
            <color indexed="81"/>
            <rFont val="Tahoma"/>
            <family val="2"/>
          </rPr>
          <t>Sophiko Skhirtladze:</t>
        </r>
        <r>
          <rPr>
            <sz val="9"/>
            <color indexed="81"/>
            <rFont val="Tahoma"/>
            <family val="2"/>
          </rPr>
          <t xml:space="preserve">
http://www.epractice.eu/files/eGov%20in%20TR%20-%20May%202014%20-%20v.11.0.pdf</t>
        </r>
      </text>
    </comment>
    <comment ref="FV184" authorId="1" shapeId="0">
      <text>
        <r>
          <rPr>
            <b/>
            <sz val="9"/>
            <color indexed="81"/>
            <rFont val="Tahoma"/>
            <family val="2"/>
          </rPr>
          <t>Cem Dener:</t>
        </r>
        <r>
          <rPr>
            <sz val="9"/>
            <color indexed="81"/>
            <rFont val="Tahoma"/>
            <family val="2"/>
          </rPr>
          <t xml:space="preserve">
say2000i: LDSW based on Oracle RDBMS
KBS: Open Source Software</t>
        </r>
      </text>
    </comment>
    <comment ref="FW184" authorId="6" shapeId="0">
      <text>
        <r>
          <rPr>
            <b/>
            <sz val="9"/>
            <color indexed="81"/>
            <rFont val="Tahoma"/>
            <family val="2"/>
          </rPr>
          <t>Huan Zhang:</t>
        </r>
        <r>
          <rPr>
            <sz val="9"/>
            <color indexed="81"/>
            <rFont val="Tahoma"/>
            <family val="2"/>
          </rPr>
          <t xml:space="preserve">
Electronic Public Procurement Platform</t>
        </r>
      </text>
    </comment>
    <comment ref="M185" authorId="4" shapeId="0">
      <text>
        <r>
          <rPr>
            <b/>
            <sz val="9"/>
            <color indexed="81"/>
            <rFont val="Tahoma"/>
            <family val="2"/>
          </rPr>
          <t xml:space="preserve">CD:
</t>
        </r>
        <r>
          <rPr>
            <sz val="9"/>
            <color indexed="81"/>
            <rFont val="Tahoma"/>
            <family val="2"/>
          </rPr>
          <t>http://ec.europa.eu/europeaid/documents/aap/2011/af_aap_2011_tkm.pdf</t>
        </r>
      </text>
    </comment>
    <comment ref="CI185" authorId="1" shapeId="0">
      <text>
        <r>
          <rPr>
            <b/>
            <sz val="9"/>
            <color indexed="81"/>
            <rFont val="Tahoma"/>
            <family val="2"/>
          </rPr>
          <t>Cem Dener:</t>
        </r>
        <r>
          <rPr>
            <sz val="9"/>
            <color indexed="81"/>
            <rFont val="Tahoma"/>
            <family val="2"/>
          </rPr>
          <t xml:space="preserve">
New system is expected to be operational in 2016</t>
        </r>
      </text>
    </comment>
    <comment ref="DE185" authorId="17" shapeId="0">
      <text>
        <r>
          <rPr>
            <b/>
            <sz val="9"/>
            <color indexed="81"/>
            <rFont val="Tahoma"/>
            <family val="2"/>
          </rPr>
          <t>Doruk Yarin Kiroglu:</t>
        </r>
        <r>
          <rPr>
            <sz val="9"/>
            <color indexed="81"/>
            <rFont val="Tahoma"/>
            <family val="2"/>
          </rPr>
          <t xml:space="preserve">
No official government website</t>
        </r>
      </text>
    </comment>
    <comment ref="DZ185" authorId="1" shapeId="0">
      <text>
        <r>
          <rPr>
            <b/>
            <sz val="9"/>
            <color indexed="81"/>
            <rFont val="Tahoma"/>
            <family val="2"/>
          </rPr>
          <t>Cem Dener:</t>
        </r>
        <r>
          <rPr>
            <sz val="9"/>
            <color indexed="81"/>
            <rFont val="Tahoma"/>
            <family val="2"/>
          </rPr>
          <t xml:space="preserve">
http://turkmenportal.com/news.php?details=2626
http://www.carecprogram.org/uploads/events/2013/TRS-Training-UZB/009_103_209_Turkmenistan-presentation.pdf
</t>
        </r>
      </text>
    </comment>
    <comment ref="EL185" authorId="1" shapeId="0">
      <text>
        <r>
          <rPr>
            <b/>
            <sz val="9"/>
            <color indexed="81"/>
            <rFont val="Tahoma"/>
            <family val="2"/>
          </rPr>
          <t>Cem Dener:</t>
        </r>
        <r>
          <rPr>
            <sz val="9"/>
            <color indexed="81"/>
            <rFont val="Tahoma"/>
            <family val="2"/>
          </rPr>
          <t xml:space="preserve">
http://pdf.usaid.gov/pdf_docs/PA00K2CX.pdf</t>
        </r>
      </text>
    </comment>
    <comment ref="FR185" authorId="1" shapeId="0">
      <text>
        <r>
          <rPr>
            <b/>
            <sz val="9"/>
            <color indexed="81"/>
            <rFont val="Tahoma"/>
            <family val="2"/>
          </rPr>
          <t>Cem Dener:</t>
        </r>
        <r>
          <rPr>
            <sz val="9"/>
            <color indexed="81"/>
            <rFont val="Tahoma"/>
            <family val="2"/>
          </rPr>
          <t xml:space="preserve">
New system is expected to be operational in 2016</t>
        </r>
      </text>
    </comment>
    <comment ref="GF185" authorId="1" shapeId="0">
      <text>
        <r>
          <rPr>
            <b/>
            <sz val="9"/>
            <color indexed="81"/>
            <rFont val="Tahoma"/>
            <family val="2"/>
          </rPr>
          <t>Cem Dener:</t>
        </r>
        <r>
          <rPr>
            <sz val="9"/>
            <color indexed="81"/>
            <rFont val="Tahoma"/>
            <family val="2"/>
          </rPr>
          <t xml:space="preserve">
DMFAS was installed in 2001. However, there are multiple agencites involved in external debt.</t>
        </r>
      </text>
    </comment>
    <comment ref="F186" authorId="4" shapeId="0">
      <text>
        <r>
          <rPr>
            <b/>
            <sz val="9"/>
            <color indexed="81"/>
            <rFont val="Tahoma"/>
            <family val="2"/>
          </rPr>
          <t>CD:</t>
        </r>
        <r>
          <rPr>
            <sz val="9"/>
            <color indexed="81"/>
            <rFont val="Tahoma"/>
            <family val="2"/>
          </rPr>
          <t xml:space="preserve">
2014
</t>
        </r>
      </text>
    </comment>
    <comment ref="CM186" authorId="1" shapeId="0">
      <text>
        <r>
          <rPr>
            <b/>
            <sz val="9"/>
            <color indexed="81"/>
            <rFont val="Tahoma"/>
            <family val="2"/>
          </rPr>
          <t>Cem Dener:</t>
        </r>
        <r>
          <rPr>
            <sz val="9"/>
            <color indexed="81"/>
            <rFont val="Tahoma"/>
            <family val="2"/>
          </rPr>
          <t xml:space="preserve">
http://pifma.pftac.org/filemanager/files/Docs/2008_Minutes2.pdf</t>
        </r>
      </text>
    </comment>
    <comment ref="CV186" authorId="1" shapeId="0">
      <text>
        <r>
          <rPr>
            <b/>
            <sz val="9"/>
            <color indexed="81"/>
            <rFont val="Tahoma"/>
            <family val="2"/>
          </rPr>
          <t>Cem Dener:</t>
        </r>
        <r>
          <rPr>
            <sz val="9"/>
            <color indexed="81"/>
            <rFont val="Tahoma"/>
            <family val="2"/>
          </rPr>
          <t xml:space="preserve">
http://www.timelesstuvalu.com/</t>
        </r>
      </text>
    </comment>
    <comment ref="DE186" authorId="17" shapeId="0">
      <text>
        <r>
          <rPr>
            <b/>
            <sz val="9"/>
            <color indexed="81"/>
            <rFont val="Tahoma"/>
            <family val="2"/>
          </rPr>
          <t>Doruk Yarin Kiroglu:</t>
        </r>
        <r>
          <rPr>
            <sz val="9"/>
            <color indexed="81"/>
            <rFont val="Tahoma"/>
            <family val="2"/>
          </rPr>
          <t xml:space="preserve">
Unofficial website</t>
        </r>
      </text>
    </comment>
    <comment ref="DN186" authorId="1" shapeId="0">
      <text>
        <r>
          <rPr>
            <b/>
            <sz val="9"/>
            <color indexed="81"/>
            <rFont val="Tahoma"/>
            <family val="2"/>
          </rPr>
          <t>Cem Dener:</t>
        </r>
        <r>
          <rPr>
            <sz val="9"/>
            <color indexed="81"/>
            <rFont val="Tahoma"/>
            <family val="2"/>
          </rPr>
          <t xml:space="preserve">
Tuvalu Trust Fund
and
Consolidated Investment Fund</t>
        </r>
      </text>
    </comment>
    <comment ref="FV186" authorId="1" shapeId="0">
      <text>
        <r>
          <rPr>
            <b/>
            <sz val="9"/>
            <color indexed="81"/>
            <rFont val="Tahoma"/>
            <family val="2"/>
          </rPr>
          <t>Cem Dener:</t>
        </r>
        <r>
          <rPr>
            <sz val="9"/>
            <color indexed="81"/>
            <rFont val="Tahoma"/>
            <family val="2"/>
          </rPr>
          <t xml:space="preserve">
http://pifma.pftac.org/filemanager/files/Docs/2008_Minutes2.pdf</t>
        </r>
      </text>
    </comment>
    <comment ref="X187" authorId="1" shapeId="0">
      <text>
        <r>
          <rPr>
            <b/>
            <sz val="9"/>
            <color indexed="81"/>
            <rFont val="Tahoma"/>
            <family val="2"/>
          </rPr>
          <t>Cem Dener:</t>
        </r>
        <r>
          <rPr>
            <sz val="9"/>
            <color indexed="81"/>
            <rFont val="Tahoma"/>
            <family val="2"/>
          </rPr>
          <t xml:space="preserve">
http://www.csbag.org/docs/Citizens_Budget_FY2013_14.pdf</t>
        </r>
      </text>
    </comment>
    <comment ref="AO187" authorId="5" shapeId="0">
      <text>
        <r>
          <rPr>
            <b/>
            <sz val="9"/>
            <color indexed="81"/>
            <rFont val="Tahoma"/>
            <family val="2"/>
          </rPr>
          <t>Sandy:</t>
        </r>
        <r>
          <rPr>
            <sz val="9"/>
            <color indexed="81"/>
            <rFont val="Tahoma"/>
            <family val="2"/>
          </rPr>
          <t xml:space="preserve">
http://www.oag.go.ug/index.php?option=com_phocadownload&amp;view=section&amp;id=3&amp;Itemid=16</t>
        </r>
      </text>
    </comment>
    <comment ref="DG187" authorId="1" shapeId="0">
      <text>
        <r>
          <rPr>
            <b/>
            <sz val="9"/>
            <color indexed="81"/>
            <rFont val="Tahoma"/>
            <family val="2"/>
          </rPr>
          <t>Cem Dener:</t>
        </r>
        <r>
          <rPr>
            <sz val="9"/>
            <color indexed="81"/>
            <rFont val="Tahoma"/>
            <family val="2"/>
          </rPr>
          <t xml:space="preserve">
http://www.csbag.org/docs/Citizens_Budget_FY2013_14.pdf</t>
        </r>
      </text>
    </comment>
    <comment ref="DX187" authorId="5" shapeId="0">
      <text>
        <r>
          <rPr>
            <b/>
            <sz val="9"/>
            <color indexed="81"/>
            <rFont val="Tahoma"/>
            <family val="2"/>
          </rPr>
          <t>Sandy:</t>
        </r>
        <r>
          <rPr>
            <sz val="9"/>
            <color indexed="81"/>
            <rFont val="Tahoma"/>
            <family val="2"/>
          </rPr>
          <t xml:space="preserve">
http://www.oag.go.ug/index.php?option=com_phocadownload&amp;view=section&amp;id=3&amp;Itemid=16</t>
        </r>
      </text>
    </comment>
    <comment ref="DZ187" authorId="1" shapeId="0">
      <text>
        <r>
          <rPr>
            <b/>
            <sz val="9"/>
            <color indexed="81"/>
            <rFont val="Tahoma"/>
            <family val="2"/>
          </rPr>
          <t>Cem Dener:</t>
        </r>
        <r>
          <rPr>
            <sz val="9"/>
            <color indexed="81"/>
            <rFont val="Tahoma"/>
            <family val="2"/>
          </rPr>
          <t xml:space="preserve">
http://www.tcs.com/resources/case_studies/Pages/Uganda_Revenue_Authority_integrated_tax_system.aspx</t>
        </r>
      </text>
    </comment>
    <comment ref="EG187"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M187" authorId="1" shapeId="0">
      <text>
        <r>
          <rPr>
            <b/>
            <sz val="9"/>
            <color indexed="81"/>
            <rFont val="Tahoma"/>
            <family val="2"/>
          </rPr>
          <t>Cem Dener:</t>
        </r>
        <r>
          <rPr>
            <sz val="9"/>
            <color indexed="81"/>
            <rFont val="Tahoma"/>
            <family val="2"/>
          </rPr>
          <t xml:space="preserve">
ASYCUDA World since 2013</t>
        </r>
      </text>
    </comment>
    <comment ref="FJ187" authorId="1" shapeId="0">
      <text>
        <r>
          <rPr>
            <b/>
            <sz val="9"/>
            <color indexed="81"/>
            <rFont val="Tahoma"/>
            <family val="2"/>
          </rPr>
          <t>Cem Dener:</t>
        </r>
        <r>
          <rPr>
            <sz val="9"/>
            <color indexed="81"/>
            <rFont val="Tahoma"/>
            <family val="2"/>
          </rPr>
          <t xml:space="preserve">
http://www.freebalance.com/news/2011/Uganda-Launches-FreeBalance-Integrated-Personnel-and-Payroll-System.asp </t>
        </r>
      </text>
    </comment>
    <comment ref="FK187" authorId="1" shapeId="0">
      <text>
        <r>
          <rPr>
            <b/>
            <sz val="9"/>
            <color indexed="81"/>
            <rFont val="Tahoma"/>
            <family val="2"/>
          </rPr>
          <t>Cem Dener:</t>
        </r>
        <r>
          <rPr>
            <sz val="9"/>
            <color indexed="81"/>
            <rFont val="Tahoma"/>
            <family val="2"/>
          </rPr>
          <t xml:space="preserve">
Rollout: 2011-2013</t>
        </r>
      </text>
    </comment>
    <comment ref="FS187" authorId="1" shapeId="0">
      <text>
        <r>
          <rPr>
            <b/>
            <sz val="9"/>
            <color indexed="81"/>
            <rFont val="Tahoma"/>
            <family val="2"/>
          </rPr>
          <t>Cem Dener:</t>
        </r>
        <r>
          <rPr>
            <sz val="9"/>
            <color indexed="81"/>
            <rFont val="Tahoma"/>
            <family val="2"/>
          </rPr>
          <t xml:space="preserve">
Rollout: 2011-2013</t>
        </r>
      </text>
    </comment>
    <comment ref="GH187" authorId="1" shapeId="0">
      <text>
        <r>
          <rPr>
            <b/>
            <sz val="9"/>
            <color indexed="81"/>
            <rFont val="Tahoma"/>
            <family val="2"/>
          </rPr>
          <t>Cem Dener:</t>
        </r>
        <r>
          <rPr>
            <sz val="9"/>
            <color indexed="81"/>
            <rFont val="Tahoma"/>
            <family val="2"/>
          </rPr>
          <t xml:space="preserve">
CB : Full access</t>
        </r>
      </text>
    </comment>
    <comment ref="GI187" authorId="1" shapeId="0">
      <text>
        <r>
          <rPr>
            <b/>
            <sz val="9"/>
            <color indexed="81"/>
            <rFont val="Tahoma"/>
            <family val="2"/>
          </rPr>
          <t>Cem Dener:</t>
        </r>
        <r>
          <rPr>
            <sz val="9"/>
            <color indexed="81"/>
            <rFont val="Tahoma"/>
            <family val="2"/>
          </rPr>
          <t xml:space="preserve">
4T : 2012</t>
        </r>
      </text>
    </comment>
    <comment ref="K188" authorId="1" shapeId="0">
      <text>
        <r>
          <rPr>
            <b/>
            <sz val="9"/>
            <color indexed="81"/>
            <rFont val="Tahoma"/>
            <family val="2"/>
          </rPr>
          <t>Cem Dener:</t>
        </r>
        <r>
          <rPr>
            <sz val="9"/>
            <color indexed="81"/>
            <rFont val="Tahoma"/>
            <family val="2"/>
          </rPr>
          <t xml:space="preserve">
http://www.treasury.gov.ua</t>
        </r>
      </text>
    </comment>
    <comment ref="O188" authorId="1" shapeId="0">
      <text>
        <r>
          <rPr>
            <b/>
            <sz val="9"/>
            <color indexed="81"/>
            <rFont val="Tahoma"/>
            <family val="2"/>
          </rPr>
          <t>MoF comments:</t>
        </r>
        <r>
          <rPr>
            <sz val="9"/>
            <color indexed="81"/>
            <rFont val="Tahoma"/>
            <family val="2"/>
          </rPr>
          <t xml:space="preserve">
http://www.minfin.gov.ua/control/uk/publish/archive/main?cat_id=51703;
http://www.treasury.gov.ua/main/uk/doccatalog/list?currDir=146477;
http://www.ukrstat.gov.ua/ (SDDS; Statistical Yearbook) Moreover, PF data are published within Special standard of information disclosure (SSID) of IMF at State Statistics site in section «SSID»; infromation on budgets execution in «Statistics Annual Report of Ukraine».</t>
        </r>
      </text>
    </comment>
    <comment ref="Q188" authorId="1" shapeId="0">
      <text>
        <r>
          <rPr>
            <b/>
            <sz val="9"/>
            <color indexed="81"/>
            <rFont val="Tahoma"/>
            <family val="2"/>
          </rPr>
          <t>Cem Dener:</t>
        </r>
        <r>
          <rPr>
            <sz val="9"/>
            <color indexed="81"/>
            <rFont val="Tahoma"/>
            <family val="2"/>
          </rPr>
          <t xml:space="preserve">
http://www.minfin.gov.ua/control/uk/publish/archive/main?cat_id=51703  </t>
        </r>
      </text>
    </comment>
    <comment ref="Y188" authorId="1" shapeId="0">
      <text>
        <r>
          <rPr>
            <b/>
            <sz val="9"/>
            <color indexed="81"/>
            <rFont val="Tahoma"/>
            <family val="2"/>
          </rPr>
          <t>Cem Dener:</t>
        </r>
        <r>
          <rPr>
            <sz val="9"/>
            <color indexed="81"/>
            <rFont val="Tahoma"/>
            <family val="2"/>
          </rPr>
          <t xml:space="preserve">
BC is not published…
Only CoA...</t>
        </r>
      </text>
    </comment>
    <comment ref="AA188" authorId="1" shapeId="0">
      <text>
        <r>
          <rPr>
            <b/>
            <sz val="9"/>
            <color indexed="81"/>
            <rFont val="Tahoma"/>
            <family val="2"/>
          </rPr>
          <t>MoF comment:</t>
        </r>
        <r>
          <rPr>
            <sz val="9"/>
            <color indexed="81"/>
            <rFont val="Tahoma"/>
            <family val="2"/>
          </rPr>
          <t xml:space="preserve">
«1992 - http://www.rada.gov.ua; (regular)». Drafts Budget Law are being placed at Verkhovna Rada site since 1992  </t>
        </r>
      </text>
    </comment>
    <comment ref="AK188" authorId="1" shapeId="0">
      <text>
        <r>
          <rPr>
            <b/>
            <sz val="9"/>
            <color indexed="81"/>
            <rFont val="Tahoma"/>
            <family val="2"/>
          </rPr>
          <t>MoF comments:</t>
        </r>
        <r>
          <rPr>
            <sz val="9"/>
            <color indexed="81"/>
            <rFont val="Tahoma"/>
            <family val="2"/>
          </rPr>
          <t xml:space="preserve">
«2007 – www.treasury.gov.ua , www.minfin.gov.ua;  
2003, 2005 - www.ukrstat.gov.ua ; regular». 
On MoF site budget execution information is placed since 2007 (monthly); 
On Treasury site – quaterly, annual report on budget execution – since 2007;  
at Statistics site – information about budget and tax sector within SSID since 2003 - annual, since 2005 – monthly. </t>
        </r>
      </text>
    </comment>
    <comment ref="AO188" authorId="1" shapeId="0">
      <text>
        <r>
          <rPr>
            <b/>
            <sz val="9"/>
            <color indexed="81"/>
            <rFont val="Tahoma"/>
            <family val="2"/>
          </rPr>
          <t>MoF comments:</t>
        </r>
        <r>
          <rPr>
            <sz val="9"/>
            <color indexed="81"/>
            <rFont val="Tahoma"/>
            <family val="2"/>
          </rPr>
          <t xml:space="preserve">
«1999». Bulletin with analysis of budget execution is placed on Accounting Chamber since 1999 (www.ac-rada.gov.ua).</t>
        </r>
      </text>
    </comment>
    <comment ref="BE188" authorId="1" shapeId="0">
      <text>
        <r>
          <rPr>
            <b/>
            <sz val="9"/>
            <color indexed="81"/>
            <rFont val="Tahoma"/>
            <family val="2"/>
          </rPr>
          <t>Cem Dener:</t>
        </r>
        <r>
          <rPr>
            <sz val="9"/>
            <color indexed="81"/>
            <rFont val="Tahoma"/>
            <family val="2"/>
          </rPr>
          <t xml:space="preserve">
http://www.kmu.gov.ua/control/en</t>
        </r>
      </text>
    </comment>
    <comment ref="BJ188" authorId="1" shapeId="0">
      <text>
        <r>
          <rPr>
            <b/>
            <sz val="9"/>
            <color indexed="81"/>
            <rFont val="Tahoma"/>
            <family val="2"/>
          </rPr>
          <t>MoF comments:</t>
        </r>
        <r>
          <rPr>
            <sz val="9"/>
            <color indexed="81"/>
            <rFont val="Tahoma"/>
            <family val="2"/>
          </rPr>
          <t xml:space="preserve">
On Statistics site within SSID information about budget and tax sector is placed. Also budget information is in «Statistics Annual Report of Ukraine». 
On NBU site – information about General Government sector within financial account of SNA</t>
        </r>
      </text>
    </comment>
    <comment ref="BX188" authorId="1" shapeId="0">
      <text>
        <r>
          <rPr>
            <b/>
            <sz val="9"/>
            <color indexed="81"/>
            <rFont val="Tahoma"/>
            <family val="2"/>
          </rPr>
          <t>Cem Dener:</t>
        </r>
        <r>
          <rPr>
            <sz val="9"/>
            <color indexed="81"/>
            <rFont val="Tahoma"/>
            <family val="2"/>
          </rPr>
          <t xml:space="preserve">
Internet Forum Ministry of Finance of Ukraine  http://forum.minfin.gov.ua/</t>
        </r>
      </text>
    </comment>
    <comment ref="CM188" authorId="1" shapeId="0">
      <text>
        <r>
          <rPr>
            <b/>
            <sz val="9"/>
            <color indexed="81"/>
            <rFont val="Tahoma"/>
            <family val="2"/>
          </rPr>
          <t>Cem Dener:</t>
        </r>
        <r>
          <rPr>
            <sz val="9"/>
            <color indexed="81"/>
            <rFont val="Tahoma"/>
            <family val="2"/>
          </rPr>
          <t xml:space="preserve">
Current Treasury system:
LDSW Exp Mgmt based on Oracle RDBMS; 
LDSW Rev Mgmt based on MS SQL</t>
        </r>
      </text>
    </comment>
    <comment ref="CT188" authorId="1" shapeId="0">
      <text>
        <r>
          <rPr>
            <b/>
            <sz val="9"/>
            <color indexed="81"/>
            <rFont val="Tahoma"/>
            <family val="2"/>
          </rPr>
          <t>Cem Dener:</t>
        </r>
        <r>
          <rPr>
            <sz val="9"/>
            <color indexed="81"/>
            <rFont val="Tahoma"/>
            <family val="2"/>
          </rPr>
          <t xml:space="preserve">
http://www.treasury.gov.ua</t>
        </r>
      </text>
    </comment>
    <comment ref="CX188" authorId="1" shapeId="0">
      <text>
        <r>
          <rPr>
            <b/>
            <sz val="9"/>
            <color indexed="81"/>
            <rFont val="Tahoma"/>
            <family val="2"/>
          </rPr>
          <t>MoF comments:</t>
        </r>
        <r>
          <rPr>
            <sz val="9"/>
            <color indexed="81"/>
            <rFont val="Tahoma"/>
            <family val="2"/>
          </rPr>
          <t xml:space="preserve">
http://www.minfin.gov.ua/control/uk/publish/archive/main?cat_id=51703;
http://www.treasury.gov.ua/main/uk/doccatalog/list?currDir=146477;
http://www.ukrstat.gov.ua/ (SDDS; Statistical Yearbook) Moreover, PF data are published within Special standard of information disclosure (SSID) of IMF at State Statistics site in section «SSID»; infromation on budgets execution in «Statistics Annual Report of Ukraine».</t>
        </r>
      </text>
    </comment>
    <comment ref="DH188" authorId="1" shapeId="0">
      <text>
        <r>
          <rPr>
            <b/>
            <sz val="9"/>
            <color indexed="81"/>
            <rFont val="Tahoma"/>
            <family val="2"/>
          </rPr>
          <t>Cem Dener:</t>
        </r>
        <r>
          <rPr>
            <sz val="9"/>
            <color indexed="81"/>
            <rFont val="Tahoma"/>
            <family val="2"/>
          </rPr>
          <t xml:space="preserve">
BC is not published…
Only CoA...</t>
        </r>
      </text>
    </comment>
    <comment ref="DJ188" authorId="1" shapeId="0">
      <text>
        <r>
          <rPr>
            <b/>
            <sz val="9"/>
            <color indexed="81"/>
            <rFont val="Tahoma"/>
            <family val="2"/>
          </rPr>
          <t>MoF comment:</t>
        </r>
        <r>
          <rPr>
            <sz val="9"/>
            <color indexed="81"/>
            <rFont val="Tahoma"/>
            <family val="2"/>
          </rPr>
          <t xml:space="preserve">
«1992 - http://www.rada.gov.ua; (regular)». Drafts Budget Law are being placed at Verkhovna Rada site since 1992  </t>
        </r>
      </text>
    </comment>
    <comment ref="DT188" authorId="1" shapeId="0">
      <text>
        <r>
          <rPr>
            <b/>
            <sz val="9"/>
            <color indexed="81"/>
            <rFont val="Tahoma"/>
            <family val="2"/>
          </rPr>
          <t>MoF comments:</t>
        </r>
        <r>
          <rPr>
            <sz val="9"/>
            <color indexed="81"/>
            <rFont val="Tahoma"/>
            <family val="2"/>
          </rPr>
          <t xml:space="preserve">
«2007 – www.treasury.gov.ua , www.minfin.gov.ua;  
2003, 2005 - www.ukrstat.gov.ua ; regular». 
On MoF site budget execution information is placed since 2007 (monthly); 
On Treasury site – quaterly, annual report on budget execution – since 2007;  
at Statistics site – information about budget and tax sector within SSID since 2003 - annual, since 2005 – monthly. </t>
        </r>
      </text>
    </comment>
    <comment ref="DX188" authorId="1" shapeId="0">
      <text>
        <r>
          <rPr>
            <b/>
            <sz val="9"/>
            <color indexed="81"/>
            <rFont val="Tahoma"/>
            <family val="2"/>
          </rPr>
          <t>MoF comments:</t>
        </r>
        <r>
          <rPr>
            <sz val="9"/>
            <color indexed="81"/>
            <rFont val="Tahoma"/>
            <family val="2"/>
          </rPr>
          <t xml:space="preserve">
«1999». Bulletin with analysis of budget execution is placed on Accounting Chamber since 1999 (www.ac-rada.gov.ua).</t>
        </r>
      </text>
    </comment>
    <comment ref="DZ188" authorId="1" shapeId="0">
      <text>
        <r>
          <rPr>
            <b/>
            <sz val="9"/>
            <color indexed="81"/>
            <rFont val="Tahoma"/>
            <family val="2"/>
          </rPr>
          <t>Cem Dener:</t>
        </r>
        <r>
          <rPr>
            <sz val="9"/>
            <color indexed="81"/>
            <rFont val="Tahoma"/>
            <family val="2"/>
          </rPr>
          <t xml:space="preserve">
http://acskidd.gov.ua
http://www.worldbank.org/projects/P057815/state-tax-service-modernization-project-apl-1?lang=en</t>
        </r>
      </text>
    </comment>
    <comment ref="EA188" authorId="1" shapeId="0">
      <text>
        <r>
          <rPr>
            <b/>
            <sz val="9"/>
            <color indexed="81"/>
            <rFont val="Tahoma"/>
            <family val="2"/>
          </rPr>
          <t>Cem Dener:</t>
        </r>
        <r>
          <rPr>
            <sz val="9"/>
            <color indexed="81"/>
            <rFont val="Tahoma"/>
            <family val="2"/>
          </rPr>
          <t xml:space="preserve">
TIS rollout would be completed in 2013.</t>
        </r>
      </text>
    </comment>
    <comment ref="ED188" authorId="1" shapeId="0">
      <text>
        <r>
          <rPr>
            <b/>
            <sz val="9"/>
            <color indexed="81"/>
            <rFont val="Tahoma"/>
            <family val="2"/>
          </rPr>
          <t>Cem Dener:</t>
        </r>
        <r>
          <rPr>
            <sz val="9"/>
            <color indexed="81"/>
            <rFont val="Tahoma"/>
            <family val="2"/>
          </rPr>
          <t xml:space="preserve">
Ukraine Customs Service established in 1991. Merges with Tax under SFC in Jul 2014.</t>
        </r>
      </text>
    </comment>
    <comment ref="EL188" authorId="1" shapeId="0">
      <text>
        <r>
          <rPr>
            <b/>
            <sz val="9"/>
            <color indexed="81"/>
            <rFont val="Tahoma"/>
            <family val="2"/>
          </rPr>
          <t>Cem Dener:</t>
        </r>
        <r>
          <rPr>
            <sz val="9"/>
            <color indexed="81"/>
            <rFont val="Tahoma"/>
            <family val="2"/>
          </rPr>
          <t xml:space="preserve">
http://arc.customs.gov.ua/dmsu/control/uk/publish/article?art_id=1573903&amp;cat_id=297456</t>
        </r>
      </text>
    </comment>
    <comment ref="EM188" authorId="1" shapeId="0">
      <text>
        <r>
          <rPr>
            <b/>
            <sz val="9"/>
            <color indexed="81"/>
            <rFont val="Tahoma"/>
            <family val="2"/>
          </rPr>
          <t>Cem Dener:</t>
        </r>
        <r>
          <rPr>
            <sz val="9"/>
            <color indexed="81"/>
            <rFont val="Tahoma"/>
            <family val="2"/>
          </rPr>
          <t xml:space="preserve">
e-Customs and ASTO fully operational in 2011</t>
        </r>
      </text>
    </comment>
    <comment ref="EN188" authorId="1" shapeId="0">
      <text>
        <r>
          <rPr>
            <b/>
            <sz val="9"/>
            <color indexed="81"/>
            <rFont val="Tahoma"/>
            <family val="2"/>
          </rPr>
          <t>Cem Dener:</t>
        </r>
        <r>
          <rPr>
            <sz val="9"/>
            <color indexed="81"/>
            <rFont val="Tahoma"/>
            <family val="2"/>
          </rPr>
          <t xml:space="preserve">
http://www.kmu.gov.ua/control/en</t>
        </r>
      </text>
    </comment>
    <comment ref="ES188" authorId="1" shapeId="0">
      <text>
        <r>
          <rPr>
            <b/>
            <sz val="9"/>
            <color indexed="81"/>
            <rFont val="Tahoma"/>
            <family val="2"/>
          </rPr>
          <t>MoF comments:</t>
        </r>
        <r>
          <rPr>
            <sz val="9"/>
            <color indexed="81"/>
            <rFont val="Tahoma"/>
            <family val="2"/>
          </rPr>
          <t xml:space="preserve">
On Statistics site within SSID information about budget and tax sector is placed. Also budget information is in «Statistics Annual Report of Ukraine». 
On NBU site – information about General Government sector within financial account of SNA</t>
        </r>
      </text>
    </comment>
    <comment ref="FG188" authorId="1" shapeId="0">
      <text>
        <r>
          <rPr>
            <b/>
            <sz val="9"/>
            <color indexed="81"/>
            <rFont val="Tahoma"/>
            <family val="2"/>
          </rPr>
          <t>Cem Dener:</t>
        </r>
        <r>
          <rPr>
            <sz val="9"/>
            <color indexed="81"/>
            <rFont val="Tahoma"/>
            <family val="2"/>
          </rPr>
          <t xml:space="preserve">
Internet Forum Ministry of Finance of Ukraine  http://forum.minfin.gov.ua/</t>
        </r>
      </text>
    </comment>
    <comment ref="FI188" authorId="1" shapeId="0">
      <text>
        <r>
          <rPr>
            <b/>
            <sz val="9"/>
            <color indexed="81"/>
            <rFont val="Tahoma"/>
            <family val="2"/>
          </rPr>
          <t>Cem Dener:</t>
        </r>
        <r>
          <rPr>
            <sz val="9"/>
            <color indexed="81"/>
            <rFont val="Tahoma"/>
            <family val="2"/>
          </rPr>
          <t xml:space="preserve">
Multiple platforms for various functional needs</t>
        </r>
      </text>
    </comment>
    <comment ref="FQ188" authorId="1" shapeId="0">
      <text>
        <r>
          <rPr>
            <b/>
            <sz val="9"/>
            <color indexed="81"/>
            <rFont val="Tahoma"/>
            <family val="2"/>
          </rPr>
          <t>Cem Dener:</t>
        </r>
        <r>
          <rPr>
            <sz val="9"/>
            <color indexed="81"/>
            <rFont val="Tahoma"/>
            <family val="2"/>
          </rPr>
          <t xml:space="preserve">
Multiple platforms for various functional needs</t>
        </r>
      </text>
    </comment>
    <comment ref="FV188" authorId="1" shapeId="0">
      <text>
        <r>
          <rPr>
            <b/>
            <sz val="9"/>
            <color indexed="81"/>
            <rFont val="Tahoma"/>
            <family val="2"/>
          </rPr>
          <t>Cem Dener:</t>
        </r>
        <r>
          <rPr>
            <sz val="9"/>
            <color indexed="81"/>
            <rFont val="Tahoma"/>
            <family val="2"/>
          </rPr>
          <t xml:space="preserve">
Current Treasury system:
LDSW Exp Mgmt based on Oracle RDBMS; 
LDSW Rev Mgmt based on MS SQL</t>
        </r>
      </text>
    </comment>
    <comment ref="GF188" authorId="1" shapeId="0">
      <text>
        <r>
          <rPr>
            <b/>
            <sz val="9"/>
            <color indexed="81"/>
            <rFont val="Tahoma"/>
            <family val="2"/>
          </rPr>
          <t>Cem Dener:</t>
        </r>
        <r>
          <rPr>
            <sz val="9"/>
            <color indexed="81"/>
            <rFont val="Tahoma"/>
            <family val="2"/>
          </rPr>
          <t xml:space="preserve">
1995 : DMFAS installed (currently inactive)</t>
        </r>
      </text>
    </comment>
    <comment ref="M189" authorId="1" shapeId="0">
      <text>
        <r>
          <rPr>
            <b/>
            <sz val="9"/>
            <color indexed="81"/>
            <rFont val="Tahoma"/>
            <family val="2"/>
          </rPr>
          <t>Cem Dener:</t>
        </r>
        <r>
          <rPr>
            <sz val="9"/>
            <color indexed="81"/>
            <rFont val="Tahoma"/>
            <family val="2"/>
          </rPr>
          <t xml:space="preserve">
http://www.mof.gov.ae/En/AboutMinistry/Pages/Achievements.aspx</t>
        </r>
      </text>
    </comment>
    <comment ref="CE189" authorId="1" shapeId="0">
      <text>
        <r>
          <rPr>
            <b/>
            <sz val="9"/>
            <color indexed="81"/>
            <rFont val="Tahoma"/>
            <family val="2"/>
          </rPr>
          <t>Cem Dener:</t>
        </r>
        <r>
          <rPr>
            <sz val="9"/>
            <color indexed="81"/>
            <rFont val="Tahoma"/>
            <family val="2"/>
          </rPr>
          <t xml:space="preserve">
Ibda'a (Hyperion) + Financials</t>
        </r>
      </text>
    </comment>
    <comment ref="CM189" authorId="1" shapeId="0">
      <text>
        <r>
          <rPr>
            <b/>
            <sz val="9"/>
            <color indexed="81"/>
            <rFont val="Tahoma"/>
            <family val="2"/>
          </rPr>
          <t>Cem Dener:</t>
        </r>
        <r>
          <rPr>
            <sz val="9"/>
            <color indexed="81"/>
            <rFont val="Tahoma"/>
            <family val="2"/>
          </rPr>
          <t xml:space="preserve">
http://www.mof.gov.ae/En/MOF%20Guide/index.html</t>
        </r>
      </text>
    </comment>
    <comment ref="CV189" authorId="1" shapeId="0">
      <text>
        <r>
          <rPr>
            <b/>
            <sz val="9"/>
            <color indexed="81"/>
            <rFont val="Tahoma"/>
            <family val="2"/>
          </rPr>
          <t>Cem Dener:</t>
        </r>
        <r>
          <rPr>
            <sz val="9"/>
            <color indexed="81"/>
            <rFont val="Tahoma"/>
            <family val="2"/>
          </rPr>
          <t xml:space="preserve">
http://www.mof.gov.ae/En/AboutMinistry/Pages/Achievements.aspx</t>
        </r>
      </text>
    </comment>
    <comment ref="DH189" authorId="17" shapeId="0">
      <text>
        <r>
          <rPr>
            <b/>
            <sz val="9"/>
            <color indexed="81"/>
            <rFont val="Tahoma"/>
            <family val="2"/>
          </rPr>
          <t>Doruk Yarin Kiroglu:</t>
        </r>
        <r>
          <rPr>
            <sz val="9"/>
            <color indexed="81"/>
            <rFont val="Tahoma"/>
            <family val="2"/>
          </rPr>
          <t xml:space="preserve">
Report on e-Gov strategy, pdf file</t>
        </r>
      </text>
    </comment>
    <comment ref="DT189" authorId="1" shapeId="0">
      <text>
        <r>
          <rPr>
            <b/>
            <sz val="9"/>
            <color indexed="81"/>
            <rFont val="Tahoma"/>
            <family val="2"/>
          </rPr>
          <t>Cem Dener:</t>
        </r>
        <r>
          <rPr>
            <sz val="9"/>
            <color indexed="81"/>
            <rFont val="Tahoma"/>
            <family val="2"/>
          </rPr>
          <t xml:space="preserve">
Separate tax systems for 7 emirates.</t>
        </r>
      </text>
    </comment>
    <comment ref="DZ189" authorId="1" shapeId="0">
      <text>
        <r>
          <rPr>
            <b/>
            <sz val="9"/>
            <color indexed="81"/>
            <rFont val="Tahoma"/>
            <family val="2"/>
          </rPr>
          <t>Cem Dener:</t>
        </r>
        <r>
          <rPr>
            <sz val="9"/>
            <color indexed="81"/>
            <rFont val="Tahoma"/>
            <family val="2"/>
          </rPr>
          <t xml:space="preserve">
Separate tax systems for emirates</t>
        </r>
      </text>
    </comment>
    <comment ref="EL189" authorId="1" shapeId="0">
      <text>
        <r>
          <rPr>
            <b/>
            <sz val="9"/>
            <color indexed="81"/>
            <rFont val="Tahoma"/>
            <family val="2"/>
          </rPr>
          <t>Cem Dener:</t>
        </r>
        <r>
          <rPr>
            <sz val="9"/>
            <color indexed="81"/>
            <rFont val="Tahoma"/>
            <family val="2"/>
          </rPr>
          <t xml:space="preserve">
http://www.dubaicustoms.gov.ae/en/NewsCenter/PressRelease/LaunchingofMirsal2E.pdf
https://eservices.uae.gov.ae/egcctkaml/</t>
        </r>
      </text>
    </comment>
    <comment ref="EY189" authorId="3" shapeId="0">
      <text>
        <r>
          <rPr>
            <b/>
            <sz val="9"/>
            <color indexed="81"/>
            <rFont val="Tahoma"/>
            <family val="2"/>
          </rPr>
          <t>Sophiko Skhirtladze:</t>
        </r>
        <r>
          <rPr>
            <sz val="9"/>
            <color indexed="81"/>
            <rFont val="Tahoma"/>
            <family val="2"/>
          </rPr>
          <t xml:space="preserve">
www.id.gov.ae/assets/lCUice4H6uQ.pdf.aspx</t>
        </r>
      </text>
    </comment>
    <comment ref="FB189" authorId="6" shapeId="0">
      <text>
        <r>
          <rPr>
            <b/>
            <sz val="9"/>
            <color indexed="81"/>
            <rFont val="Tahoma"/>
            <family val="2"/>
          </rPr>
          <t>Huan Zhang:</t>
        </r>
        <r>
          <rPr>
            <sz val="9"/>
            <color indexed="81"/>
            <rFont val="Tahoma"/>
            <family val="2"/>
          </rPr>
          <t xml:space="preserve">
83,578 
Total number of employees in 56 ministries and federal entities:
http://www.fahr.gov.ae/bayanati/Portal/en/news/15/8/2013/84-%D8%A3%D9%84%D9%81-%D9%85%D9%88%D8%B8%D9%81-%D9%81%D9%8A-56-%D8%AC%D9%87%D8%A9-%D8%A7%D8%AA%D8%AD%D8%A7%D8%AF%D9%8A%D8%A9-38-%D8%A5%D9%86%D8%A7%D8%AB.aspx</t>
        </r>
      </text>
    </comment>
    <comment ref="FJ189" authorId="6" shapeId="0">
      <text>
        <r>
          <rPr>
            <b/>
            <sz val="9"/>
            <color indexed="81"/>
            <rFont val="Tahoma"/>
            <family val="2"/>
          </rPr>
          <t>Huan Zhang:</t>
        </r>
        <r>
          <rPr>
            <sz val="9"/>
            <color indexed="81"/>
            <rFont val="Tahoma"/>
            <family val="2"/>
          </rPr>
          <t xml:space="preserve">
https://federalerp.gov.ae</t>
        </r>
      </text>
    </comment>
    <comment ref="FN189" authorId="1" shapeId="0">
      <text>
        <r>
          <rPr>
            <b/>
            <sz val="9"/>
            <color indexed="81"/>
            <rFont val="Tahoma"/>
            <family val="2"/>
          </rPr>
          <t>Cem Dener:</t>
        </r>
        <r>
          <rPr>
            <sz val="9"/>
            <color indexed="81"/>
            <rFont val="Tahoma"/>
            <family val="2"/>
          </rPr>
          <t xml:space="preserve">
Ibda'a (Hyperion) + Financials</t>
        </r>
      </text>
    </comment>
    <comment ref="FR189" authorId="6" shapeId="0">
      <text>
        <r>
          <rPr>
            <b/>
            <sz val="9"/>
            <color indexed="81"/>
            <rFont val="Tahoma"/>
            <family val="2"/>
          </rPr>
          <t>Huan Zhang:</t>
        </r>
        <r>
          <rPr>
            <sz val="9"/>
            <color indexed="81"/>
            <rFont val="Tahoma"/>
            <family val="2"/>
          </rPr>
          <t xml:space="preserve">
https://federalerp.gov.ae</t>
        </r>
      </text>
    </comment>
    <comment ref="FV189" authorId="1" shapeId="0">
      <text>
        <r>
          <rPr>
            <b/>
            <sz val="9"/>
            <color indexed="81"/>
            <rFont val="Tahoma"/>
            <family val="2"/>
          </rPr>
          <t>Cem Dener:</t>
        </r>
        <r>
          <rPr>
            <sz val="9"/>
            <color indexed="81"/>
            <rFont val="Tahoma"/>
            <family val="2"/>
          </rPr>
          <t xml:space="preserve">
http://www.mof.gov.ae/En/MOF%20Guide/index.html</t>
        </r>
      </text>
    </comment>
    <comment ref="GE189" authorId="1" shapeId="0">
      <text>
        <r>
          <rPr>
            <b/>
            <sz val="9"/>
            <color indexed="81"/>
            <rFont val="Tahoma"/>
            <family val="2"/>
          </rPr>
          <t>Cem Dener:</t>
        </r>
        <r>
          <rPr>
            <sz val="9"/>
            <color indexed="81"/>
            <rFont val="Tahoma"/>
            <family val="2"/>
          </rPr>
          <t xml:space="preserve">
Oracle</t>
        </r>
      </text>
    </comment>
    <comment ref="GI189" authorId="17" shapeId="0">
      <text>
        <r>
          <rPr>
            <b/>
            <sz val="9"/>
            <color indexed="81"/>
            <rFont val="Tahoma"/>
            <family val="2"/>
          </rPr>
          <t>Doruk Yarin Kiroglu:</t>
        </r>
        <r>
          <rPr>
            <sz val="9"/>
            <color indexed="81"/>
            <rFont val="Tahoma"/>
            <family val="2"/>
          </rPr>
          <t xml:space="preserve">
4TF: 2008</t>
        </r>
      </text>
    </comment>
    <comment ref="C190" authorId="1" shapeId="0">
      <text>
        <r>
          <rPr>
            <b/>
            <sz val="9"/>
            <color indexed="81"/>
            <rFont val="Tahoma"/>
            <family val="2"/>
          </rPr>
          <t>Cem Dener:</t>
        </r>
        <r>
          <rPr>
            <sz val="9"/>
            <color indexed="81"/>
            <rFont val="Tahoma"/>
            <family val="2"/>
          </rPr>
          <t xml:space="preserve">
United Kingdom of Great Britain and Northern Ireland</t>
        </r>
      </text>
    </comment>
    <comment ref="CM190" authorId="1" shapeId="0">
      <text>
        <r>
          <rPr>
            <b/>
            <sz val="9"/>
            <color indexed="81"/>
            <rFont val="Tahoma"/>
            <family val="2"/>
          </rPr>
          <t>Cem Dener:</t>
        </r>
        <r>
          <rPr>
            <sz val="9"/>
            <color indexed="81"/>
            <rFont val="Tahoma"/>
            <family val="2"/>
          </rPr>
          <t xml:space="preserve">
http://www.contractsfinder.businesslink.gov.uk/Common/View%20Notice.aspx?site=1000&amp;lang=en&amp;NoticeId=254713</t>
        </r>
      </text>
    </comment>
    <comment ref="DG190" authorId="17" shapeId="0">
      <text>
        <r>
          <rPr>
            <b/>
            <sz val="9"/>
            <color indexed="81"/>
            <rFont val="Tahoma"/>
            <family val="2"/>
          </rPr>
          <t>Doruk Yarin Kiroglu:</t>
        </r>
        <r>
          <rPr>
            <sz val="9"/>
            <color indexed="81"/>
            <rFont val="Tahoma"/>
            <family val="2"/>
          </rPr>
          <t xml:space="preserve">
Under Cabinet Office</t>
        </r>
      </text>
    </comment>
    <comment ref="DN190" authorId="1" shapeId="0">
      <text>
        <r>
          <rPr>
            <b/>
            <sz val="9"/>
            <color indexed="81"/>
            <rFont val="Tahoma"/>
            <family val="2"/>
          </rPr>
          <t>Cem Dener:</t>
        </r>
        <r>
          <rPr>
            <sz val="9"/>
            <color indexed="81"/>
            <rFont val="Tahoma"/>
            <family val="2"/>
          </rPr>
          <t xml:space="preserve">
Consolidated Fund</t>
        </r>
      </text>
    </comment>
    <comment ref="EL190" authorId="1" shapeId="0">
      <text>
        <r>
          <rPr>
            <b/>
            <sz val="9"/>
            <color indexed="81"/>
            <rFont val="Tahoma"/>
            <family val="2"/>
          </rPr>
          <t>Cem Dener:</t>
        </r>
        <r>
          <rPr>
            <sz val="9"/>
            <color indexed="81"/>
            <rFont val="Tahoma"/>
            <family val="2"/>
          </rPr>
          <t xml:space="preserve">
https://www.gov.uk/government/collections/customs-handling-of-import-and-export-freight-chief-replacement-programme
https://www2.bt.com/static/i/media/pdf/chief_cs.pdf
http://www.capgemini.com/resource-file-access/resource/pdf/ss_Successful_Go-live_for_UK_Customs_System.pdf</t>
        </r>
      </text>
    </comment>
    <comment ref="FI190" authorId="1" shapeId="0">
      <text>
        <r>
          <rPr>
            <b/>
            <sz val="9"/>
            <color indexed="81"/>
            <rFont val="Tahoma"/>
            <family val="2"/>
          </rPr>
          <t>Cem Dener:</t>
        </r>
        <r>
          <rPr>
            <sz val="9"/>
            <color indexed="81"/>
            <rFont val="Tahoma"/>
            <family val="2"/>
          </rPr>
          <t xml:space="preserve">
Multiple platforms for various functional needs</t>
        </r>
      </text>
    </comment>
    <comment ref="FQ190" authorId="1" shapeId="0">
      <text>
        <r>
          <rPr>
            <b/>
            <sz val="9"/>
            <color indexed="81"/>
            <rFont val="Tahoma"/>
            <family val="2"/>
          </rPr>
          <t>Cem Dener:</t>
        </r>
        <r>
          <rPr>
            <sz val="9"/>
            <color indexed="81"/>
            <rFont val="Tahoma"/>
            <family val="2"/>
          </rPr>
          <t xml:space="preserve">
Multiple platforms for various functional needs</t>
        </r>
      </text>
    </comment>
    <comment ref="FV190" authorId="1" shapeId="0">
      <text>
        <r>
          <rPr>
            <b/>
            <sz val="9"/>
            <color indexed="81"/>
            <rFont val="Tahoma"/>
            <family val="2"/>
          </rPr>
          <t>Cem Dener:</t>
        </r>
        <r>
          <rPr>
            <sz val="9"/>
            <color indexed="81"/>
            <rFont val="Tahoma"/>
            <family val="2"/>
          </rPr>
          <t xml:space="preserve">
http://www.contractsfinder.businesslink.gov.uk/Common/View%20Notice.aspx?site=1000&amp;lang=en&amp;NoticeId=254713</t>
        </r>
      </text>
    </comment>
    <comment ref="GE190" authorId="1" shapeId="0">
      <text>
        <r>
          <rPr>
            <b/>
            <sz val="9"/>
            <color indexed="81"/>
            <rFont val="Tahoma"/>
            <family val="2"/>
          </rPr>
          <t>Cem Dener:</t>
        </r>
        <r>
          <rPr>
            <sz val="9"/>
            <color indexed="81"/>
            <rFont val="Tahoma"/>
            <family val="2"/>
          </rPr>
          <t xml:space="preserve">
OSCAR</t>
        </r>
      </text>
    </comment>
    <comment ref="GI190" authorId="17" shapeId="0">
      <text>
        <r>
          <rPr>
            <b/>
            <sz val="9"/>
            <color indexed="81"/>
            <rFont val="Tahoma"/>
            <family val="2"/>
          </rPr>
          <t>Doruk Yarin Kiroglu:</t>
        </r>
        <r>
          <rPr>
            <sz val="9"/>
            <color indexed="81"/>
            <rFont val="Tahoma"/>
            <family val="2"/>
          </rPr>
          <t xml:space="preserve">
4TF: 2012</t>
        </r>
      </text>
    </comment>
    <comment ref="H191" authorId="1" shapeId="0">
      <text>
        <r>
          <rPr>
            <b/>
            <sz val="9"/>
            <color indexed="81"/>
            <rFont val="Tahoma"/>
            <family val="2"/>
          </rPr>
          <t>Cem Dener:</t>
        </r>
        <r>
          <rPr>
            <sz val="9"/>
            <color indexed="81"/>
            <rFont val="Tahoma"/>
            <family val="2"/>
          </rPr>
          <t xml:space="preserve">
OMB + 
Treasury +
http://www.treas.gov
Agencies
http://energy.gov/about-us/budget-performance</t>
        </r>
      </text>
    </comment>
    <comment ref="O191" authorId="1" shapeId="0">
      <text>
        <r>
          <rPr>
            <b/>
            <sz val="9"/>
            <color indexed="81"/>
            <rFont val="Tahoma"/>
            <family val="2"/>
          </rPr>
          <t>Cem Dener:</t>
        </r>
        <r>
          <rPr>
            <sz val="9"/>
            <color indexed="81"/>
            <rFont val="Tahoma"/>
            <family val="2"/>
          </rPr>
          <t xml:space="preserve">
http://www.treasury.gov/open/pages/default.aspx</t>
        </r>
      </text>
    </comment>
    <comment ref="Q191" authorId="1" shapeId="0">
      <text>
        <r>
          <rPr>
            <b/>
            <sz val="9"/>
            <color indexed="81"/>
            <rFont val="Tahoma"/>
            <family val="2"/>
          </rPr>
          <t>Cem Dener:</t>
        </r>
        <r>
          <rPr>
            <sz val="9"/>
            <color indexed="81"/>
            <rFont val="Tahoma"/>
            <family val="2"/>
          </rPr>
          <t xml:space="preserve">
www.recovery.gov
</t>
        </r>
      </text>
    </comment>
    <comment ref="X191" authorId="1" shapeId="0">
      <text>
        <r>
          <rPr>
            <b/>
            <sz val="9"/>
            <color indexed="81"/>
            <rFont val="Tahoma"/>
            <family val="2"/>
          </rPr>
          <t>Cem Dener:</t>
        </r>
        <r>
          <rPr>
            <sz val="9"/>
            <color indexed="81"/>
            <rFont val="Tahoma"/>
            <family val="2"/>
          </rPr>
          <t xml:space="preserve">
http://fms.treas.gov/fr/11frusg/11guide.pdf  
www.performance.gov
</t>
        </r>
      </text>
    </comment>
    <comment ref="Z191" authorId="1" shapeId="0">
      <text>
        <r>
          <rPr>
            <b/>
            <sz val="9"/>
            <color indexed="81"/>
            <rFont val="Tahoma"/>
            <family val="2"/>
          </rPr>
          <t>Cem Dener:</t>
        </r>
        <r>
          <rPr>
            <sz val="9"/>
            <color indexed="81"/>
            <rFont val="Tahoma"/>
            <family val="2"/>
          </rPr>
          <t xml:space="preserve">
http://www.fms.treas.gov/ussgl/tfm_releases/12-02/2012/part1_current.html  </t>
        </r>
      </text>
    </comment>
    <comment ref="AD191" authorId="1" shapeId="0">
      <text>
        <r>
          <rPr>
            <b/>
            <sz val="9"/>
            <color indexed="81"/>
            <rFont val="Tahoma"/>
            <family val="2"/>
          </rPr>
          <t>USG comment:</t>
        </r>
        <r>
          <rPr>
            <sz val="9"/>
            <color indexed="81"/>
            <rFont val="Tahoma"/>
            <family val="2"/>
          </rPr>
          <t xml:space="preserve">
At the account level, we don’t make many estimates available past the budget year.  The Analytical Perspectives volume, does however, provide various tables of aggregated outlay estimates, some going out just a few years and others going out in 10 year increments for 70 years.  Also, several of the most expensive government programs publish annual studies that provide this information (for example, see Medicaid.gov). http://www.whitehouse.gov/omb/</t>
        </r>
      </text>
    </comment>
    <comment ref="AH191" authorId="1" shapeId="0">
      <text>
        <r>
          <rPr>
            <b/>
            <sz val="9"/>
            <color indexed="81"/>
            <rFont val="Tahoma"/>
            <family val="2"/>
          </rPr>
          <t>USG comment:</t>
        </r>
        <r>
          <rPr>
            <sz val="9"/>
            <color indexed="81"/>
            <rFont val="Tahoma"/>
            <family val="2"/>
          </rPr>
          <t xml:space="preserve">
Unlike most state and local governments in the US, the US federal government does not prepare a separate budget request for capital items.  It does, however, present information about “investments”; this term, the various categories, and much more are discussed in a chapter of the Analytical Perspectives volume of the annual Budget of the U.S. Government.</t>
        </r>
      </text>
    </comment>
    <comment ref="AO191" authorId="1" shapeId="0">
      <text>
        <r>
          <rPr>
            <b/>
            <sz val="9"/>
            <color indexed="81"/>
            <rFont val="Tahoma"/>
            <family val="2"/>
          </rPr>
          <t>USG comment:</t>
        </r>
        <r>
          <rPr>
            <sz val="9"/>
            <color indexed="81"/>
            <rFont val="Tahoma"/>
            <family val="2"/>
          </rPr>
          <t xml:space="preserve">
The Budget is not audited; however, the Government-Wide Financial Report and the agencies individual financial reports are audited annually.</t>
        </r>
      </text>
    </comment>
    <comment ref="AR191" authorId="1" shapeId="0">
      <text>
        <r>
          <rPr>
            <b/>
            <sz val="9"/>
            <color indexed="81"/>
            <rFont val="Tahoma"/>
            <family val="2"/>
          </rPr>
          <t>USG comment:</t>
        </r>
        <r>
          <rPr>
            <sz val="9"/>
            <color indexed="81"/>
            <rFont val="Tahoma"/>
            <family val="2"/>
          </rPr>
          <t xml:space="preserve">
Most expenditure and revenue information are actuals only (does not include a comparison to planned) and is presented at the account level, which can be summed to an agency level.  However, one large source of revenue is US federal income tax; the Internal Revenue Service manages this program and makes many data sets (by various demographics) available on the internet.  </t>
        </r>
      </text>
    </comment>
    <comment ref="BI191" authorId="1" shapeId="0">
      <text>
        <r>
          <rPr>
            <b/>
            <sz val="9"/>
            <color indexed="81"/>
            <rFont val="Tahoma"/>
            <family val="2"/>
          </rPr>
          <t>Cem Dener:</t>
        </r>
        <r>
          <rPr>
            <sz val="9"/>
            <color indexed="81"/>
            <rFont val="Tahoma"/>
            <family val="2"/>
          </rPr>
          <t xml:space="preserve">
http://www.whitehouse.gov/omb/circulars_a11_current_year_a11_toc</t>
        </r>
      </text>
    </comment>
    <comment ref="BP191" authorId="1" shapeId="0">
      <text>
        <r>
          <rPr>
            <b/>
            <sz val="9"/>
            <color indexed="81"/>
            <rFont val="Tahoma"/>
            <family val="2"/>
          </rPr>
          <t>USG comment:</t>
        </r>
        <r>
          <rPr>
            <sz val="9"/>
            <color indexed="81"/>
            <rFont val="Tahoma"/>
            <family val="2"/>
          </rPr>
          <t xml:space="preserve">
Agencies maintain guidance on accessing their PF informaiton.</t>
        </r>
      </text>
    </comment>
    <comment ref="BR191" authorId="1" shapeId="0">
      <text>
        <r>
          <rPr>
            <b/>
            <sz val="9"/>
            <color indexed="81"/>
            <rFont val="Tahoma"/>
            <family val="2"/>
          </rPr>
          <t>Cem Dener:</t>
        </r>
        <r>
          <rPr>
            <sz val="9"/>
            <color indexed="81"/>
            <rFont val="Tahoma"/>
            <family val="2"/>
          </rPr>
          <t xml:space="preserve">
Agencies provide clarity of PFM roles and responsibilites on their web sites.</t>
        </r>
      </text>
    </comment>
    <comment ref="BV191" authorId="1" shapeId="0">
      <text>
        <r>
          <rPr>
            <b/>
            <sz val="9"/>
            <color indexed="81"/>
            <rFont val="Tahoma"/>
            <family val="2"/>
          </rPr>
          <t>USG comment:</t>
        </r>
        <r>
          <rPr>
            <sz val="9"/>
            <color indexed="81"/>
            <rFont val="Tahoma"/>
            <family val="2"/>
          </rPr>
          <t xml:space="preserve">
Varies by agency.</t>
        </r>
      </text>
    </comment>
    <comment ref="BW191" authorId="1" shapeId="0">
      <text>
        <r>
          <rPr>
            <b/>
            <sz val="9"/>
            <color indexed="81"/>
            <rFont val="Tahoma"/>
            <family val="2"/>
          </rPr>
          <t>USG comment:</t>
        </r>
        <r>
          <rPr>
            <sz val="9"/>
            <color indexed="81"/>
            <rFont val="Tahoma"/>
            <family val="2"/>
          </rPr>
          <t xml:space="preserve">
Varies by agency.</t>
        </r>
      </text>
    </comment>
    <comment ref="CM191" authorId="1" shapeId="0">
      <text>
        <r>
          <rPr>
            <b/>
            <sz val="9"/>
            <color indexed="81"/>
            <rFont val="Tahoma"/>
            <family val="2"/>
          </rPr>
          <t>Cem Dener:</t>
        </r>
        <r>
          <rPr>
            <sz val="9"/>
            <color indexed="81"/>
            <rFont val="Tahoma"/>
            <family val="2"/>
          </rPr>
          <t xml:space="preserve">
http://www.cio.gov/</t>
        </r>
      </text>
    </comment>
    <comment ref="CQ191" authorId="1" shapeId="0">
      <text>
        <r>
          <rPr>
            <b/>
            <sz val="9"/>
            <color indexed="81"/>
            <rFont val="Tahoma"/>
            <family val="2"/>
          </rPr>
          <t>Cem Dener:</t>
        </r>
        <r>
          <rPr>
            <sz val="9"/>
            <color indexed="81"/>
            <rFont val="Tahoma"/>
            <family val="2"/>
          </rPr>
          <t xml:space="preserve">
OMB + 
Treasury +
http://www.treas.gov
Agencies
http://energy.gov/about-us/budget-performance</t>
        </r>
      </text>
    </comment>
    <comment ref="CX191" authorId="1" shapeId="0">
      <text>
        <r>
          <rPr>
            <b/>
            <sz val="9"/>
            <color indexed="81"/>
            <rFont val="Tahoma"/>
            <family val="2"/>
          </rPr>
          <t>Cem Dener:</t>
        </r>
        <r>
          <rPr>
            <sz val="9"/>
            <color indexed="81"/>
            <rFont val="Tahoma"/>
            <family val="2"/>
          </rPr>
          <t xml:space="preserve">
http://www.treasury.gov/open/pages/default.aspx</t>
        </r>
      </text>
    </comment>
    <comment ref="DG191" authorId="1" shapeId="0">
      <text>
        <r>
          <rPr>
            <b/>
            <sz val="9"/>
            <color indexed="81"/>
            <rFont val="Tahoma"/>
            <family val="2"/>
          </rPr>
          <t>Cem Dener:</t>
        </r>
        <r>
          <rPr>
            <sz val="9"/>
            <color indexed="81"/>
            <rFont val="Tahoma"/>
            <family val="2"/>
          </rPr>
          <t xml:space="preserve">
http://fms.treas.gov/fr/11frusg/11guide.pdf  
www.performance.gov
</t>
        </r>
      </text>
    </comment>
    <comment ref="DI191" authorId="1" shapeId="0">
      <text>
        <r>
          <rPr>
            <b/>
            <sz val="9"/>
            <color indexed="81"/>
            <rFont val="Tahoma"/>
            <family val="2"/>
          </rPr>
          <t>Cem Dener:</t>
        </r>
        <r>
          <rPr>
            <sz val="9"/>
            <color indexed="81"/>
            <rFont val="Tahoma"/>
            <family val="2"/>
          </rPr>
          <t xml:space="preserve">
http://www.fms.treas.gov/ussgl/tfm_releases/12-02/2012/part1_current.html  </t>
        </r>
      </text>
    </comment>
    <comment ref="DM191" authorId="1" shapeId="0">
      <text>
        <r>
          <rPr>
            <b/>
            <sz val="9"/>
            <color indexed="81"/>
            <rFont val="Tahoma"/>
            <family val="2"/>
          </rPr>
          <t>USG comment:</t>
        </r>
        <r>
          <rPr>
            <sz val="9"/>
            <color indexed="81"/>
            <rFont val="Tahoma"/>
            <family val="2"/>
          </rPr>
          <t xml:space="preserve">
At the account level, we don’t make many estimates available past the budget year.  The Analytical Perspectives volume, does however, provide various tables of aggregated outlay estimates, some going out just a few years and others going out in 10 year increments for 70 years.  Also, several of the most expensive government programs publish annual studies that provide this information (for example, see Medicaid.gov). http://www.whitehouse.gov/omb/</t>
        </r>
      </text>
    </comment>
    <comment ref="DT191" authorId="1" shapeId="0">
      <text>
        <r>
          <rPr>
            <b/>
            <sz val="9"/>
            <color indexed="81"/>
            <rFont val="Tahoma"/>
            <family val="2"/>
          </rPr>
          <t>Cem Dener:</t>
        </r>
        <r>
          <rPr>
            <sz val="9"/>
            <color indexed="81"/>
            <rFont val="Tahoma"/>
            <family val="2"/>
          </rPr>
          <t xml:space="preserve">
http://www.taxadmin.org/fta/link/default.php#</t>
        </r>
      </text>
    </comment>
    <comment ref="DX191" authorId="1" shapeId="0">
      <text>
        <r>
          <rPr>
            <b/>
            <sz val="9"/>
            <color indexed="81"/>
            <rFont val="Tahoma"/>
            <family val="2"/>
          </rPr>
          <t>USG comment:</t>
        </r>
        <r>
          <rPr>
            <sz val="9"/>
            <color indexed="81"/>
            <rFont val="Tahoma"/>
            <family val="2"/>
          </rPr>
          <t xml:space="preserve">
The Budget is not audited; however, the Government-Wide Financial Report and the agencies individual financial reports are audited annually.</t>
        </r>
      </text>
    </comment>
    <comment ref="EA191" authorId="1" shapeId="0">
      <text>
        <r>
          <rPr>
            <b/>
            <sz val="9"/>
            <color indexed="81"/>
            <rFont val="Tahoma"/>
            <family val="2"/>
          </rPr>
          <t>USG comment:</t>
        </r>
        <r>
          <rPr>
            <sz val="9"/>
            <color indexed="81"/>
            <rFont val="Tahoma"/>
            <family val="2"/>
          </rPr>
          <t xml:space="preserve">
Most expenditure and revenue information are actuals only (does not include a comparison to planned) and is presented at the account level, which can be summed to an agency level.  However, one large source of revenue is US federal income tax; the Internal Revenue Service manages this program and makes many data sets (by various demographics) available on the internet.  </t>
        </r>
      </text>
    </comment>
    <comment ref="EG191" authorId="3" shapeId="0">
      <text>
        <r>
          <rPr>
            <b/>
            <sz val="9"/>
            <color indexed="81"/>
            <rFont val="Tahoma"/>
            <family val="2"/>
          </rPr>
          <t>Sophiko Skhirtladze:</t>
        </r>
        <r>
          <rPr>
            <sz val="9"/>
            <color indexed="81"/>
            <rFont val="Tahoma"/>
            <family val="2"/>
          </rPr>
          <t xml:space="preserve">
A Major contributor to the WCO Data Model Project since the days of the G7 WCO Data Model. Produced the harmonised data set for the Integrated Trade Data System ITDS. The compilation called the ITDS Mega-matrix showed
the mapping between the US national Customs and PGA requirements and the WCO Data Model. There are ongoing efforts maintain this mapping.   "The US continues to develop its Single Window in a manner consistent with the WCO Data Model."</t>
        </r>
      </text>
    </comment>
    <comment ref="EL191" authorId="1" shapeId="0">
      <text>
        <r>
          <rPr>
            <b/>
            <sz val="9"/>
            <color indexed="81"/>
            <rFont val="Tahoma"/>
            <family val="2"/>
          </rPr>
          <t>Cem Dener:</t>
        </r>
        <r>
          <rPr>
            <sz val="9"/>
            <color indexed="81"/>
            <rFont val="Tahoma"/>
            <family val="2"/>
          </rPr>
          <t xml:space="preserve">
http://www.cbp.gov/trade/ace/features</t>
        </r>
      </text>
    </comment>
    <comment ref="ER191" authorId="1" shapeId="0">
      <text>
        <r>
          <rPr>
            <b/>
            <sz val="9"/>
            <color indexed="81"/>
            <rFont val="Tahoma"/>
            <family val="2"/>
          </rPr>
          <t>Cem Dener:</t>
        </r>
        <r>
          <rPr>
            <sz val="9"/>
            <color indexed="81"/>
            <rFont val="Tahoma"/>
            <family val="2"/>
          </rPr>
          <t xml:space="preserve">
http://www.whitehouse.gov/omb/circulars_a11_current_year_a11_toc</t>
        </r>
      </text>
    </comment>
    <comment ref="EY191" authorId="1" shapeId="0">
      <text>
        <r>
          <rPr>
            <b/>
            <sz val="9"/>
            <color indexed="81"/>
            <rFont val="Tahoma"/>
            <family val="2"/>
          </rPr>
          <t>USG comment:</t>
        </r>
        <r>
          <rPr>
            <sz val="9"/>
            <color indexed="81"/>
            <rFont val="Tahoma"/>
            <family val="2"/>
          </rPr>
          <t xml:space="preserve">
Agencies maintain guidance on accessing their PF informaiton.</t>
        </r>
      </text>
    </comment>
    <comment ref="FA191" authorId="1" shapeId="0">
      <text>
        <r>
          <rPr>
            <b/>
            <sz val="9"/>
            <color indexed="81"/>
            <rFont val="Tahoma"/>
            <family val="2"/>
          </rPr>
          <t>Cem Dener:</t>
        </r>
        <r>
          <rPr>
            <sz val="9"/>
            <color indexed="81"/>
            <rFont val="Tahoma"/>
            <family val="2"/>
          </rPr>
          <t xml:space="preserve">
Agencies provide clarity of PFM roles and responsibilites on their web sites.</t>
        </r>
      </text>
    </comment>
    <comment ref="FE191" authorId="1" shapeId="0">
      <text>
        <r>
          <rPr>
            <b/>
            <sz val="9"/>
            <color indexed="81"/>
            <rFont val="Tahoma"/>
            <family val="2"/>
          </rPr>
          <t>USG comment:</t>
        </r>
        <r>
          <rPr>
            <sz val="9"/>
            <color indexed="81"/>
            <rFont val="Tahoma"/>
            <family val="2"/>
          </rPr>
          <t xml:space="preserve">
Varies by agency.</t>
        </r>
      </text>
    </comment>
    <comment ref="FF191" authorId="1" shapeId="0">
      <text>
        <r>
          <rPr>
            <b/>
            <sz val="9"/>
            <color indexed="81"/>
            <rFont val="Tahoma"/>
            <family val="2"/>
          </rPr>
          <t>USG comment:</t>
        </r>
        <r>
          <rPr>
            <sz val="9"/>
            <color indexed="81"/>
            <rFont val="Tahoma"/>
            <family val="2"/>
          </rPr>
          <t xml:space="preserve">
Varies by agency.</t>
        </r>
      </text>
    </comment>
    <comment ref="FI191" authorId="1" shapeId="0">
      <text>
        <r>
          <rPr>
            <b/>
            <sz val="9"/>
            <color indexed="81"/>
            <rFont val="Tahoma"/>
            <family val="2"/>
          </rPr>
          <t>Cem Dener:</t>
        </r>
        <r>
          <rPr>
            <sz val="9"/>
            <color indexed="81"/>
            <rFont val="Tahoma"/>
            <family val="2"/>
          </rPr>
          <t xml:space="preserve">
Multiple platforms for various functional needs</t>
        </r>
      </text>
    </comment>
    <comment ref="FQ191" authorId="1" shapeId="0">
      <text>
        <r>
          <rPr>
            <b/>
            <sz val="9"/>
            <color indexed="81"/>
            <rFont val="Tahoma"/>
            <family val="2"/>
          </rPr>
          <t>Cem Dener:</t>
        </r>
        <r>
          <rPr>
            <sz val="9"/>
            <color indexed="81"/>
            <rFont val="Tahoma"/>
            <family val="2"/>
          </rPr>
          <t xml:space="preserve">
Multiple platforms for various functional needs</t>
        </r>
      </text>
    </comment>
    <comment ref="FV191" authorId="1" shapeId="0">
      <text>
        <r>
          <rPr>
            <b/>
            <sz val="9"/>
            <color indexed="81"/>
            <rFont val="Tahoma"/>
            <family val="2"/>
          </rPr>
          <t>Cem Dener:</t>
        </r>
        <r>
          <rPr>
            <sz val="9"/>
            <color indexed="81"/>
            <rFont val="Tahoma"/>
            <family val="2"/>
          </rPr>
          <t xml:space="preserve">
http://www.cio.gov/</t>
        </r>
      </text>
    </comment>
    <comment ref="FW191" authorId="6" shapeId="0">
      <text>
        <r>
          <rPr>
            <b/>
            <sz val="9"/>
            <color indexed="81"/>
            <rFont val="Tahoma"/>
            <family val="2"/>
          </rPr>
          <t>Huan Zhang:</t>
        </r>
        <r>
          <rPr>
            <sz val="9"/>
            <color indexed="81"/>
            <rFont val="Tahoma"/>
            <family val="2"/>
          </rPr>
          <t xml:space="preserve">
The System for Award Management (SAM) is combining federal procurement systems and the Catalog of Federal Domestic Assistance into one new system. This consolidation is being done in phases. The first phase of SAM includes the functionality from the following systems:
* Central Contractor Registry (CCR)
* Federal Agency Registration (Fedreg)
* Online Representations and Certifications Application
* Excluded Parties List System (EPLS) </t>
        </r>
      </text>
    </comment>
    <comment ref="FZ191" authorId="6" shapeId="0">
      <text>
        <r>
          <rPr>
            <b/>
            <sz val="9"/>
            <color indexed="81"/>
            <rFont val="Tahoma"/>
            <family val="2"/>
          </rPr>
          <t>Huan Zhang:</t>
        </r>
        <r>
          <rPr>
            <sz val="9"/>
            <color indexed="81"/>
            <rFont val="Tahoma"/>
            <family val="2"/>
          </rPr>
          <t xml:space="preserve">
the System for Acquisition Management (SAM), on July 30, 2013, combined information from the former Central Contractor Registration and Online Representations and Certifications Application (ORCA).</t>
        </r>
      </text>
    </comment>
    <comment ref="GA191" authorId="6" shapeId="0">
      <text>
        <r>
          <rPr>
            <b/>
            <sz val="9"/>
            <color indexed="81"/>
            <rFont val="Tahoma"/>
            <family val="2"/>
          </rPr>
          <t>Huan Zhang:</t>
        </r>
        <r>
          <rPr>
            <sz val="9"/>
            <color indexed="81"/>
            <rFont val="Tahoma"/>
            <family val="2"/>
          </rPr>
          <t xml:space="preserve">
SAM shares the data with Government procurement and electronic business systems. A vendor only needs to input business information in one database), which will then automatically populate the SBA database. </t>
        </r>
      </text>
    </comment>
    <comment ref="GH191" authorId="1" shapeId="0">
      <text>
        <r>
          <rPr>
            <b/>
            <sz val="9"/>
            <color indexed="81"/>
            <rFont val="Tahoma"/>
            <family val="2"/>
          </rPr>
          <t>Cem Dener:</t>
        </r>
        <r>
          <rPr>
            <sz val="9"/>
            <color indexed="81"/>
            <rFont val="Tahoma"/>
            <family val="2"/>
          </rPr>
          <t xml:space="preserve">
Also, state level Debt Mgmt Units</t>
        </r>
      </text>
    </comment>
    <comment ref="GI191" authorId="17" shapeId="0">
      <text>
        <r>
          <rPr>
            <b/>
            <sz val="9"/>
            <color indexed="81"/>
            <rFont val="Tahoma"/>
            <family val="2"/>
          </rPr>
          <t>Doruk Yarin Kiroglu:</t>
        </r>
        <r>
          <rPr>
            <sz val="9"/>
            <color indexed="81"/>
            <rFont val="Tahoma"/>
            <family val="2"/>
          </rPr>
          <t xml:space="preserve">
4TF: 2013</t>
        </r>
      </text>
    </comment>
    <comment ref="K192" authorId="1" shapeId="0">
      <text>
        <r>
          <rPr>
            <b/>
            <sz val="9"/>
            <color indexed="81"/>
            <rFont val="Tahoma"/>
            <family val="2"/>
          </rPr>
          <t>Cem Dener:</t>
        </r>
        <r>
          <rPr>
            <sz val="9"/>
            <color indexed="81"/>
            <rFont val="Tahoma"/>
            <family val="2"/>
          </rPr>
          <t xml:space="preserve">
Also:
http://www.mef.gub.uy/indicadores.php</t>
        </r>
      </text>
    </comment>
    <comment ref="Y192" authorId="1" shapeId="0">
      <text>
        <r>
          <rPr>
            <b/>
            <sz val="9"/>
            <color indexed="81"/>
            <rFont val="Tahoma"/>
            <family val="2"/>
          </rPr>
          <t>Cem Dener:</t>
        </r>
        <r>
          <rPr>
            <sz val="9"/>
            <color indexed="81"/>
            <rFont val="Tahoma"/>
            <family val="2"/>
          </rPr>
          <t xml:space="preserve">
On the CGN website, some of the budget classifiers SIIF (not updated) are posted. The chart of accounts is not disclosed, as the SIIF has no accounting module.</t>
        </r>
      </text>
    </comment>
    <comment ref="AI192" authorId="1" shapeId="0">
      <text>
        <r>
          <rPr>
            <b/>
            <sz val="9"/>
            <color indexed="81"/>
            <rFont val="Tahoma"/>
            <family val="2"/>
          </rPr>
          <t>Cem Dener:</t>
        </r>
        <r>
          <rPr>
            <sz val="9"/>
            <color indexed="81"/>
            <rFont val="Tahoma"/>
            <family val="2"/>
          </rPr>
          <t xml:space="preserve">
Same periodicity as multi-year plans.</t>
        </r>
      </text>
    </comment>
    <comment ref="AO192" authorId="1" shapeId="0">
      <text>
        <r>
          <rPr>
            <b/>
            <sz val="9"/>
            <color indexed="81"/>
            <rFont val="Tahoma"/>
            <family val="2"/>
          </rPr>
          <t>Cem Dener:</t>
        </r>
        <r>
          <rPr>
            <sz val="9"/>
            <color indexed="81"/>
            <rFont val="Tahoma"/>
            <family val="2"/>
          </rPr>
          <t xml:space="preserve">
Published by the Court of Accounts
http://www.tcr.gub.uy/</t>
        </r>
      </text>
    </comment>
    <comment ref="CE192" authorId="1" shapeId="0">
      <text>
        <r>
          <rPr>
            <b/>
            <sz val="9"/>
            <color indexed="81"/>
            <rFont val="Tahoma"/>
            <family val="2"/>
          </rPr>
          <t>Cem Dener:</t>
        </r>
        <r>
          <rPr>
            <sz val="9"/>
            <color indexed="81"/>
            <rFont val="Tahoma"/>
            <family val="2"/>
          </rPr>
          <t xml:space="preserve">
http://www-wds.worldbank.org/external/default/WDSContentServer/WDSP/IB/2005/12/08/000090341_20051208095436/Rendered/PDF/328510UY.pdf</t>
        </r>
      </text>
    </comment>
    <comment ref="CM192" authorId="1" shapeId="0">
      <text>
        <r>
          <rPr>
            <b/>
            <sz val="9"/>
            <color indexed="81"/>
            <rFont val="Tahoma"/>
            <family val="2"/>
          </rPr>
          <t>Cem Dener:</t>
        </r>
        <r>
          <rPr>
            <sz val="9"/>
            <color indexed="81"/>
            <rFont val="Tahoma"/>
            <family val="2"/>
          </rPr>
          <t xml:space="preserve">
http://dc335.4shared.com/doc/d5Jqij9q/preview.html
New SIIF
http://www.cgn.gub.uy/innovaportal/v/1706/1/innova.front/reingenieria_del_siif.html</t>
        </r>
      </text>
    </comment>
    <comment ref="CT192" authorId="1" shapeId="0">
      <text>
        <r>
          <rPr>
            <b/>
            <sz val="9"/>
            <color indexed="81"/>
            <rFont val="Tahoma"/>
            <family val="2"/>
          </rPr>
          <t>Cem Dener:</t>
        </r>
        <r>
          <rPr>
            <sz val="9"/>
            <color indexed="81"/>
            <rFont val="Tahoma"/>
            <family val="2"/>
          </rPr>
          <t xml:space="preserve">
Also:
http://www.mef.gub.uy/indicadores.php</t>
        </r>
      </text>
    </comment>
    <comment ref="DH192" authorId="1" shapeId="0">
      <text>
        <r>
          <rPr>
            <b/>
            <sz val="9"/>
            <color indexed="81"/>
            <rFont val="Tahoma"/>
            <family val="2"/>
          </rPr>
          <t>Cem Dener:</t>
        </r>
        <r>
          <rPr>
            <sz val="9"/>
            <color indexed="81"/>
            <rFont val="Tahoma"/>
            <family val="2"/>
          </rPr>
          <t xml:space="preserve">
On the CGN website, some of the budget classifiers SIIF (not updated) are posted. The chart of accounts is not disclosed, as the SIIF has no accounting module.</t>
        </r>
      </text>
    </comment>
    <comment ref="DL192" authorId="1" shapeId="0">
      <text>
        <r>
          <rPr>
            <b/>
            <sz val="9"/>
            <color indexed="81"/>
            <rFont val="Tahoma"/>
            <family val="2"/>
          </rPr>
          <t>Cem Dener:</t>
        </r>
        <r>
          <rPr>
            <sz val="9"/>
            <color indexed="81"/>
            <rFont val="Tahoma"/>
            <family val="2"/>
          </rPr>
          <t xml:space="preserve">
http://www.pefa.org/en/assessment/uy-dec12-pfmpr-public-en
http://documents.worldbank.org/curated/en/2007/01/7299376/reforming-payments-securities-settlement-systems-latin-america-caribbean</t>
        </r>
      </text>
    </comment>
    <comment ref="DX192" authorId="1" shapeId="0">
      <text>
        <r>
          <rPr>
            <b/>
            <sz val="9"/>
            <color indexed="81"/>
            <rFont val="Tahoma"/>
            <family val="2"/>
          </rPr>
          <t>Cem Dener:</t>
        </r>
        <r>
          <rPr>
            <sz val="9"/>
            <color indexed="81"/>
            <rFont val="Tahoma"/>
            <family val="2"/>
          </rPr>
          <t xml:space="preserve">
Published by the Court of Accounts
http://www.tcr.gub.uy/</t>
        </r>
      </text>
    </comment>
    <comment ref="DZ192" authorId="1" shapeId="0">
      <text>
        <r>
          <rPr>
            <b/>
            <sz val="9"/>
            <color indexed="81"/>
            <rFont val="Tahoma"/>
            <family val="2"/>
          </rPr>
          <t>Cem Dener:</t>
        </r>
        <r>
          <rPr>
            <sz val="9"/>
            <color indexed="81"/>
            <rFont val="Tahoma"/>
            <family val="2"/>
          </rPr>
          <t xml:space="preserve">
http://www.pefa.org/en/assessment/uy-dec12-pfmpr-public-en</t>
        </r>
      </text>
    </comment>
    <comment ref="EG192" authorId="3" shapeId="0">
      <text>
        <r>
          <rPr>
            <b/>
            <sz val="9"/>
            <color indexed="81"/>
            <rFont val="Tahoma"/>
            <family val="2"/>
          </rPr>
          <t>Sophiko Skhirtladze:</t>
        </r>
        <r>
          <rPr>
            <sz val="9"/>
            <color indexed="81"/>
            <rFont val="Tahoma"/>
            <family val="2"/>
          </rPr>
          <t xml:space="preserve">
Mapping with the WCO Data Model was attempted as part of the MERCOSUR DUAM Project.</t>
        </r>
      </text>
    </comment>
    <comment ref="EL192" authorId="1" shapeId="0">
      <text>
        <r>
          <rPr>
            <b/>
            <sz val="9"/>
            <color indexed="81"/>
            <rFont val="Tahoma"/>
            <family val="2"/>
          </rPr>
          <t>Cem Dener:</t>
        </r>
        <r>
          <rPr>
            <sz val="9"/>
            <color indexed="81"/>
            <rFont val="Tahoma"/>
            <family val="2"/>
          </rPr>
          <t xml:space="preserve">
http://siteresources.worldbank.org/INTEXPCOMNET/Resources/Customs_Modernization_Handbook.pdf</t>
        </r>
      </text>
    </comment>
    <comment ref="EV192" authorId="18" shapeId="0">
      <text>
        <r>
          <rPr>
            <b/>
            <sz val="9"/>
            <color indexed="81"/>
            <rFont val="Tahoma"/>
            <family val="2"/>
          </rPr>
          <t>Sophiko Skhirtladze:</t>
        </r>
        <r>
          <rPr>
            <sz val="9"/>
            <color indexed="81"/>
            <rFont val="Tahoma"/>
            <family val="2"/>
          </rPr>
          <t xml:space="preserve">
In the categories on the left select Pago in linea</t>
        </r>
      </text>
    </comment>
    <comment ref="EX192" authorId="18" shapeId="0">
      <text>
        <r>
          <rPr>
            <b/>
            <sz val="9"/>
            <color indexed="81"/>
            <rFont val="Tahoma"/>
            <family val="2"/>
          </rPr>
          <t>Sophiko Skhirtladze:</t>
        </r>
        <r>
          <rPr>
            <sz val="9"/>
            <color indexed="81"/>
            <rFont val="Tahoma"/>
            <family val="2"/>
          </rPr>
          <t xml:space="preserve">
in the e-gov services section there is e-payment category (services envisaging payments) and this contains links to external platforms
</t>
        </r>
      </text>
    </comment>
    <comment ref="EY192" authorId="3" shapeId="0">
      <text>
        <r>
          <rPr>
            <b/>
            <sz val="9"/>
            <color indexed="81"/>
            <rFont val="Tahoma"/>
            <family val="2"/>
          </rPr>
          <t>Sophiko Skhirtladze:</t>
        </r>
        <r>
          <rPr>
            <sz val="9"/>
            <color indexed="81"/>
            <rFont val="Tahoma"/>
            <family val="2"/>
          </rPr>
          <t xml:space="preserve">
http://www.efactura.info/index.php/documentacion-dgi/80-firma-electronica-avanzada</t>
        </r>
      </text>
    </comment>
    <comment ref="FJ192" authorId="1" shapeId="0">
      <text>
        <r>
          <rPr>
            <b/>
            <sz val="9"/>
            <color indexed="81"/>
            <rFont val="Tahoma"/>
            <family val="2"/>
          </rPr>
          <t>Cem Dener:</t>
        </r>
        <r>
          <rPr>
            <sz val="9"/>
            <color indexed="81"/>
            <rFont val="Tahoma"/>
            <family val="2"/>
          </rPr>
          <t xml:space="preserve">
http://www.onsc.gub.uy/onsc1/images/documentos/INFORMEBID.pdf
http://www.onsc.gub.uy/onsc1/images/stories/Publicaciones/RevistaONSC/r45/45-1.pdf
http://www.iadb.org/es/mapamericas/uruguay/las-reformas-del-servicio-civil-mejoran-la-administracion-de-los-recursos-humanos-del-gobierno-central,5974.html
http://www.onsc.gub.uy/onsc1/index.php?option=com_content&amp;view=article&amp;id=73:siro&amp;catid=41&amp;Itemid=66</t>
        </r>
      </text>
    </comment>
    <comment ref="FN192" authorId="1" shapeId="0">
      <text>
        <r>
          <rPr>
            <b/>
            <sz val="9"/>
            <color indexed="81"/>
            <rFont val="Tahoma"/>
            <family val="2"/>
          </rPr>
          <t>Cem Dener:</t>
        </r>
        <r>
          <rPr>
            <sz val="9"/>
            <color indexed="81"/>
            <rFont val="Tahoma"/>
            <family val="2"/>
          </rPr>
          <t xml:space="preserve">
http://www-wds.worldbank.org/external/default/WDSContentServer/WDSP/IB/2005/12/08/000090341_20051208095436/Rendered/PDF/328510UY.pdf</t>
        </r>
      </text>
    </comment>
    <comment ref="FR192" authorId="1" shapeId="0">
      <text>
        <r>
          <rPr>
            <b/>
            <sz val="9"/>
            <color indexed="81"/>
            <rFont val="Tahoma"/>
            <family val="2"/>
          </rPr>
          <t>Cem Dener:</t>
        </r>
        <r>
          <rPr>
            <sz val="9"/>
            <color indexed="81"/>
            <rFont val="Tahoma"/>
            <family val="2"/>
          </rPr>
          <t xml:space="preserve">
https://www.minterior.gub.uy/index.php/component/content/article/78-noticias/ultimas-noticias/1089-sistema-de-liquidacion-de-haberes-los-avances-de-un-nuevo-modelo-de-gestion</t>
        </r>
      </text>
    </comment>
    <comment ref="FV192" authorId="1" shapeId="0">
      <text>
        <r>
          <rPr>
            <b/>
            <sz val="9"/>
            <color indexed="81"/>
            <rFont val="Tahoma"/>
            <family val="2"/>
          </rPr>
          <t>Cem Dener:</t>
        </r>
        <r>
          <rPr>
            <sz val="9"/>
            <color indexed="81"/>
            <rFont val="Tahoma"/>
            <family val="2"/>
          </rPr>
          <t xml:space="preserve">
http://dc335.4shared.com/doc/d5Jqij9q/preview.html
New SIIF
http://www.cgn.gub.uy/innovaportal/v/1706/1/innova.front/reingenieria_del_siif.html</t>
        </r>
      </text>
    </comment>
    <comment ref="GE192" authorId="1" shapeId="0">
      <text>
        <r>
          <rPr>
            <b/>
            <sz val="9"/>
            <color indexed="81"/>
            <rFont val="Tahoma"/>
            <family val="2"/>
          </rPr>
          <t>Cem Dener:</t>
        </r>
        <r>
          <rPr>
            <sz val="9"/>
            <color indexed="81"/>
            <rFont val="Tahoma"/>
            <family val="2"/>
          </rPr>
          <t xml:space="preserve">
SIIF</t>
        </r>
      </text>
    </comment>
    <comment ref="GI192" authorId="17" shapeId="0">
      <text>
        <r>
          <rPr>
            <b/>
            <sz val="9"/>
            <color indexed="81"/>
            <rFont val="Tahoma"/>
            <family val="2"/>
          </rPr>
          <t>Doruk Yarin Kiroglu:</t>
        </r>
        <r>
          <rPr>
            <sz val="9"/>
            <color indexed="81"/>
            <rFont val="Tahoma"/>
            <family val="2"/>
          </rPr>
          <t xml:space="preserve">
http://deuda.mef.gub.uy/documents/15325/23915/Decreto+creaci%C3%B3n+UGD.pdf</t>
        </r>
      </text>
    </comment>
    <comment ref="DF193" authorId="17" shapeId="0">
      <text>
        <r>
          <rPr>
            <b/>
            <sz val="9"/>
            <color indexed="81"/>
            <rFont val="Tahoma"/>
            <family val="2"/>
          </rPr>
          <t>Doruk Yarin Kiroglu:</t>
        </r>
        <r>
          <rPr>
            <sz val="9"/>
            <color indexed="81"/>
            <rFont val="Tahoma"/>
            <family val="2"/>
          </rPr>
          <t xml:space="preserve">
UZINFOCOM</t>
        </r>
      </text>
    </comment>
    <comment ref="EG193" authorId="3" shapeId="0">
      <text>
        <r>
          <rPr>
            <b/>
            <sz val="9"/>
            <color indexed="81"/>
            <rFont val="Tahoma"/>
            <family val="2"/>
          </rPr>
          <t>Sophiko Skhirtladze:</t>
        </r>
        <r>
          <rPr>
            <sz val="9"/>
            <color indexed="81"/>
            <rFont val="Tahoma"/>
            <family val="2"/>
          </rPr>
          <t xml:space="preserve">
In December 2013, Uzbekistan received a preparatory workshop on the WCO Data Model in preparation of their national Single Window Project.</t>
        </r>
      </text>
    </comment>
    <comment ref="EL193" authorId="1" shapeId="0">
      <text>
        <r>
          <rPr>
            <b/>
            <sz val="9"/>
            <color indexed="81"/>
            <rFont val="Tahoma"/>
            <family val="2"/>
          </rPr>
          <t>Cem Dener:</t>
        </r>
        <r>
          <rPr>
            <sz val="9"/>
            <color indexed="81"/>
            <rFont val="Tahoma"/>
            <family val="2"/>
          </rPr>
          <t xml:space="preserve">
http://www.carecprogram.org/uploads/events/2010/9th-CCC/Day1-Plenary2-SingleWindow-UZB.pdf
http://en.car-rec.net/userfiles/uzbekistan_sw_report_v1_16_01_2014_for_vp_review.pdf
http://www.jahonnews.uz/eng/sections/technologies/55_million_dollars_for_the_single_window_of_customs_service_of_uzbekistan-18787.mgr</t>
        </r>
      </text>
    </comment>
    <comment ref="EM193" authorId="1" shapeId="0">
      <text>
        <r>
          <rPr>
            <b/>
            <sz val="9"/>
            <color indexed="81"/>
            <rFont val="Tahoma"/>
            <family val="2"/>
          </rPr>
          <t>Cem Dener:</t>
        </r>
        <r>
          <rPr>
            <sz val="9"/>
            <color indexed="81"/>
            <rFont val="Tahoma"/>
            <family val="2"/>
          </rPr>
          <t xml:space="preserve">
Single Window will be implemented: 2014-2016
$5.5m allocated in 2014</t>
        </r>
      </text>
    </comment>
    <comment ref="ER193" authorId="18" shapeId="0">
      <text>
        <r>
          <rPr>
            <b/>
            <sz val="9"/>
            <color indexed="81"/>
            <rFont val="Tahoma"/>
            <family val="2"/>
          </rPr>
          <t>Sophiko Skhirtladze:</t>
        </r>
        <r>
          <rPr>
            <sz val="9"/>
            <color indexed="81"/>
            <rFont val="Tahoma"/>
            <family val="2"/>
          </rPr>
          <t xml:space="preserve">
For individual persons
</t>
        </r>
      </text>
    </comment>
    <comment ref="EV193" authorId="18" shapeId="0">
      <text>
        <r>
          <rPr>
            <b/>
            <sz val="9"/>
            <color indexed="81"/>
            <rFont val="Tahoma"/>
            <family val="2"/>
          </rPr>
          <t>Sophiko Skhirtladze:</t>
        </r>
        <r>
          <rPr>
            <sz val="9"/>
            <color indexed="81"/>
            <rFont val="Tahoma"/>
            <family val="2"/>
          </rPr>
          <t xml:space="preserve">
According to the e services web portal I found that 90 percent of services is info privision, 10 assumes possibility to interact but not to pay.
</t>
        </r>
      </text>
    </comment>
    <comment ref="EY193" authorId="3" shapeId="0">
      <text>
        <r>
          <rPr>
            <b/>
            <sz val="9"/>
            <color indexed="81"/>
            <rFont val="Tahoma"/>
            <family val="2"/>
          </rPr>
          <t>Sophiko Skhirtladze:</t>
        </r>
        <r>
          <rPr>
            <sz val="9"/>
            <color indexed="81"/>
            <rFont val="Tahoma"/>
            <family val="2"/>
          </rPr>
          <t xml:space="preserve">
Not working</t>
        </r>
      </text>
    </comment>
    <comment ref="FR193" authorId="1" shapeId="0">
      <text>
        <r>
          <rPr>
            <b/>
            <sz val="9"/>
            <color indexed="81"/>
            <rFont val="Tahoma"/>
            <family val="2"/>
          </rPr>
          <t>Cem Dener:</t>
        </r>
        <r>
          <rPr>
            <sz val="9"/>
            <color indexed="81"/>
            <rFont val="Tahoma"/>
            <family val="2"/>
          </rPr>
          <t xml:space="preserve">
New system is expected to be operational in 2016</t>
        </r>
      </text>
    </comment>
    <comment ref="FX193" authorId="6" shapeId="0">
      <text>
        <r>
          <rPr>
            <b/>
            <sz val="9"/>
            <color indexed="81"/>
            <rFont val="Tahoma"/>
            <family val="2"/>
          </rPr>
          <t>Huan Zhang:</t>
        </r>
        <r>
          <rPr>
            <sz val="9"/>
            <color indexed="81"/>
            <rFont val="Tahoma"/>
            <family val="2"/>
          </rPr>
          <t xml:space="preserve">
http://www.uzex.uz/en
http://www.adb.org/sites/default/files/project-document/75153/46444-001-uzb-tar.pdf</t>
        </r>
      </text>
    </comment>
    <comment ref="GF193" authorId="1" shapeId="0">
      <text>
        <r>
          <rPr>
            <b/>
            <sz val="9"/>
            <color indexed="81"/>
            <rFont val="Tahoma"/>
            <family val="2"/>
          </rPr>
          <t>Cem Dener:</t>
        </r>
        <r>
          <rPr>
            <sz val="9"/>
            <color indexed="81"/>
            <rFont val="Tahoma"/>
            <family val="2"/>
          </rPr>
          <t xml:space="preserve">
DMFAS was installed in 1996.
Currently, in-house developed SW (Oracle DB) for debt mgmt (since 2010).
http://unctad.org/divs/gds/dmfas/what/Documents/Darvishev_Debt%20Management%20Offices_New%20Developments%20and%20Challenges_Uzbekistan.pdf</t>
        </r>
      </text>
    </comment>
    <comment ref="GI193" authorId="17" shapeId="0">
      <text>
        <r>
          <rPr>
            <b/>
            <sz val="9"/>
            <color indexed="81"/>
            <rFont val="Tahoma"/>
            <family val="2"/>
          </rPr>
          <t>Doruk Yarin Kiroglu:</t>
        </r>
        <r>
          <rPr>
            <sz val="9"/>
            <color indexed="81"/>
            <rFont val="Tahoma"/>
            <family val="2"/>
          </rPr>
          <t xml:space="preserve">
DMFAS implementation process pushed to Sep, 2015</t>
        </r>
      </text>
    </comment>
    <comment ref="F194" authorId="4" shapeId="0">
      <text>
        <r>
          <rPr>
            <b/>
            <sz val="9"/>
            <color indexed="81"/>
            <rFont val="Tahoma"/>
            <family val="2"/>
          </rPr>
          <t>CD:</t>
        </r>
        <r>
          <rPr>
            <sz val="9"/>
            <color indexed="81"/>
            <rFont val="Tahoma"/>
            <family val="2"/>
          </rPr>
          <t xml:space="preserve">
2014
</t>
        </r>
      </text>
    </comment>
    <comment ref="M194" authorId="1" shapeId="0">
      <text>
        <r>
          <rPr>
            <b/>
            <sz val="9"/>
            <color indexed="81"/>
            <rFont val="Tahoma"/>
            <family val="2"/>
          </rPr>
          <t>Cem Dener:</t>
        </r>
        <r>
          <rPr>
            <sz val="9"/>
            <color indexed="81"/>
            <rFont val="Tahoma"/>
            <family val="2"/>
          </rPr>
          <t xml:space="preserve">
http://www.pftac.org/filemanager/files/PFM/IFMIS_PICspdf1.pdf</t>
        </r>
      </text>
    </comment>
    <comment ref="CV194" authorId="1" shapeId="0">
      <text>
        <r>
          <rPr>
            <b/>
            <sz val="9"/>
            <color indexed="81"/>
            <rFont val="Tahoma"/>
            <family val="2"/>
          </rPr>
          <t>Cem Dener:</t>
        </r>
        <r>
          <rPr>
            <sz val="9"/>
            <color indexed="81"/>
            <rFont val="Tahoma"/>
            <family val="2"/>
          </rPr>
          <t xml:space="preserve">
http://www.pftac.org/filemanager/files/PFM/IFMIS_PICspdf1.pdf</t>
        </r>
      </text>
    </comment>
    <comment ref="DE194" authorId="17" shapeId="0">
      <text>
        <r>
          <rPr>
            <b/>
            <sz val="9"/>
            <color indexed="81"/>
            <rFont val="Tahoma"/>
            <family val="2"/>
          </rPr>
          <t>Doruk Yarin Kiroglu:</t>
        </r>
        <r>
          <rPr>
            <sz val="9"/>
            <color indexed="81"/>
            <rFont val="Tahoma"/>
            <family val="2"/>
          </rPr>
          <t xml:space="preserve">
No information on initiation and governing bodies on the website</t>
        </r>
      </text>
    </comment>
    <comment ref="DV194" authorId="1" shapeId="0">
      <text>
        <r>
          <rPr>
            <b/>
            <sz val="9"/>
            <color indexed="81"/>
            <rFont val="Tahoma"/>
            <family val="2"/>
          </rPr>
          <t>Cem Dener:</t>
        </r>
        <r>
          <rPr>
            <sz val="9"/>
            <color indexed="81"/>
            <rFont val="Tahoma"/>
            <family val="2"/>
          </rPr>
          <t xml:space="preserve">
Data Torque</t>
        </r>
      </text>
    </comment>
    <comment ref="EG194"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FO194" authorId="6" shapeId="0">
      <text>
        <r>
          <rPr>
            <b/>
            <sz val="9"/>
            <color indexed="81"/>
            <rFont val="Tahoma"/>
            <family val="2"/>
          </rPr>
          <t>Huan Zhang:</t>
        </r>
        <r>
          <rPr>
            <sz val="9"/>
            <color indexed="81"/>
            <rFont val="Tahoma"/>
            <family val="2"/>
          </rPr>
          <t xml:space="preserve">
Vanuatu has a centralised payments and payroll system located in the MFEM. In 2002, it implemented a financial management information system (FMIS). The FMIS is the package software SmartStream. It includes modules for general ledger, funds control, accounts payable, accounts receivable, purchasing, payroll, human resources, and assets register.</t>
        </r>
      </text>
    </comment>
    <comment ref="FX194" authorId="1" shapeId="0">
      <text>
        <r>
          <rPr>
            <b/>
            <sz val="9"/>
            <color indexed="81"/>
            <rFont val="Tahoma"/>
            <family val="2"/>
          </rPr>
          <t>Cem Dener:</t>
        </r>
        <r>
          <rPr>
            <sz val="9"/>
            <color indexed="81"/>
            <rFont val="Tahoma"/>
            <family val="2"/>
          </rPr>
          <t xml:space="preserve">
http://www.pefa.org/en/assessment/vu-jul06-pfmpr-public-en</t>
        </r>
      </text>
    </comment>
    <comment ref="FY194" authorId="1" shapeId="0">
      <text>
        <r>
          <rPr>
            <b/>
            <sz val="9"/>
            <color indexed="81"/>
            <rFont val="Tahoma"/>
            <family val="2"/>
          </rPr>
          <t>Cem Dener:</t>
        </r>
        <r>
          <rPr>
            <sz val="9"/>
            <color indexed="81"/>
            <rFont val="Tahoma"/>
            <family val="2"/>
          </rPr>
          <t xml:space="preserve">
Aug 2013 &gt; Final</t>
        </r>
      </text>
    </comment>
    <comment ref="GH194" authorId="1" shapeId="0">
      <text>
        <r>
          <rPr>
            <b/>
            <sz val="9"/>
            <color indexed="81"/>
            <rFont val="Tahoma"/>
            <family val="2"/>
          </rPr>
          <t>Cem Dener:</t>
        </r>
        <r>
          <rPr>
            <sz val="9"/>
            <color indexed="81"/>
            <rFont val="Tahoma"/>
            <family val="2"/>
          </rPr>
          <t xml:space="preserve">
CB : Full access</t>
        </r>
      </text>
    </comment>
    <comment ref="C195" authorId="1" shapeId="0">
      <text>
        <r>
          <rPr>
            <b/>
            <sz val="9"/>
            <color indexed="81"/>
            <rFont val="Tahoma"/>
            <family val="2"/>
          </rPr>
          <t>Cem Dener:</t>
        </r>
        <r>
          <rPr>
            <sz val="9"/>
            <color indexed="81"/>
            <rFont val="Tahoma"/>
            <family val="2"/>
          </rPr>
          <t xml:space="preserve">
Bolivarian Republic of Venezuela</t>
        </r>
      </text>
    </comment>
    <comment ref="F195" authorId="4" shapeId="0">
      <text>
        <r>
          <rPr>
            <b/>
            <sz val="9"/>
            <color indexed="81"/>
            <rFont val="Tahoma"/>
            <family val="2"/>
          </rPr>
          <t>CD:</t>
        </r>
        <r>
          <rPr>
            <sz val="9"/>
            <color indexed="81"/>
            <rFont val="Tahoma"/>
            <family val="2"/>
          </rPr>
          <t xml:space="preserve">
2014
</t>
        </r>
      </text>
    </comment>
    <comment ref="CX195" authorId="1" shapeId="0">
      <text>
        <r>
          <rPr>
            <b/>
            <sz val="9"/>
            <color indexed="81"/>
            <rFont val="Tahoma"/>
            <family val="2"/>
          </rPr>
          <t>Cem Dener:</t>
        </r>
        <r>
          <rPr>
            <sz val="9"/>
            <color indexed="81"/>
            <rFont val="Tahoma"/>
            <family val="2"/>
          </rPr>
          <t xml:space="preserve">
http://portal.cenit.gob.ve/cenitcms/index_1.html</t>
        </r>
      </text>
    </comment>
    <comment ref="DG195" authorId="17" shapeId="0">
      <text>
        <r>
          <rPr>
            <b/>
            <sz val="9"/>
            <color indexed="81"/>
            <rFont val="Tahoma"/>
            <family val="2"/>
          </rPr>
          <t>Doruk Yarin Kiroglu:</t>
        </r>
        <r>
          <rPr>
            <sz val="9"/>
            <color indexed="81"/>
            <rFont val="Tahoma"/>
            <family val="2"/>
          </rPr>
          <t xml:space="preserve">
Ministry of Popular Power for Science, Technology and Innovation</t>
        </r>
      </text>
    </comment>
    <comment ref="DH195" authorId="17" shapeId="0">
      <text>
        <r>
          <rPr>
            <b/>
            <sz val="9"/>
            <color indexed="81"/>
            <rFont val="Tahoma"/>
            <family val="2"/>
          </rPr>
          <t>Doruk Yarin Kiroglu:</t>
        </r>
        <r>
          <rPr>
            <sz val="9"/>
            <color indexed="81"/>
            <rFont val="Tahoma"/>
            <family val="2"/>
          </rPr>
          <t xml:space="preserve">
Report on e-Gov strategy, pdf file</t>
        </r>
      </text>
    </comment>
    <comment ref="DL195" authorId="1" shapeId="0">
      <text>
        <r>
          <rPr>
            <b/>
            <sz val="9"/>
            <color indexed="81"/>
            <rFont val="Tahoma"/>
            <family val="2"/>
          </rPr>
          <t>Cem Dener:</t>
        </r>
        <r>
          <rPr>
            <sz val="9"/>
            <color indexed="81"/>
            <rFont val="Tahoma"/>
            <family val="2"/>
          </rPr>
          <t xml:space="preserve">
http://documents.worldbank.org/curated/en/2007/01/7299376/reforming-payments-securities-settlement-systems-latin-america-caribbean</t>
        </r>
      </text>
    </comment>
    <comment ref="DT195" authorId="1" shapeId="0">
      <text>
        <r>
          <rPr>
            <b/>
            <sz val="9"/>
            <color indexed="81"/>
            <rFont val="Tahoma"/>
            <family val="2"/>
          </rPr>
          <t>Cem Dener:</t>
        </r>
        <r>
          <rPr>
            <sz val="9"/>
            <color indexed="81"/>
            <rFont val="Tahoma"/>
            <family val="2"/>
          </rPr>
          <t xml:space="preserve">
SENIAT: Established in 1994 to merge the National Service of Tax Administration (SENAT) and the Autonomous Customs Service of Venezuela (AVSA) by the Executive Order N° 310 (published in the Official Gazette N° 35525 on 10.16.1994).</t>
        </r>
      </text>
    </comment>
    <comment ref="EG195"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L195" authorId="1" shapeId="0">
      <text>
        <r>
          <rPr>
            <b/>
            <sz val="9"/>
            <color indexed="81"/>
            <rFont val="Tahoma"/>
            <family val="2"/>
          </rPr>
          <t>Cem Dener:</t>
        </r>
        <r>
          <rPr>
            <sz val="9"/>
            <color indexed="81"/>
            <rFont val="Tahoma"/>
            <family val="2"/>
          </rPr>
          <t xml:space="preserve">
http://unctad.org/en/PublicationsLibrary/dtlasycuda2011d1_en.pdf</t>
        </r>
      </text>
    </comment>
    <comment ref="EM195" authorId="1" shapeId="0">
      <text>
        <r>
          <rPr>
            <b/>
            <sz val="9"/>
            <color indexed="81"/>
            <rFont val="Tahoma"/>
            <family val="2"/>
          </rPr>
          <t>Cem Dener:</t>
        </r>
        <r>
          <rPr>
            <sz val="9"/>
            <color indexed="81"/>
            <rFont val="Tahoma"/>
            <family val="2"/>
          </rPr>
          <t xml:space="preserve">
ASYCUDA world since Oct 2010</t>
        </r>
      </text>
    </comment>
    <comment ref="FI195" authorId="1" shapeId="0">
      <text>
        <r>
          <rPr>
            <b/>
            <sz val="9"/>
            <color indexed="81"/>
            <rFont val="Tahoma"/>
            <family val="2"/>
          </rPr>
          <t>Cem Dener:</t>
        </r>
        <r>
          <rPr>
            <sz val="9"/>
            <color indexed="81"/>
            <rFont val="Tahoma"/>
            <family val="2"/>
          </rPr>
          <t xml:space="preserve">
Based on Open Source
</t>
        </r>
      </text>
    </comment>
    <comment ref="FJ195" authorId="1" shapeId="0">
      <text>
        <r>
          <rPr>
            <b/>
            <sz val="9"/>
            <color indexed="81"/>
            <rFont val="Tahoma"/>
            <family val="2"/>
          </rPr>
          <t>Cem Dener:</t>
        </r>
        <r>
          <rPr>
            <sz val="9"/>
            <color indexed="81"/>
            <rFont val="Tahoma"/>
            <family val="2"/>
          </rPr>
          <t xml:space="preserve">
http://documents.worldbank.org/curated/en/2007/04/8322433/venezuela-public-expenditure-management-project</t>
        </r>
      </text>
    </comment>
    <comment ref="FQ195" authorId="1" shapeId="0">
      <text>
        <r>
          <rPr>
            <b/>
            <sz val="9"/>
            <color indexed="81"/>
            <rFont val="Tahoma"/>
            <family val="2"/>
          </rPr>
          <t>Cem Dener:</t>
        </r>
        <r>
          <rPr>
            <sz val="9"/>
            <color indexed="81"/>
            <rFont val="Tahoma"/>
            <family val="2"/>
          </rPr>
          <t xml:space="preserve">
Based on Open Source
</t>
        </r>
      </text>
    </comment>
    <comment ref="FR195" authorId="1" shapeId="0">
      <text>
        <r>
          <rPr>
            <b/>
            <sz val="9"/>
            <color indexed="81"/>
            <rFont val="Tahoma"/>
            <family val="2"/>
          </rPr>
          <t>Cem Dener:</t>
        </r>
        <r>
          <rPr>
            <sz val="9"/>
            <color indexed="81"/>
            <rFont val="Tahoma"/>
            <family val="2"/>
          </rPr>
          <t xml:space="preserve">
http://documents.worldbank.org/curated/en/2007/04/8322433/venezuela-public-expenditure-management-project</t>
        </r>
      </text>
    </comment>
    <comment ref="FX195" authorId="1" shapeId="0">
      <text>
        <r>
          <rPr>
            <b/>
            <sz val="9"/>
            <color indexed="81"/>
            <rFont val="Tahoma"/>
            <family val="2"/>
          </rPr>
          <t>Cem Dener:</t>
        </r>
        <r>
          <rPr>
            <sz val="9"/>
            <color indexed="81"/>
            <rFont val="Tahoma"/>
            <family val="2"/>
          </rPr>
          <t xml:space="preserve">
http://www.contratacionpublica.com.ve/</t>
        </r>
      </text>
    </comment>
    <comment ref="GI195" authorId="1" shapeId="0">
      <text>
        <r>
          <rPr>
            <b/>
            <sz val="9"/>
            <color indexed="81"/>
            <rFont val="Tahoma"/>
            <family val="2"/>
          </rPr>
          <t>Cem Dener:</t>
        </r>
        <r>
          <rPr>
            <sz val="9"/>
            <color indexed="81"/>
            <rFont val="Tahoma"/>
            <family val="2"/>
          </rPr>
          <t xml:space="preserve">
4F &lt;&lt;&lt; 2006</t>
        </r>
      </text>
    </comment>
    <comment ref="M196" authorId="4" shapeId="0">
      <text>
        <r>
          <rPr>
            <b/>
            <sz val="9"/>
            <color indexed="81"/>
            <rFont val="Tahoma"/>
            <family val="2"/>
          </rPr>
          <t>CD:</t>
        </r>
        <r>
          <rPr>
            <sz val="9"/>
            <color indexed="81"/>
            <rFont val="Tahoma"/>
            <family val="2"/>
          </rPr>
          <t xml:space="preserve">
http://www.fis.com.vn/en/success-stories/tabmis-project-treasury-and-budget-management-information-systems-ministry-finance-v
http://www.vir.com.vn/mof-and-ibm-announce-completion-of-tabmis-budget-modernisation-project.html
</t>
        </r>
      </text>
    </comment>
    <comment ref="W196" authorId="1" shapeId="0">
      <text>
        <r>
          <rPr>
            <sz val="9"/>
            <color indexed="81"/>
            <rFont val="Tahoma"/>
            <family val="2"/>
          </rPr>
          <t xml:space="preserve">
Annual Budget Report and Planning for next FY, mapping to the Eco-Social Development indicators, is available. Citizens could access and contribute comments via the official website of the MOF. MOF also publishes Monthly Revenue/Expenditures Report, New updated policies via MOF's website</t>
        </r>
      </text>
    </comment>
    <comment ref="AW196" authorId="1" shapeId="0">
      <text>
        <r>
          <rPr>
            <sz val="9"/>
            <color indexed="81"/>
            <rFont val="Tahoma"/>
            <family val="2"/>
          </rPr>
          <t>Public Dept Bulletin is published every 6 months on MOF's website</t>
        </r>
      </text>
    </comment>
    <comment ref="AX196" authorId="1" shapeId="0">
      <text>
        <r>
          <rPr>
            <b/>
            <sz val="9"/>
            <color indexed="81"/>
            <rFont val="Tahoma"/>
            <family val="2"/>
          </rPr>
          <t>Cem Dener:</t>
        </r>
        <r>
          <rPr>
            <sz val="9"/>
            <color indexed="81"/>
            <rFont val="Tahoma"/>
            <family val="2"/>
          </rPr>
          <t xml:space="preserve">
Published every 6 months</t>
        </r>
      </text>
    </comment>
    <comment ref="BA196" authorId="1" shapeId="0">
      <text>
        <r>
          <rPr>
            <b/>
            <sz val="9"/>
            <color indexed="81"/>
            <rFont val="Tahoma"/>
            <family val="2"/>
          </rPr>
          <t>Cem Dener:</t>
        </r>
        <r>
          <rPr>
            <sz val="9"/>
            <color indexed="81"/>
            <rFont val="Tahoma"/>
            <family val="2"/>
          </rPr>
          <t xml:space="preserve">
Published by MPI</t>
        </r>
      </text>
    </comment>
    <comment ref="BG196" authorId="1" shapeId="0">
      <text>
        <r>
          <rPr>
            <b/>
            <sz val="9"/>
            <color indexed="81"/>
            <rFont val="Tahoma"/>
            <family val="2"/>
          </rPr>
          <t>Cem Dener:</t>
        </r>
        <r>
          <rPr>
            <sz val="9"/>
            <color indexed="81"/>
            <rFont val="Tahoma"/>
            <family val="2"/>
          </rPr>
          <t xml:space="preserve">
http://www.mof.gov.vn/portal/page/portal/mof_vn/cttk?p_itemid=41843906&amp;p_itemtype=2176921
TABMIS system supports the public financial management of the provincial authorities (SNG)</t>
        </r>
      </text>
    </comment>
    <comment ref="BI196" authorId="1" shapeId="0">
      <text>
        <r>
          <rPr>
            <b/>
            <sz val="9"/>
            <color indexed="81"/>
            <rFont val="Tahoma"/>
            <family val="2"/>
          </rPr>
          <t>Cem Dener:</t>
        </r>
        <r>
          <rPr>
            <sz val="9"/>
            <color indexed="81"/>
            <rFont val="Tahoma"/>
            <family val="2"/>
          </rPr>
          <t xml:space="preserve">
http://www.mof.gov.vn/portal/page/portal/mof_vn/1370588/1821545/1827294 </t>
        </r>
      </text>
    </comment>
    <comment ref="CM196" authorId="1" shapeId="0">
      <text>
        <r>
          <rPr>
            <b/>
            <sz val="9"/>
            <color indexed="81"/>
            <rFont val="Tahoma"/>
            <family val="2"/>
          </rPr>
          <t>Cem Dener:</t>
        </r>
        <r>
          <rPr>
            <sz val="9"/>
            <color indexed="81"/>
            <rFont val="Tahoma"/>
            <family val="2"/>
          </rPr>
          <t xml:space="preserve">
ICT supplier: IBM Singapore
Contract 15.Dec.05 amount $53.3m (Oracle Financials)
MoF Consultant: Booz Allen Hamilton - Contract 21.Feb.05 amount $2.7m
Contract 13.Jan.03 amount $1m</t>
        </r>
      </text>
    </comment>
    <comment ref="DE196" authorId="17" shapeId="0">
      <text>
        <r>
          <rPr>
            <b/>
            <sz val="9"/>
            <color indexed="81"/>
            <rFont val="Tahoma"/>
            <family val="2"/>
          </rPr>
          <t>Doruk Yarin Kiroglu:</t>
        </r>
        <r>
          <rPr>
            <sz val="9"/>
            <color indexed="81"/>
            <rFont val="Tahoma"/>
            <family val="2"/>
          </rPr>
          <t xml:space="preserve">
No individual organization website</t>
        </r>
      </text>
    </comment>
    <comment ref="DF196" authorId="1" shapeId="0">
      <text>
        <r>
          <rPr>
            <sz val="9"/>
            <color indexed="81"/>
            <rFont val="Tahoma"/>
            <family val="2"/>
          </rPr>
          <t xml:space="preserve">
Annual Budget Report and Planning for next FY, mapping to the Eco-Social Development indicators, is available. Citizens could access and contribute comments via the official website of the MOF. MOF also publishes Monthly Revenue/Expenditures Report, New updated policies via MOF's website</t>
        </r>
      </text>
    </comment>
    <comment ref="EA196" authorId="1" shapeId="0">
      <text>
        <r>
          <rPr>
            <b/>
            <sz val="9"/>
            <color indexed="81"/>
            <rFont val="Tahoma"/>
            <family val="2"/>
          </rPr>
          <t>Cem Dener:</t>
        </r>
        <r>
          <rPr>
            <sz val="9"/>
            <color indexed="81"/>
            <rFont val="Tahoma"/>
            <family val="2"/>
          </rPr>
          <t xml:space="preserve">
PIT (SAP) developed in 2009.
Transition to TMS (SAP) (2011-2014).</t>
        </r>
      </text>
    </comment>
    <comment ref="EF196" authorId="1" shapeId="0">
      <text>
        <r>
          <rPr>
            <sz val="9"/>
            <color indexed="81"/>
            <rFont val="Tahoma"/>
            <family val="2"/>
          </rPr>
          <t>Public Dept Bulletin is published every 6 months on MOF's website</t>
        </r>
      </text>
    </comment>
    <comment ref="EG196" authorId="1" shapeId="0">
      <text>
        <r>
          <rPr>
            <b/>
            <sz val="9"/>
            <color indexed="81"/>
            <rFont val="Tahoma"/>
            <family val="2"/>
          </rPr>
          <t>Cem Dener:</t>
        </r>
        <r>
          <rPr>
            <sz val="9"/>
            <color indexed="81"/>
            <rFont val="Tahoma"/>
            <family val="2"/>
          </rPr>
          <t xml:space="preserve">
Published every 6 months</t>
        </r>
      </text>
    </comment>
    <comment ref="EI196" authorId="1" shapeId="0">
      <text>
        <r>
          <rPr>
            <b/>
            <sz val="9"/>
            <color indexed="81"/>
            <rFont val="Tahoma"/>
            <family val="2"/>
          </rPr>
          <t>Cem Dener:</t>
        </r>
        <r>
          <rPr>
            <sz val="9"/>
            <color indexed="81"/>
            <rFont val="Tahoma"/>
            <family val="2"/>
          </rPr>
          <t xml:space="preserve">
Web based application software (originally developed by NTT for the Japanese Customs) has been customized to meet Vietnamese requirements </t>
        </r>
      </text>
    </comment>
    <comment ref="EJ196" authorId="1" shapeId="0">
      <text>
        <r>
          <rPr>
            <b/>
            <sz val="9"/>
            <color indexed="81"/>
            <rFont val="Tahoma"/>
            <family val="2"/>
          </rPr>
          <t>Cem Dener:</t>
        </r>
        <r>
          <rPr>
            <sz val="9"/>
            <color indexed="81"/>
            <rFont val="Tahoma"/>
            <family val="2"/>
          </rPr>
          <t xml:space="preserve">
Published by MPI</t>
        </r>
      </text>
    </comment>
    <comment ref="EP196" authorId="1" shapeId="0">
      <text>
        <r>
          <rPr>
            <b/>
            <sz val="9"/>
            <color indexed="81"/>
            <rFont val="Tahoma"/>
            <family val="2"/>
          </rPr>
          <t>Cem Dener:</t>
        </r>
        <r>
          <rPr>
            <sz val="9"/>
            <color indexed="81"/>
            <rFont val="Tahoma"/>
            <family val="2"/>
          </rPr>
          <t xml:space="preserve">
http://www.mof.gov.vn/portal/page/portal/mof_vn/cttk?p_itemid=41843906&amp;p_itemtype=2176921
TABMIS system supports the public financial management of the provincial authorities (SNG)</t>
        </r>
      </text>
    </comment>
    <comment ref="ER196" authorId="1" shapeId="0">
      <text>
        <r>
          <rPr>
            <b/>
            <sz val="9"/>
            <color indexed="81"/>
            <rFont val="Tahoma"/>
            <family val="2"/>
          </rPr>
          <t>Cem Dener:</t>
        </r>
        <r>
          <rPr>
            <sz val="9"/>
            <color indexed="81"/>
            <rFont val="Tahoma"/>
            <family val="2"/>
          </rPr>
          <t xml:space="preserve">
http://www.mof.gov.vn/portal/page/portal/mof_vn/1370588/1821545/1827294 </t>
        </r>
      </text>
    </comment>
    <comment ref="ES196" authorId="3" shapeId="0">
      <text>
        <r>
          <rPr>
            <b/>
            <sz val="9"/>
            <color indexed="81"/>
            <rFont val="Tahoma"/>
            <family val="2"/>
          </rPr>
          <t>Sophiko Skhirtladze:</t>
        </r>
        <r>
          <rPr>
            <sz val="9"/>
            <color indexed="81"/>
            <rFont val="Tahoma"/>
            <family val="2"/>
          </rPr>
          <t xml:space="preserve">
Website and Questions submitted from this date</t>
        </r>
      </text>
    </comment>
    <comment ref="FJ196" authorId="6" shapeId="0">
      <text>
        <r>
          <rPr>
            <b/>
            <sz val="9"/>
            <color indexed="81"/>
            <rFont val="Tahoma"/>
            <family val="2"/>
          </rPr>
          <t>Huan Zhang:</t>
        </r>
        <r>
          <rPr>
            <sz val="9"/>
            <color indexed="81"/>
            <rFont val="Tahoma"/>
            <family val="2"/>
          </rPr>
          <t xml:space="preserve">
In Vietnam, each Ministry or province is responsible for keeping its own personnel records and managing its own payroll, subject to aggregate allocations from the Ministry of Internal Affairs (which controls administrative staff numbers and grading) and the Ministry of Finance (which controls payroll finance).</t>
        </r>
      </text>
    </comment>
    <comment ref="FQ196" authorId="1" shapeId="0">
      <text>
        <r>
          <rPr>
            <b/>
            <sz val="9"/>
            <color indexed="81"/>
            <rFont val="Tahoma"/>
            <family val="2"/>
          </rPr>
          <t>Cem Dener:</t>
        </r>
        <r>
          <rPr>
            <sz val="9"/>
            <color indexed="81"/>
            <rFont val="Tahoma"/>
            <family val="2"/>
          </rPr>
          <t xml:space="preserve">
MS SQL based application</t>
        </r>
      </text>
    </comment>
    <comment ref="FR196" authorId="6" shapeId="0">
      <text>
        <r>
          <rPr>
            <b/>
            <sz val="9"/>
            <color indexed="81"/>
            <rFont val="Tahoma"/>
            <family val="2"/>
          </rPr>
          <t>Huan Zhang:</t>
        </r>
        <r>
          <rPr>
            <sz val="9"/>
            <color indexed="81"/>
            <rFont val="Tahoma"/>
            <family val="2"/>
          </rPr>
          <t xml:space="preserve">
Personnel management and the payroll are highly decentralised in Vietnam SR, with each Ministry and province being responsible for personnel records and payroll administration. </t>
        </r>
      </text>
    </comment>
    <comment ref="FV196" authorId="1" shapeId="0">
      <text>
        <r>
          <rPr>
            <b/>
            <sz val="9"/>
            <color indexed="81"/>
            <rFont val="Tahoma"/>
            <family val="2"/>
          </rPr>
          <t>Cem Dener:</t>
        </r>
        <r>
          <rPr>
            <sz val="9"/>
            <color indexed="81"/>
            <rFont val="Tahoma"/>
            <family val="2"/>
          </rPr>
          <t xml:space="preserve">
ICT supplier: IBM Singapore
Contract 15.Dec.05 amount $53.3m (Oracle Financials)
MoF Consultant: Booz Allen Hamilton - Contract 21.Feb.05 amount $2.7m
Contract 13.Jan.03 amount $1m</t>
        </r>
      </text>
    </comment>
    <comment ref="FX196" authorId="1" shapeId="0">
      <text>
        <r>
          <rPr>
            <b/>
            <sz val="9"/>
            <color indexed="81"/>
            <rFont val="Tahoma"/>
            <family val="2"/>
          </rPr>
          <t>Cem Dener:</t>
        </r>
        <r>
          <rPr>
            <sz val="9"/>
            <color indexed="81"/>
            <rFont val="Tahoma"/>
            <family val="2"/>
          </rPr>
          <t xml:space="preserve">
http://vccinews.com/news_detail.asp?news_id=25825
http://www.highbeam.com/doc/1G1-192135621.html
</t>
        </r>
      </text>
    </comment>
    <comment ref="FZ196" authorId="6" shapeId="0">
      <text>
        <r>
          <rPr>
            <b/>
            <sz val="9"/>
            <color indexed="81"/>
            <rFont val="Tahoma"/>
            <family val="2"/>
          </rPr>
          <t>Huan Zhang:</t>
        </r>
        <r>
          <rPr>
            <sz val="9"/>
            <color indexed="81"/>
            <rFont val="Tahoma"/>
            <family val="2"/>
          </rPr>
          <t xml:space="preserve">
Procurement plans, tendering opportunities and contract awards (above a threshold of VND 2billion, equivalent to US$100,000) are published in MPI’s Procurement Gazette and on the Ministry’s website. 
</t>
        </r>
      </text>
    </comment>
    <comment ref="GH196" authorId="1" shapeId="0">
      <text>
        <r>
          <rPr>
            <b/>
            <sz val="9"/>
            <color indexed="81"/>
            <rFont val="Tahoma"/>
            <family val="2"/>
          </rPr>
          <t>Cem Dener:</t>
        </r>
        <r>
          <rPr>
            <sz val="9"/>
            <color indexed="81"/>
            <rFont val="Tahoma"/>
            <family val="2"/>
          </rPr>
          <t xml:space="preserve">
CB : Inactive</t>
        </r>
      </text>
    </comment>
    <comment ref="GI196" authorId="1" shapeId="0">
      <text>
        <r>
          <rPr>
            <b/>
            <sz val="9"/>
            <color indexed="81"/>
            <rFont val="Tahoma"/>
            <family val="2"/>
          </rPr>
          <t>Cem Dener:</t>
        </r>
        <r>
          <rPr>
            <sz val="9"/>
            <color indexed="81"/>
            <rFont val="Tahoma"/>
            <family val="2"/>
          </rPr>
          <t xml:space="preserve">
4F : 2013</t>
        </r>
      </text>
    </comment>
    <comment ref="C197" authorId="1" shapeId="0">
      <text>
        <r>
          <rPr>
            <b/>
            <sz val="9"/>
            <color indexed="81"/>
            <rFont val="Tahoma"/>
            <family val="2"/>
          </rPr>
          <t>Cem Dener:</t>
        </r>
        <r>
          <rPr>
            <sz val="9"/>
            <color indexed="81"/>
            <rFont val="Tahoma"/>
            <family val="2"/>
          </rPr>
          <t xml:space="preserve">
West Bank and Gaza
</t>
        </r>
      </text>
    </comment>
    <comment ref="F197" authorId="4" shapeId="0">
      <text>
        <r>
          <rPr>
            <b/>
            <sz val="9"/>
            <color indexed="81"/>
            <rFont val="Tahoma"/>
            <family val="2"/>
          </rPr>
          <t>CD:</t>
        </r>
        <r>
          <rPr>
            <sz val="9"/>
            <color indexed="81"/>
            <rFont val="Tahoma"/>
            <family val="2"/>
          </rPr>
          <t xml:space="preserve">
2014
</t>
        </r>
      </text>
    </comment>
    <comment ref="CM197" authorId="1" shapeId="0">
      <text>
        <r>
          <rPr>
            <b/>
            <sz val="9"/>
            <color indexed="81"/>
            <rFont val="Tahoma"/>
            <family val="2"/>
          </rPr>
          <t>Cem Dener:</t>
        </r>
        <r>
          <rPr>
            <sz val="9"/>
            <color indexed="81"/>
            <rFont val="Tahoma"/>
            <family val="2"/>
          </rPr>
          <t xml:space="preserve">
BISAN: http://www.ameinfo.com/170274.html
GCC: http://www.gcc.pna.ps</t>
        </r>
      </text>
    </comment>
    <comment ref="CS197" authorId="1" shapeId="0">
      <text>
        <r>
          <rPr>
            <b/>
            <sz val="9"/>
            <color indexed="81"/>
            <rFont val="Tahoma"/>
            <family val="2"/>
          </rPr>
          <t>Cem Dener:</t>
        </r>
        <r>
          <rPr>
            <sz val="9"/>
            <color indexed="81"/>
            <rFont val="Tahoma"/>
            <family val="2"/>
          </rPr>
          <t xml:space="preserve">
PSE   Palestine
WBG  West Bank &amp; Gaza</t>
        </r>
      </text>
    </comment>
    <comment ref="DG197" authorId="17" shapeId="0">
      <text>
        <r>
          <rPr>
            <b/>
            <sz val="9"/>
            <color indexed="81"/>
            <rFont val="Tahoma"/>
            <family val="2"/>
          </rPr>
          <t>Doruk Yarin Kiroglu:</t>
        </r>
        <r>
          <rPr>
            <sz val="9"/>
            <color indexed="81"/>
            <rFont val="Tahoma"/>
            <family val="2"/>
          </rPr>
          <t xml:space="preserve">
Council of Ministers</t>
        </r>
      </text>
    </comment>
    <comment ref="DW197" authorId="1" shapeId="0">
      <text>
        <r>
          <rPr>
            <b/>
            <sz val="9"/>
            <color indexed="81"/>
            <rFont val="Tahoma"/>
            <family val="2"/>
          </rPr>
          <t>Cem Dener:</t>
        </r>
        <r>
          <rPr>
            <sz val="9"/>
            <color indexed="81"/>
            <rFont val="Tahoma"/>
            <family val="2"/>
          </rPr>
          <t xml:space="preserve">
Previously Israeli Tax Authority information system.</t>
        </r>
      </text>
    </comment>
    <comment ref="DZ197" authorId="1" shapeId="0">
      <text>
        <r>
          <rPr>
            <b/>
            <sz val="9"/>
            <color indexed="81"/>
            <rFont val="Tahoma"/>
            <family val="2"/>
          </rPr>
          <t>Cem Dener:</t>
        </r>
        <r>
          <rPr>
            <sz val="9"/>
            <color indexed="81"/>
            <rFont val="Tahoma"/>
            <family val="2"/>
          </rPr>
          <t xml:space="preserve">
http://www.bisan.com/?p=994&amp;lang=en
https://www.youtube.com/watch?v=cGJh8Oe6-i0</t>
        </r>
      </text>
    </comment>
    <comment ref="EA197" authorId="1" shapeId="0">
      <text>
        <r>
          <rPr>
            <b/>
            <sz val="9"/>
            <color indexed="81"/>
            <rFont val="Tahoma"/>
            <family val="2"/>
          </rPr>
          <t>Cem Dener:</t>
        </r>
        <r>
          <rPr>
            <sz val="9"/>
            <color indexed="81"/>
            <rFont val="Tahoma"/>
            <family val="2"/>
          </rPr>
          <t xml:space="preserve">
Phase I completed.
RMS Phase II in progress</t>
        </r>
      </text>
    </comment>
    <comment ref="EL197" authorId="1" shapeId="0">
      <text>
        <r>
          <rPr>
            <b/>
            <sz val="9"/>
            <color indexed="81"/>
            <rFont val="Tahoma"/>
            <family val="2"/>
          </rPr>
          <t>Cem Dener:</t>
        </r>
        <r>
          <rPr>
            <sz val="9"/>
            <color indexed="81"/>
            <rFont val="Tahoma"/>
            <family val="2"/>
          </rPr>
          <t xml:space="preserve">
http://unispal.un.org/UNISPAL.NSF/0/5C20CC75631859928525761000499A19</t>
        </r>
      </text>
    </comment>
    <comment ref="EM197" authorId="1" shapeId="0">
      <text>
        <r>
          <rPr>
            <b/>
            <sz val="9"/>
            <color indexed="81"/>
            <rFont val="Tahoma"/>
            <family val="2"/>
          </rPr>
          <t>Cem Dener:</t>
        </r>
        <r>
          <rPr>
            <sz val="9"/>
            <color indexed="81"/>
            <rFont val="Tahoma"/>
            <family val="2"/>
          </rPr>
          <t xml:space="preserve">
ASYCUDA World since 2009</t>
        </r>
      </text>
    </comment>
    <comment ref="FI197" authorId="1" shapeId="0">
      <text>
        <r>
          <rPr>
            <b/>
            <sz val="9"/>
            <color indexed="81"/>
            <rFont val="Tahoma"/>
            <family val="2"/>
          </rPr>
          <t>Cem Dener:</t>
        </r>
        <r>
          <rPr>
            <sz val="9"/>
            <color indexed="81"/>
            <rFont val="Tahoma"/>
            <family val="2"/>
          </rPr>
          <t xml:space="preserve">
Open Source + Oracle based applications</t>
        </r>
      </text>
    </comment>
    <comment ref="FJ197" authorId="1" shapeId="0">
      <text>
        <r>
          <rPr>
            <b/>
            <sz val="9"/>
            <color indexed="81"/>
            <rFont val="Tahoma"/>
            <family val="2"/>
          </rPr>
          <t>Cem Dener:</t>
        </r>
        <r>
          <rPr>
            <sz val="9"/>
            <color indexed="81"/>
            <rFont val="Tahoma"/>
            <family val="2"/>
          </rPr>
          <t xml:space="preserve">
http://www.oecd.org/mena/governance/46163412.pdf
http://www.oecd.org/mena/governance/50402812.pdf</t>
        </r>
      </text>
    </comment>
    <comment ref="FK197" authorId="1" shapeId="0">
      <text>
        <r>
          <rPr>
            <b/>
            <sz val="9"/>
            <color indexed="81"/>
            <rFont val="Tahoma"/>
            <family val="2"/>
          </rPr>
          <t>Cem Dener:</t>
        </r>
        <r>
          <rPr>
            <sz val="9"/>
            <color indexed="81"/>
            <rFont val="Tahoma"/>
            <family val="2"/>
          </rPr>
          <t xml:space="preserve">
New integrated HRMIS is being implemented 2014-16</t>
        </r>
      </text>
    </comment>
    <comment ref="FR197" authorId="1" shapeId="0">
      <text>
        <r>
          <rPr>
            <b/>
            <sz val="9"/>
            <color indexed="81"/>
            <rFont val="Tahoma"/>
            <family val="2"/>
          </rPr>
          <t>Cem Dener:</t>
        </r>
        <r>
          <rPr>
            <sz val="9"/>
            <color indexed="81"/>
            <rFont val="Tahoma"/>
            <family val="2"/>
          </rPr>
          <t xml:space="preserve">
http://www.oecd.org/mena/governance/50402812.pdf</t>
        </r>
      </text>
    </comment>
    <comment ref="FT197" authorId="1" shapeId="0">
      <text>
        <r>
          <rPr>
            <b/>
            <sz val="9"/>
            <color indexed="81"/>
            <rFont val="Tahoma"/>
            <family val="2"/>
          </rPr>
          <t>Cem Dener:</t>
        </r>
        <r>
          <rPr>
            <sz val="9"/>
            <color indexed="81"/>
            <rFont val="Tahoma"/>
            <family val="2"/>
          </rPr>
          <t xml:space="preserve">
MoF system shared by several other line ministries</t>
        </r>
      </text>
    </comment>
    <comment ref="FV197" authorId="1" shapeId="0">
      <text>
        <r>
          <rPr>
            <b/>
            <sz val="9"/>
            <color indexed="81"/>
            <rFont val="Tahoma"/>
            <family val="2"/>
          </rPr>
          <t>Cem Dener:</t>
        </r>
        <r>
          <rPr>
            <sz val="9"/>
            <color indexed="81"/>
            <rFont val="Tahoma"/>
            <family val="2"/>
          </rPr>
          <t xml:space="preserve">
BISAN: http://www.ameinfo.com/170274.html
GCC: http://www.gcc.pna.ps</t>
        </r>
      </text>
    </comment>
    <comment ref="FW197" authorId="1" shapeId="0">
      <text>
        <r>
          <rPr>
            <b/>
            <sz val="9"/>
            <color indexed="81"/>
            <rFont val="Tahoma"/>
            <family val="2"/>
          </rPr>
          <t>Cem Dener:</t>
        </r>
        <r>
          <rPr>
            <sz val="9"/>
            <color indexed="81"/>
            <rFont val="Tahoma"/>
            <family val="2"/>
          </rPr>
          <t xml:space="preserve">
Procurement Module</t>
        </r>
      </text>
    </comment>
    <comment ref="GG197" authorId="1" shapeId="0">
      <text>
        <r>
          <rPr>
            <b/>
            <sz val="9"/>
            <color indexed="81"/>
            <rFont val="Tahoma"/>
            <family val="2"/>
          </rPr>
          <t>Cem Dener:</t>
        </r>
        <r>
          <rPr>
            <sz val="9"/>
            <color indexed="81"/>
            <rFont val="Tahoma"/>
            <family val="2"/>
          </rPr>
          <t xml:space="preserve">
DMFAS 5.2 is fully operational since 2001.
DMFAS 6.0 upgrade proposed in 2010
http://unctad.org/divs/gds/dmfas/news/Documents/DMFAS-Interim-AnnualReport-2013.pdf</t>
        </r>
      </text>
    </comment>
    <comment ref="F198" authorId="4" shapeId="0">
      <text>
        <r>
          <rPr>
            <b/>
            <sz val="9"/>
            <color indexed="81"/>
            <rFont val="Tahoma"/>
            <family val="2"/>
          </rPr>
          <t>CD:</t>
        </r>
        <r>
          <rPr>
            <sz val="9"/>
            <color indexed="81"/>
            <rFont val="Tahoma"/>
            <family val="2"/>
          </rPr>
          <t xml:space="preserve">
2014</t>
        </r>
      </text>
    </comment>
    <comment ref="CM198" authorId="1" shapeId="0">
      <text>
        <r>
          <rPr>
            <b/>
            <sz val="9"/>
            <color indexed="81"/>
            <rFont val="Tahoma"/>
            <family val="2"/>
          </rPr>
          <t>Cem Dener:</t>
        </r>
        <r>
          <rPr>
            <sz val="9"/>
            <color indexed="81"/>
            <rFont val="Tahoma"/>
            <family val="2"/>
          </rPr>
          <t xml:space="preserve">
Contract with Yemen Soft (31.May-03) $11.2m
Delay in AFMIS rollout due to political unrest.
AF project cancelled.
AFMIS roll-out will be supported by Public Financial Modernization (PFM) project, scheduled for early FY11.  Further MOCSAI support for biometric and employee database contingent upon successful roll-out to entire civilian civil service by June 30, 2010.</t>
        </r>
      </text>
    </comment>
    <comment ref="DE198" authorId="17" shapeId="0">
      <text>
        <r>
          <rPr>
            <b/>
            <sz val="9"/>
            <color indexed="81"/>
            <rFont val="Tahoma"/>
            <family val="2"/>
          </rPr>
          <t>Doruk Yarin Kiroglu:</t>
        </r>
        <r>
          <rPr>
            <sz val="9"/>
            <color indexed="81"/>
            <rFont val="Tahoma"/>
            <family val="2"/>
          </rPr>
          <t xml:space="preserve">
Website links are not operational</t>
        </r>
      </text>
    </comment>
    <comment ref="EG198"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M198" authorId="1" shapeId="0">
      <text>
        <r>
          <rPr>
            <b/>
            <sz val="9"/>
            <color indexed="81"/>
            <rFont val="Tahoma"/>
            <family val="2"/>
          </rPr>
          <t>Cem Dener:</t>
        </r>
        <r>
          <rPr>
            <sz val="9"/>
            <color indexed="81"/>
            <rFont val="Tahoma"/>
            <family val="2"/>
          </rPr>
          <t xml:space="preserve">
ASYCUDA World since 2010</t>
        </r>
      </text>
    </comment>
    <comment ref="ER198" authorId="18" shapeId="0">
      <text>
        <r>
          <rPr>
            <b/>
            <sz val="9"/>
            <color indexed="81"/>
            <rFont val="Tahoma"/>
            <family val="2"/>
          </rPr>
          <t>Sophiko Skhirtladze:</t>
        </r>
        <r>
          <rPr>
            <sz val="9"/>
            <color indexed="81"/>
            <rFont val="Tahoma"/>
            <family val="2"/>
          </rPr>
          <t xml:space="preserve">
E-filing doesn't seem to be an option. </t>
        </r>
      </text>
    </comment>
    <comment ref="EV198" authorId="18" shapeId="0">
      <text>
        <r>
          <rPr>
            <b/>
            <sz val="9"/>
            <color indexed="81"/>
            <rFont val="Tahoma"/>
            <family val="2"/>
          </rPr>
          <t>Sophiko Skhirtladze:</t>
        </r>
        <r>
          <rPr>
            <sz val="9"/>
            <color indexed="81"/>
            <rFont val="Tahoma"/>
            <family val="2"/>
          </rPr>
          <t xml:space="preserve">
One of the services on government portal assumes possibility to make a payment, but it is not working: http://www.e-bill.post.ye/
</t>
        </r>
      </text>
    </comment>
    <comment ref="FG198" authorId="1" shapeId="0">
      <text>
        <r>
          <rPr>
            <b/>
            <sz val="9"/>
            <color indexed="81"/>
            <rFont val="Tahoma"/>
            <family val="2"/>
          </rPr>
          <t>Cem Dener:</t>
        </r>
        <r>
          <rPr>
            <sz val="9"/>
            <color indexed="81"/>
            <rFont val="Tahoma"/>
            <family val="2"/>
          </rPr>
          <t xml:space="preserve">
Discrepancy:
Payroll (400 000)
BIS (489 000)
EDB (540 000)</t>
        </r>
      </text>
    </comment>
    <comment ref="FI198" authorId="1" shapeId="0">
      <text>
        <r>
          <rPr>
            <b/>
            <sz val="9"/>
            <color indexed="81"/>
            <rFont val="Tahoma"/>
            <family val="2"/>
          </rPr>
          <t>Cem Dener:</t>
        </r>
        <r>
          <rPr>
            <sz val="9"/>
            <color indexed="81"/>
            <rFont val="Tahoma"/>
            <family val="2"/>
          </rPr>
          <t xml:space="preserve">
Oracle DB based systems</t>
        </r>
      </text>
    </comment>
    <comment ref="FJ198" authorId="1" shapeId="0">
      <text>
        <r>
          <rPr>
            <b/>
            <sz val="9"/>
            <color indexed="81"/>
            <rFont val="Tahoma"/>
            <family val="2"/>
          </rPr>
          <t>Cem Dener:</t>
        </r>
        <r>
          <rPr>
            <sz val="9"/>
            <color indexed="81"/>
            <rFont val="Tahoma"/>
            <family val="2"/>
          </rPr>
          <t xml:space="preserve">
http://documents.worldbank.org/curated/en/2010/12/14036077/yemen-civil-service-modernization-project</t>
        </r>
      </text>
    </comment>
    <comment ref="FK198" authorId="1" shapeId="0">
      <text>
        <r>
          <rPr>
            <b/>
            <sz val="9"/>
            <color indexed="81"/>
            <rFont val="Tahoma"/>
            <family val="2"/>
          </rPr>
          <t>Cem Dener:</t>
        </r>
        <r>
          <rPr>
            <sz val="9"/>
            <color indexed="81"/>
            <rFont val="Tahoma"/>
            <family val="2"/>
          </rPr>
          <t xml:space="preserve">
Initiated in 1998</t>
        </r>
      </text>
    </comment>
    <comment ref="FL198" authorId="1" shapeId="0">
      <text>
        <r>
          <rPr>
            <b/>
            <sz val="9"/>
            <color indexed="81"/>
            <rFont val="Tahoma"/>
            <family val="2"/>
          </rPr>
          <t>Cem Dener:</t>
        </r>
        <r>
          <rPr>
            <sz val="9"/>
            <color indexed="81"/>
            <rFont val="Tahoma"/>
            <family val="2"/>
          </rPr>
          <t xml:space="preserve">
EDB + BIS partially operational as of 2010</t>
        </r>
      </text>
    </comment>
    <comment ref="FN198" authorId="1" shapeId="0">
      <text>
        <r>
          <rPr>
            <b/>
            <sz val="9"/>
            <color indexed="81"/>
            <rFont val="Tahoma"/>
            <family val="2"/>
          </rPr>
          <t>Cem Dener:</t>
        </r>
        <r>
          <rPr>
            <sz val="9"/>
            <color indexed="81"/>
            <rFont val="Tahoma"/>
            <family val="2"/>
          </rPr>
          <t xml:space="preserve">
</t>
        </r>
      </text>
    </comment>
    <comment ref="FQ198" authorId="1" shapeId="0">
      <text>
        <r>
          <rPr>
            <b/>
            <sz val="9"/>
            <color indexed="81"/>
            <rFont val="Tahoma"/>
            <family val="2"/>
          </rPr>
          <t>Cem Dener:</t>
        </r>
        <r>
          <rPr>
            <sz val="9"/>
            <color indexed="81"/>
            <rFont val="Tahoma"/>
            <family val="2"/>
          </rPr>
          <t xml:space="preserve">
Oracle DB based systems</t>
        </r>
      </text>
    </comment>
    <comment ref="FT198" authorId="1" shapeId="0">
      <text>
        <r>
          <rPr>
            <b/>
            <sz val="9"/>
            <color indexed="81"/>
            <rFont val="Tahoma"/>
            <family val="2"/>
          </rPr>
          <t>Cem Dener:</t>
        </r>
        <r>
          <rPr>
            <sz val="9"/>
            <color indexed="81"/>
            <rFont val="Tahoma"/>
            <family val="2"/>
          </rPr>
          <t xml:space="preserve">
No centralized solution as of 2010</t>
        </r>
      </text>
    </comment>
    <comment ref="FV198" authorId="1" shapeId="0">
      <text>
        <r>
          <rPr>
            <b/>
            <sz val="9"/>
            <color indexed="81"/>
            <rFont val="Tahoma"/>
            <family val="2"/>
          </rPr>
          <t>Cem Dener:</t>
        </r>
        <r>
          <rPr>
            <sz val="9"/>
            <color indexed="81"/>
            <rFont val="Tahoma"/>
            <family val="2"/>
          </rPr>
          <t xml:space="preserve">
Contract with Yemen Soft (31.May-03) $11.2m
Delay in AFMIS rollout due to political unrest.
AF project cancelled.
AFMIS roll-out will be supported by Public Financial Modernization (PFM) project, scheduled for early FY11.  Further MOCSAI support for biometric and employee database contingent upon successful roll-out to entire civilian civil service by June 30, 2010.</t>
        </r>
      </text>
    </comment>
    <comment ref="GH198" authorId="1" shapeId="0">
      <text>
        <r>
          <rPr>
            <b/>
            <sz val="9"/>
            <color indexed="81"/>
            <rFont val="Tahoma"/>
            <family val="2"/>
          </rPr>
          <t>Cem Dener:</t>
        </r>
        <r>
          <rPr>
            <sz val="9"/>
            <color indexed="81"/>
            <rFont val="Tahoma"/>
            <family val="2"/>
          </rPr>
          <t xml:space="preserve">
MoF : Partial remote access
Min of Planning : Partial remote access</t>
        </r>
      </text>
    </comment>
    <comment ref="GI198" authorId="1" shapeId="0">
      <text>
        <r>
          <rPr>
            <b/>
            <sz val="9"/>
            <color indexed="81"/>
            <rFont val="Tahoma"/>
            <family val="2"/>
          </rPr>
          <t>Cem Dener:</t>
        </r>
        <r>
          <rPr>
            <sz val="9"/>
            <color indexed="81"/>
            <rFont val="Tahoma"/>
            <family val="2"/>
          </rPr>
          <t xml:space="preserve">
4FT : 2009</t>
        </r>
      </text>
    </comment>
    <comment ref="M199" authorId="4" shapeId="0">
      <text>
        <r>
          <rPr>
            <b/>
            <sz val="9"/>
            <color indexed="81"/>
            <rFont val="Tahoma"/>
            <family val="2"/>
          </rPr>
          <t>CD:</t>
        </r>
        <r>
          <rPr>
            <sz val="9"/>
            <color indexed="81"/>
            <rFont val="Tahoma"/>
            <family val="2"/>
          </rPr>
          <t xml:space="preserve">
http://www.mof.gov.zm/jdownloads/Tenders%20and%20Procurement/expressions_of_interest_-_pifmis.pdf</t>
        </r>
      </text>
    </comment>
    <comment ref="AJ199" authorId="5" shapeId="0">
      <text>
        <r>
          <rPr>
            <b/>
            <sz val="9"/>
            <color indexed="81"/>
            <rFont val="Tahoma"/>
            <family val="2"/>
          </rPr>
          <t>Sandy:</t>
        </r>
        <r>
          <rPr>
            <sz val="9"/>
            <color indexed="81"/>
            <rFont val="Tahoma"/>
            <family val="2"/>
          </rPr>
          <t xml:space="preserve">
Website doesn't work</t>
        </r>
      </text>
    </comment>
    <comment ref="AO199" authorId="5" shapeId="0">
      <text>
        <r>
          <rPr>
            <b/>
            <sz val="9"/>
            <color indexed="81"/>
            <rFont val="Tahoma"/>
            <family val="2"/>
          </rPr>
          <t>Sandy:</t>
        </r>
        <r>
          <rPr>
            <sz val="9"/>
            <color indexed="81"/>
            <rFont val="Tahoma"/>
            <family val="2"/>
          </rPr>
          <t xml:space="preserve">
There is an indication of audit reports, but the link does not work: http://www.mofnp.gov.zm/index.php?option=com_frontpage&amp;Itemid=1</t>
        </r>
      </text>
    </comment>
    <comment ref="BE199" authorId="4" shapeId="0">
      <text>
        <r>
          <rPr>
            <b/>
            <sz val="9"/>
            <color indexed="81"/>
            <rFont val="Tahoma"/>
            <family val="2"/>
          </rPr>
          <t>CD:</t>
        </r>
        <r>
          <rPr>
            <sz val="9"/>
            <color indexed="81"/>
            <rFont val="Tahoma"/>
            <family val="2"/>
          </rPr>
          <t xml:space="preserve">
http://zambiamf.africadata.org/en/DataAnalysis  </t>
        </r>
      </text>
    </comment>
    <comment ref="CM199" authorId="1" shapeId="0">
      <text>
        <r>
          <rPr>
            <b/>
            <sz val="9"/>
            <color indexed="81"/>
            <rFont val="Tahoma"/>
            <family val="2"/>
          </rPr>
          <t>Cem Dener:</t>
        </r>
        <r>
          <rPr>
            <sz val="9"/>
            <color indexed="81"/>
            <rFont val="Tahoma"/>
            <family val="2"/>
          </rPr>
          <t xml:space="preserve">
3 previous attempts to impl FMIS have failed in Zambia…
FMIS piloted in 2010. Rollout pending.</t>
        </r>
      </text>
    </comment>
    <comment ref="DL199" authorId="1" shapeId="0">
      <text>
        <r>
          <rPr>
            <b/>
            <sz val="9"/>
            <color indexed="81"/>
            <rFont val="Tahoma"/>
            <family val="2"/>
          </rPr>
          <t>Cem Dener:</t>
        </r>
        <r>
          <rPr>
            <sz val="9"/>
            <color indexed="81"/>
            <rFont val="Tahoma"/>
            <family val="2"/>
          </rPr>
          <t xml:space="preserve">
http://lusakavoice.com/2014/05/14/progress-on-establishment-of-treasury-single-account-tsa-system/</t>
        </r>
      </text>
    </comment>
    <comment ref="DM199" authorId="1" shapeId="0">
      <text>
        <r>
          <rPr>
            <b/>
            <sz val="9"/>
            <color indexed="81"/>
            <rFont val="Tahoma"/>
            <family val="2"/>
          </rPr>
          <t>Cem Dener:</t>
        </r>
        <r>
          <rPr>
            <sz val="9"/>
            <color indexed="81"/>
            <rFont val="Tahoma"/>
            <family val="2"/>
          </rPr>
          <t xml:space="preserve">
target 2015</t>
        </r>
      </text>
    </comment>
    <comment ref="DX199" authorId="5" shapeId="0">
      <text>
        <r>
          <rPr>
            <b/>
            <sz val="9"/>
            <color indexed="81"/>
            <rFont val="Tahoma"/>
            <family val="2"/>
          </rPr>
          <t>Sandy:</t>
        </r>
        <r>
          <rPr>
            <sz val="9"/>
            <color indexed="81"/>
            <rFont val="Tahoma"/>
            <family val="2"/>
          </rPr>
          <t xml:space="preserve">
There is an indication of audit reports, but the link does not work: http://www.mofnp.gov.zm/index.php?option=com_frontpage&amp;Itemid=1</t>
        </r>
      </text>
    </comment>
    <comment ref="EE199" authorId="1" shapeId="0">
      <text>
        <r>
          <rPr>
            <b/>
            <sz val="9"/>
            <color indexed="81"/>
            <rFont val="Tahoma"/>
            <family val="2"/>
          </rPr>
          <t>Cem Dener:</t>
        </r>
        <r>
          <rPr>
            <sz val="9"/>
            <color indexed="81"/>
            <rFont val="Tahoma"/>
            <family val="2"/>
          </rPr>
          <t xml:space="preserve">
Initially est in 1970
</t>
        </r>
      </text>
    </comment>
    <comment ref="EG199"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V199" authorId="18" shapeId="0">
      <text>
        <r>
          <rPr>
            <b/>
            <sz val="9"/>
            <color indexed="81"/>
            <rFont val="Tahoma"/>
            <family val="2"/>
          </rPr>
          <t>Sophiko Skhirtladze:</t>
        </r>
        <r>
          <rPr>
            <sz val="9"/>
            <color indexed="81"/>
            <rFont val="Tahoma"/>
            <family val="2"/>
          </rPr>
          <t xml:space="preserve">
Electronic payment works only for taxes. This is one of the two eservices offered by the government. No other payment options seem to be available</t>
        </r>
      </text>
    </comment>
    <comment ref="FG199" authorId="1" shapeId="0">
      <text>
        <r>
          <rPr>
            <b/>
            <sz val="9"/>
            <color indexed="81"/>
            <rFont val="Tahoma"/>
            <family val="2"/>
          </rPr>
          <t>Cem Dener:</t>
        </r>
        <r>
          <rPr>
            <sz val="9"/>
            <color indexed="81"/>
            <rFont val="Tahoma"/>
            <family val="2"/>
          </rPr>
          <t xml:space="preserve">
P082452</t>
        </r>
      </text>
    </comment>
    <comment ref="FJ199" authorId="1" shapeId="0">
      <text>
        <r>
          <rPr>
            <b/>
            <sz val="9"/>
            <color indexed="81"/>
            <rFont val="Tahoma"/>
            <family val="2"/>
          </rPr>
          <t>Cem Dener:</t>
        </r>
        <r>
          <rPr>
            <sz val="9"/>
            <color indexed="81"/>
            <rFont val="Tahoma"/>
            <family val="2"/>
          </rPr>
          <t xml:space="preserve">
http://imagebank.worldbank.org/servlet/WDSContentServer/IW3P/IB/2013/04/05/000356161_20130405114017/Rendered/PDF/ICR24840P082450Official0use0only090.pdf</t>
        </r>
      </text>
    </comment>
    <comment ref="FK199" authorId="1" shapeId="0">
      <text>
        <r>
          <rPr>
            <b/>
            <sz val="9"/>
            <color indexed="81"/>
            <rFont val="Tahoma"/>
            <family val="2"/>
          </rPr>
          <t>Cem Dener:</t>
        </r>
        <r>
          <rPr>
            <sz val="9"/>
            <color indexed="81"/>
            <rFont val="Tahoma"/>
            <family val="2"/>
          </rPr>
          <t xml:space="preserve">
PMEC implementation initiated in 2003
Rollout: 2010-2012</t>
        </r>
      </text>
    </comment>
    <comment ref="FO199" authorId="1" shapeId="0">
      <text>
        <r>
          <rPr>
            <b/>
            <sz val="9"/>
            <color indexed="81"/>
            <rFont val="Tahoma"/>
            <family val="2"/>
          </rPr>
          <t>Cem Dener:</t>
        </r>
        <r>
          <rPr>
            <sz val="9"/>
            <color indexed="81"/>
            <rFont val="Tahoma"/>
            <family val="2"/>
          </rPr>
          <t xml:space="preserve">
P082452</t>
        </r>
      </text>
    </comment>
    <comment ref="FR199" authorId="1" shapeId="0">
      <text>
        <r>
          <rPr>
            <b/>
            <sz val="9"/>
            <color indexed="81"/>
            <rFont val="Tahoma"/>
            <family val="2"/>
          </rPr>
          <t>Cem Dener:</t>
        </r>
        <r>
          <rPr>
            <sz val="9"/>
            <color indexed="81"/>
            <rFont val="Tahoma"/>
            <family val="2"/>
          </rPr>
          <t xml:space="preserve">
http://www.irmt.org/documents/building_integrity/case_studies/IRMT_Case_Study_Zambia.pdf
http://www.pefa.org/en/assessment/zm-dec05-pfmpr-public-en</t>
        </r>
      </text>
    </comment>
    <comment ref="FS199" authorId="1" shapeId="0">
      <text>
        <r>
          <rPr>
            <b/>
            <sz val="9"/>
            <color indexed="81"/>
            <rFont val="Tahoma"/>
            <family val="2"/>
          </rPr>
          <t>Cem Dener:</t>
        </r>
        <r>
          <rPr>
            <sz val="9"/>
            <color indexed="81"/>
            <rFont val="Tahoma"/>
            <family val="2"/>
          </rPr>
          <t xml:space="preserve">
PMEC implementation initiated in 2003
Rollout: 2010-2012</t>
        </r>
      </text>
    </comment>
    <comment ref="FV199" authorId="1" shapeId="0">
      <text>
        <r>
          <rPr>
            <b/>
            <sz val="9"/>
            <color indexed="81"/>
            <rFont val="Tahoma"/>
            <family val="2"/>
          </rPr>
          <t>Cem Dener:</t>
        </r>
        <r>
          <rPr>
            <sz val="9"/>
            <color indexed="81"/>
            <rFont val="Tahoma"/>
            <family val="2"/>
          </rPr>
          <t xml:space="preserve">
3 previous attempts to impl FMIS have failed in Zambia…
FMIS piloted in 2010. Rollout pending.</t>
        </r>
      </text>
    </comment>
    <comment ref="FY199" authorId="1" shapeId="0">
      <text>
        <r>
          <rPr>
            <b/>
            <sz val="9"/>
            <color indexed="81"/>
            <rFont val="Tahoma"/>
            <family val="2"/>
          </rPr>
          <t>Cem Dener:</t>
        </r>
        <r>
          <rPr>
            <sz val="9"/>
            <color indexed="81"/>
            <rFont val="Tahoma"/>
            <family val="2"/>
          </rPr>
          <t xml:space="preserve">
Jun 2013 &gt; Draft</t>
        </r>
      </text>
    </comment>
    <comment ref="GA199" authorId="1" shapeId="0">
      <text>
        <r>
          <rPr>
            <b/>
            <sz val="9"/>
            <color indexed="81"/>
            <rFont val="Tahoma"/>
            <family val="2"/>
          </rPr>
          <t>Cem Dener:</t>
        </r>
        <r>
          <rPr>
            <sz val="9"/>
            <color indexed="81"/>
            <rFont val="Tahoma"/>
            <family val="2"/>
          </rPr>
          <t xml:space="preserve">
No published info/docs on tenders and contracts yet</t>
        </r>
      </text>
    </comment>
    <comment ref="GH199" authorId="1" shapeId="0">
      <text>
        <r>
          <rPr>
            <b/>
            <sz val="9"/>
            <color indexed="81"/>
            <rFont val="Tahoma"/>
            <family val="2"/>
          </rPr>
          <t>Cem Dener:</t>
        </r>
        <r>
          <rPr>
            <sz val="9"/>
            <color indexed="81"/>
            <rFont val="Tahoma"/>
            <family val="2"/>
          </rPr>
          <t xml:space="preserve">
CB : Full access to 5.2</t>
        </r>
      </text>
    </comment>
    <comment ref="GI199" authorId="17" shapeId="0">
      <text>
        <r>
          <rPr>
            <b/>
            <sz val="9"/>
            <color indexed="81"/>
            <rFont val="Tahoma"/>
            <family val="2"/>
          </rPr>
          <t>Doruk Yarin Kiroglu:</t>
        </r>
        <r>
          <rPr>
            <sz val="9"/>
            <color indexed="81"/>
            <rFont val="Tahoma"/>
            <family val="2"/>
          </rPr>
          <t xml:space="preserve">
Modernization in progress
http://www.mofnp.gov.zm/index.php/news/230-2015-budget-implementation-commences</t>
        </r>
      </text>
    </comment>
    <comment ref="M200" authorId="4" shapeId="0">
      <text>
        <r>
          <rPr>
            <b/>
            <sz val="9"/>
            <color indexed="81"/>
            <rFont val="Tahoma"/>
            <family val="2"/>
          </rPr>
          <t>CD:</t>
        </r>
        <r>
          <rPr>
            <sz val="9"/>
            <color indexed="81"/>
            <rFont val="Tahoma"/>
            <family val="2"/>
          </rPr>
          <t xml:space="preserve">
http://www.zimtreasury.gov.zw/index.php/91-heading-pfms-newsletter</t>
        </r>
      </text>
    </comment>
    <comment ref="Q200" authorId="1" shapeId="0">
      <text>
        <r>
          <rPr>
            <b/>
            <sz val="9"/>
            <color indexed="81"/>
            <rFont val="Tahoma"/>
            <family val="2"/>
          </rPr>
          <t>Cem Dener:</t>
        </r>
        <r>
          <rPr>
            <sz val="9"/>
            <color indexed="81"/>
            <rFont val="Tahoma"/>
            <family val="2"/>
          </rPr>
          <t xml:space="preserve">
http://zimbabwe.opendataforafrica.org/</t>
        </r>
      </text>
    </comment>
    <comment ref="DG200" authorId="17" shapeId="0">
      <text>
        <r>
          <rPr>
            <b/>
            <sz val="9"/>
            <color indexed="81"/>
            <rFont val="Tahoma"/>
            <family val="2"/>
          </rPr>
          <t>Doruk Yarin Kiroglu:</t>
        </r>
        <r>
          <rPr>
            <sz val="9"/>
            <color indexed="81"/>
            <rFont val="Tahoma"/>
            <family val="2"/>
          </rPr>
          <t xml:space="preserve">
Ministry of ICT, Postal &amp; Courier Services</t>
        </r>
      </text>
    </comment>
    <comment ref="DZ200" authorId="1" shapeId="0">
      <text>
        <r>
          <rPr>
            <b/>
            <sz val="9"/>
            <color indexed="81"/>
            <rFont val="Tahoma"/>
            <family val="2"/>
          </rPr>
          <t>Cem Dener:</t>
        </r>
        <r>
          <rPr>
            <sz val="9"/>
            <color indexed="81"/>
            <rFont val="Tahoma"/>
            <family val="2"/>
          </rPr>
          <t xml:space="preserve">
http://www.zimra.co.zw/index.php?option=com_content&amp;view=article&amp;id=1105:summit-acknowledges-role-of-sap-in-revenue-management&amp;catid=4:story&amp;Itemid=85</t>
        </r>
      </text>
    </comment>
    <comment ref="EG200" authorId="3" shapeId="0">
      <text>
        <r>
          <rPr>
            <b/>
            <sz val="9"/>
            <color indexed="81"/>
            <rFont val="Tahoma"/>
            <family val="2"/>
          </rPr>
          <t>Sophiko Skhirtladze:</t>
        </r>
        <r>
          <rPr>
            <sz val="9"/>
            <color indexed="81"/>
            <rFont val="Tahoma"/>
            <family val="2"/>
          </rPr>
          <t xml:space="preserve">
UNCTAD has confirmed that mapping has been carried out between ASYCUDA++ and Version 2.0 of the WCO Customs Data Model. Some WCO Members who are users of ASYCUDA ++ have also carried out national mapping efforts leading to largely satisfactory levels of mapping.</t>
        </r>
      </text>
    </comment>
    <comment ref="EM200" authorId="1" shapeId="0">
      <text>
        <r>
          <rPr>
            <b/>
            <sz val="9"/>
            <color indexed="81"/>
            <rFont val="Tahoma"/>
            <family val="2"/>
          </rPr>
          <t>Cem Dener:</t>
        </r>
        <r>
          <rPr>
            <sz val="9"/>
            <color indexed="81"/>
            <rFont val="Tahoma"/>
            <family val="2"/>
          </rPr>
          <t xml:space="preserve">
ASYCUDA world since 2008</t>
        </r>
      </text>
    </comment>
    <comment ref="FJ200" authorId="6" shapeId="0">
      <text>
        <r>
          <rPr>
            <b/>
            <sz val="9"/>
            <color indexed="81"/>
            <rFont val="Tahoma"/>
            <family val="2"/>
          </rPr>
          <t>Huan Zhang:</t>
        </r>
        <r>
          <rPr>
            <sz val="9"/>
            <color indexed="81"/>
            <rFont val="Tahoma"/>
            <family val="2"/>
          </rPr>
          <t xml:space="preserve">
http://www.imf.org/external/np/loi/2013/zwe/060513.pdf</t>
        </r>
      </text>
    </comment>
    <comment ref="FL200" authorId="1" shapeId="0">
      <text>
        <r>
          <rPr>
            <b/>
            <sz val="9"/>
            <color indexed="81"/>
            <rFont val="Tahoma"/>
            <family val="2"/>
          </rPr>
          <t>Cem Dener:</t>
        </r>
        <r>
          <rPr>
            <sz val="9"/>
            <color indexed="81"/>
            <rFont val="Tahoma"/>
            <family val="2"/>
          </rPr>
          <t xml:space="preserve">
Currently, fragmented HR databases managed by line ministries.
HRMIS (SAP) solution piloted in Health. Moving towards a centralized system to serve all ministries, including payroll. Action plan submitted in Dec 2013.</t>
        </r>
      </text>
    </comment>
    <comment ref="FR200" authorId="1" shapeId="0">
      <text>
        <r>
          <rPr>
            <b/>
            <sz val="9"/>
            <color indexed="81"/>
            <rFont val="Tahoma"/>
            <family val="2"/>
          </rPr>
          <t>Cem Dener:</t>
        </r>
        <r>
          <rPr>
            <sz val="9"/>
            <color indexed="81"/>
            <rFont val="Tahoma"/>
            <family val="2"/>
          </rPr>
          <t xml:space="preserve">
http://www.imf.org/external/np/loi/2014/zwe/070114.pdf
http://documents.worldbank.org/curated/en/2012/06/18456599/zimbabwe-public-administration-review-policy-note-initial-reflections-public-sector-reform-support-economic-social-recovery-zimbabwe</t>
        </r>
      </text>
    </comment>
    <comment ref="FT200" authorId="1" shapeId="0">
      <text>
        <r>
          <rPr>
            <b/>
            <sz val="9"/>
            <color indexed="81"/>
            <rFont val="Tahoma"/>
            <family val="2"/>
          </rPr>
          <t>Cem Dener:</t>
        </r>
        <r>
          <rPr>
            <sz val="9"/>
            <color indexed="81"/>
            <rFont val="Tahoma"/>
            <family val="2"/>
          </rPr>
          <t xml:space="preserve">
Existing system will be modernized (action plan prepared in Dec 2013)</t>
        </r>
      </text>
    </comment>
    <comment ref="GH200" authorId="1" shapeId="0">
      <text>
        <r>
          <rPr>
            <b/>
            <sz val="9"/>
            <color indexed="81"/>
            <rFont val="Tahoma"/>
            <family val="2"/>
          </rPr>
          <t>Cem Dener:</t>
        </r>
        <r>
          <rPr>
            <sz val="9"/>
            <color indexed="81"/>
            <rFont val="Tahoma"/>
            <family val="2"/>
          </rPr>
          <t xml:space="preserve">
CB : Full access to 5.3</t>
        </r>
      </text>
    </comment>
    <comment ref="GP203" authorId="1" shapeId="0">
      <text>
        <r>
          <rPr>
            <b/>
            <sz val="9"/>
            <color indexed="81"/>
            <rFont val="Tahoma"/>
            <family val="2"/>
          </rPr>
          <t>Cem Dener:</t>
        </r>
        <r>
          <rPr>
            <sz val="9"/>
            <color indexed="81"/>
            <rFont val="Tahoma"/>
            <family val="2"/>
          </rPr>
          <t xml:space="preserve">
Developing commitments</t>
        </r>
      </text>
    </comment>
    <comment ref="GP204" authorId="1" shapeId="0">
      <text>
        <r>
          <rPr>
            <b/>
            <sz val="9"/>
            <color indexed="81"/>
            <rFont val="Tahoma"/>
            <family val="2"/>
          </rPr>
          <t>Cem Dener:</t>
        </r>
        <r>
          <rPr>
            <sz val="9"/>
            <color indexed="81"/>
            <rFont val="Tahoma"/>
            <family val="2"/>
          </rPr>
          <t xml:space="preserve">
Commitments delivered</t>
        </r>
      </text>
    </comment>
    <comment ref="DT211" authorId="1" shapeId="0">
      <text>
        <r>
          <rPr>
            <b/>
            <sz val="9"/>
            <color indexed="81"/>
            <rFont val="Tahoma"/>
            <family val="2"/>
          </rPr>
          <t>Cem Dener:</t>
        </r>
        <r>
          <rPr>
            <sz val="9"/>
            <color indexed="81"/>
            <rFont val="Tahoma"/>
            <family val="2"/>
          </rPr>
          <t xml:space="preserve">
http://www.vero.fi/fi-FI/Tietoa_Verohallinnosta/Veroparatiisit/Veroparatiisivaltion_ja_yhtion_kasitteet(27889)</t>
        </r>
      </text>
    </comment>
  </commentList>
</comments>
</file>

<file path=xl/comments2.xml><?xml version="1.0" encoding="utf-8"?>
<comments xmlns="http://schemas.openxmlformats.org/spreadsheetml/2006/main">
  <authors>
    <author>Cem Dener</author>
    <author>WB245048</author>
    <author>wb245048</author>
    <author>Sophiko Skhirtladze</author>
  </authors>
  <commentList>
    <comment ref="C4" authorId="0" shapeId="0">
      <text>
        <r>
          <rPr>
            <sz val="9"/>
            <color indexed="81"/>
            <rFont val="Tahoma"/>
            <family val="2"/>
          </rPr>
          <t>Web link to related Wikipedia page</t>
        </r>
      </text>
    </comment>
    <comment ref="C5" authorId="0" shapeId="0">
      <text>
        <r>
          <rPr>
            <sz val="9"/>
            <color indexed="81"/>
            <rFont val="Tahoma"/>
            <family val="2"/>
          </rPr>
          <t xml:space="preserve">Income levels wrt GNIPC (2014):
LIC     Low Income              [ $1,045 or less ]
LMIC  Lower Middle Income  [ $1,046 to $4,125 ]
UMIC Upper Middle Income   [ $4,126 to $12,745 ]
HIC    High Income              [ $12,746 or more ]
http://data.worldbank.org/about/country-and-lending-groups
</t>
        </r>
      </text>
    </comment>
    <comment ref="C6" authorId="0" shapeId="0">
      <text>
        <r>
          <rPr>
            <sz val="9"/>
            <color indexed="81"/>
            <rFont val="Tahoma"/>
            <family val="2"/>
          </rPr>
          <t>Population in thousands (2011)</t>
        </r>
      </text>
    </comment>
    <comment ref="C7" authorId="0" shapeId="0">
      <text>
        <r>
          <rPr>
            <sz val="9"/>
            <color indexed="81"/>
            <rFont val="Tahoma"/>
            <family val="2"/>
          </rPr>
          <t>Gross National Income 2011, Atlas method
(millions of USD)</t>
        </r>
      </text>
    </comment>
    <comment ref="C8" authorId="0" shapeId="0">
      <text>
        <r>
          <rPr>
            <sz val="9"/>
            <color indexed="81"/>
            <rFont val="Tahoma"/>
            <family val="2"/>
          </rPr>
          <t>Gross National Income Per Capita 2011, Atlas method and PPP
(USD)</t>
        </r>
      </text>
    </comment>
    <comment ref="C9" authorId="1" shapeId="0">
      <text>
        <r>
          <rPr>
            <sz val="9"/>
            <color indexed="81"/>
            <rFont val="Tahoma"/>
            <family val="2"/>
          </rPr>
          <t>PF home page Uniform Resource Locator (URL)</t>
        </r>
      </text>
    </comment>
    <comment ref="C10" authorId="0" shapeId="0">
      <text>
        <r>
          <rPr>
            <sz val="9"/>
            <color indexed="81"/>
            <rFont val="Tahoma"/>
            <family val="2"/>
          </rPr>
          <t xml:space="preserve">Official Name of Finance Ministry / Department
</t>
        </r>
      </text>
    </comment>
    <comment ref="C11" authorId="1" shapeId="0">
      <text>
        <r>
          <rPr>
            <sz val="9"/>
            <color indexed="81"/>
            <rFont val="Tahoma"/>
            <family val="2"/>
          </rPr>
          <t xml:space="preserve">Is there a dedicated PF publication website?
0=No
1=Yes (difficult access to PF data)
2=Yes (easy access to PF data)
</t>
        </r>
      </text>
    </comment>
    <comment ref="C12" authorId="1" shapeId="0">
      <text>
        <r>
          <rPr>
            <sz val="9"/>
            <color indexed="81"/>
            <rFont val="Tahoma"/>
            <family val="2"/>
          </rPr>
          <t>If Yes to Q1.3 (1 or 2) &gt;
PF publication web link/URL</t>
        </r>
      </text>
    </comment>
    <comment ref="C13" authorId="1" shapeId="0">
      <text>
        <r>
          <rPr>
            <sz val="9"/>
            <color indexed="81"/>
            <rFont val="Tahoma"/>
            <family val="2"/>
          </rPr>
          <t xml:space="preserve">Is there a web page describing the FMIS solution? 
0:  No
1:  Yes, ref document only
2:  Yes, web site
</t>
        </r>
      </text>
    </comment>
    <comment ref="C14" authorId="1" shapeId="0">
      <text>
        <r>
          <rPr>
            <sz val="9"/>
            <color indexed="81"/>
            <rFont val="Tahoma"/>
            <family val="2"/>
          </rPr>
          <t>If Yes to Q2.1 (1 or 2) &gt; 
Related web link/URL</t>
        </r>
      </text>
    </comment>
    <comment ref="C15" authorId="1" shapeId="0">
      <text>
        <r>
          <rPr>
            <sz val="9"/>
            <color indexed="81"/>
            <rFont val="Tahoma"/>
            <family val="2"/>
          </rPr>
          <t xml:space="preserve">What is the source of Public Finance data?
0=No PF dataset
1=Static (tables consolidated from various sources manually/electronically)
2=Dynamic (brings archived info/docs)
3=Dynamic (brings dataset via query options linked to FMIS database or Data Warehouse)
</t>
        </r>
      </text>
    </comment>
    <comment ref="C16" authorId="1" shapeId="0">
      <text>
        <r>
          <rPr>
            <sz val="9"/>
            <color indexed="81"/>
            <rFont val="Tahoma"/>
            <family val="2"/>
          </rPr>
          <t>If Dynamic (2 or 3) &gt; 
Related web link/URL</t>
        </r>
      </text>
    </comment>
    <comment ref="C17" authorId="0" shapeId="0">
      <text>
        <r>
          <rPr>
            <b/>
            <sz val="9"/>
            <color indexed="81"/>
            <rFont val="Tahoma"/>
            <family val="2"/>
          </rPr>
          <t>Cem Dener:</t>
        </r>
        <r>
          <rPr>
            <sz val="9"/>
            <color indexed="81"/>
            <rFont val="Tahoma"/>
            <family val="2"/>
          </rPr>
          <t xml:space="preserve">
Presence of Open Data (online, editable, free) related with budget execution (e.g. CSV, XLS, XML, ODF; not only PDF, HTML):
0 = No
1 = Yes
</t>
        </r>
      </text>
    </comment>
    <comment ref="C18" authorId="0" shapeId="0">
      <text>
        <r>
          <rPr>
            <b/>
            <sz val="9"/>
            <color indexed="81"/>
            <rFont val="Tahoma"/>
            <family val="2"/>
          </rPr>
          <t>Cem Dener:</t>
        </r>
        <r>
          <rPr>
            <sz val="9"/>
            <color indexed="81"/>
            <rFont val="Tahoma"/>
            <family val="2"/>
          </rPr>
          <t xml:space="preserve">
If Yes to Open Data (1) &gt;
Related web link/URL</t>
        </r>
      </text>
    </comment>
    <comment ref="C19" authorId="0" shapeId="0">
      <text>
        <r>
          <rPr>
            <sz val="9"/>
            <color indexed="81"/>
            <rFont val="Tahoma"/>
            <family val="2"/>
          </rPr>
          <t>Is System Name visible in reports?
0 = No
1 = Yes</t>
        </r>
      </text>
    </comment>
    <comment ref="C20" authorId="0" shapeId="0">
      <text>
        <r>
          <rPr>
            <sz val="9"/>
            <color indexed="81"/>
            <rFont val="Tahoma"/>
            <family val="2"/>
          </rPr>
          <t>Is System Time Stamp visible in reports?
0 = No
1 = Yes</t>
        </r>
      </text>
    </comment>
    <comment ref="C21" authorId="0" shapeId="0">
      <text>
        <r>
          <rPr>
            <sz val="9"/>
            <color indexed="81"/>
            <rFont val="Tahoma"/>
            <family val="2"/>
          </rPr>
          <t>If Yes to Q3.5 or Q3.6 (1) &gt; 
Related web link/URL</t>
        </r>
      </text>
    </comment>
    <comment ref="C22" authorId="1" shapeId="0">
      <text>
        <r>
          <rPr>
            <sz val="9"/>
            <color indexed="81"/>
            <rFont val="Tahoma"/>
            <family val="2"/>
          </rPr>
          <t>What is the quality of PF data presentation?
0= Below desired level (not informative in general )
1= Partially acceptable (some of the contents are useful)
2= Good quality (informative and easy to read in general)</t>
        </r>
      </text>
    </comment>
    <comment ref="C23" authorId="1" shapeId="0">
      <text>
        <r>
          <rPr>
            <sz val="9"/>
            <color indexed="81"/>
            <rFont val="Tahoma"/>
            <family val="2"/>
          </rPr>
          <t>Content &gt; Is there sufficient level of detail? 
0=No
1=Yes</t>
        </r>
      </text>
    </comment>
    <comment ref="C24" authorId="1" shapeId="0">
      <text>
        <r>
          <rPr>
            <sz val="9"/>
            <color indexed="81"/>
            <rFont val="Tahoma"/>
            <family val="2"/>
          </rPr>
          <t>Citizen's Budget (CB) &gt; Is there a web site for citizens presenting budget results in a meaningful format?
0=No
1=Yes (basic info)
2=Yes (comprehensive info/interactive)</t>
        </r>
      </text>
    </comment>
    <comment ref="C25" authorId="1" shapeId="0">
      <text>
        <r>
          <rPr>
            <sz val="9"/>
            <color indexed="81"/>
            <rFont val="Tahoma"/>
            <family val="2"/>
          </rPr>
          <t>If Yes to Q4.3 (1 or 2) &gt; 
Related web link/URL</t>
        </r>
      </text>
    </comment>
    <comment ref="C26" authorId="1" shapeId="0">
      <text>
        <r>
          <rPr>
            <sz val="9"/>
            <color indexed="81"/>
            <rFont val="Tahoma"/>
            <family val="2"/>
          </rPr>
          <t>Is BC/CoA published?
0=No
1=Yes</t>
        </r>
      </text>
    </comment>
    <comment ref="C27" authorId="1" shapeId="0">
      <text>
        <r>
          <rPr>
            <sz val="9"/>
            <color indexed="81"/>
            <rFont val="Tahoma"/>
            <family val="2"/>
          </rPr>
          <t>URL of the website disclosing BC/CoA data structure or full listing</t>
        </r>
      </text>
    </comment>
    <comment ref="C28" authorId="1" shapeId="0">
      <text>
        <r>
          <rPr>
            <sz val="9"/>
            <color indexed="81"/>
            <rFont val="Tahoma"/>
            <family val="2"/>
          </rPr>
          <t>Approved annual budget published?     
0=No
1=Yes</t>
        </r>
      </text>
    </comment>
    <comment ref="C29" authorId="1" shapeId="0">
      <text>
        <r>
          <rPr>
            <sz val="9"/>
            <color indexed="81"/>
            <rFont val="Tahoma"/>
            <family val="2"/>
          </rPr>
          <t>If Yes to Q6.1 (1) &gt; Regularity of publication
0=Not regular
1=Yes (at least within the last 5-year period)</t>
        </r>
      </text>
    </comment>
    <comment ref="C30" authorId="1" shapeId="0">
      <text>
        <r>
          <rPr>
            <sz val="9"/>
            <color indexed="81"/>
            <rFont val="Tahoma"/>
            <family val="2"/>
          </rPr>
          <t>Since &gt;
Starting year of published annual budget data (regular or irregular)</t>
        </r>
      </text>
    </comment>
    <comment ref="C31" authorId="1" shapeId="0">
      <text>
        <r>
          <rPr>
            <sz val="9"/>
            <color indexed="81"/>
            <rFont val="Tahoma"/>
            <family val="2"/>
          </rPr>
          <t>MTEF docs published?
0=No
1=Yes</t>
        </r>
      </text>
    </comment>
    <comment ref="C32" authorId="1" shapeId="0">
      <text>
        <r>
          <rPr>
            <sz val="9"/>
            <color indexed="81"/>
            <rFont val="Tahoma"/>
            <family val="2"/>
          </rPr>
          <t>If Yes to Q7.1 (1) &gt; Regularity of publication
0=No
1=Yes (at least wiithin the last 5-year period)</t>
        </r>
      </text>
    </comment>
    <comment ref="C33" authorId="1" shapeId="0">
      <text>
        <r>
          <rPr>
            <sz val="9"/>
            <color indexed="81"/>
            <rFont val="Tahoma"/>
            <family val="2"/>
          </rPr>
          <t>MTEF Period
Indicate the period (in years) of the MTEF (usually 3 yrs or more)</t>
        </r>
      </text>
    </comment>
    <comment ref="C34" authorId="1" shapeId="0">
      <text>
        <r>
          <rPr>
            <sz val="9"/>
            <color indexed="81"/>
            <rFont val="Tahoma"/>
            <family val="2"/>
          </rPr>
          <t>Since
Starting year of published MTEF data (regular/irregular)</t>
        </r>
      </text>
    </comment>
    <comment ref="C35" authorId="1" shapeId="0">
      <text>
        <r>
          <rPr>
            <sz val="9"/>
            <color indexed="81"/>
            <rFont val="Tahoma"/>
            <family val="2"/>
          </rPr>
          <t>Investment plans published?
0=No
1=Yes</t>
        </r>
      </text>
    </comment>
    <comment ref="C36" authorId="1" shapeId="0">
      <text>
        <r>
          <rPr>
            <sz val="9"/>
            <color indexed="81"/>
            <rFont val="Tahoma"/>
            <family val="2"/>
          </rPr>
          <t>If Yes to Q8.1 (1) &gt; Regularity of publication
0=No
1=Yes (at least wiithin the last 5-year period)</t>
        </r>
      </text>
    </comment>
    <comment ref="C37" authorId="1" shapeId="0">
      <text>
        <r>
          <rPr>
            <sz val="9"/>
            <color indexed="81"/>
            <rFont val="Tahoma"/>
            <family val="2"/>
          </rPr>
          <t>Since
Starting year of published investment plans (regular/irregular)</t>
        </r>
      </text>
    </comment>
    <comment ref="C38" authorId="1" shapeId="0">
      <text>
        <r>
          <rPr>
            <sz val="9"/>
            <color indexed="81"/>
            <rFont val="Tahoma"/>
            <family val="2"/>
          </rPr>
          <t>Budget execution results?
0=No
1=Yes</t>
        </r>
      </text>
    </comment>
    <comment ref="C39" authorId="1" shapeId="0">
      <text>
        <r>
          <rPr>
            <sz val="9"/>
            <color indexed="81"/>
            <rFont val="Tahoma"/>
            <family val="2"/>
          </rPr>
          <t>If Yes to Q9.1 (1) &gt; Frequency of publication: 
1= Weekly
2= Monthly
3= Quarterly
4= Annually
Most frequently published</t>
        </r>
      </text>
    </comment>
    <comment ref="C40" authorId="1" shapeId="0">
      <text>
        <r>
          <rPr>
            <sz val="9"/>
            <color indexed="81"/>
            <rFont val="Tahoma"/>
            <family val="2"/>
          </rPr>
          <t>If Yes to Q9.1 (1) &gt; Regularity of publication
0=No
1=Yes (at least wiithin the last 5-year period)</t>
        </r>
      </text>
    </comment>
    <comment ref="C41" authorId="1" shapeId="0">
      <text>
        <r>
          <rPr>
            <sz val="9"/>
            <color indexed="81"/>
            <rFont val="Tahoma"/>
            <family val="2"/>
          </rPr>
          <t>Since: 
Starting year of published execution results (regular or irregular)</t>
        </r>
      </text>
    </comment>
    <comment ref="C42" authorId="1" shapeId="0">
      <text>
        <r>
          <rPr>
            <sz val="9"/>
            <color indexed="81"/>
            <rFont val="Tahoma"/>
            <family val="2"/>
          </rPr>
          <t>External audit of central gov budget operations?
0=No
1=Yes</t>
        </r>
      </text>
    </comment>
    <comment ref="C43" authorId="1" shapeId="0">
      <text>
        <r>
          <rPr>
            <sz val="9"/>
            <color indexed="81"/>
            <rFont val="Tahoma"/>
            <family val="2"/>
          </rPr>
          <t>If Yes to Q10.1 (1) &gt; Regularity of publication
0=No
1=Yes (at least wiithin the last 5-year period)</t>
        </r>
      </text>
    </comment>
    <comment ref="C44" authorId="1" shapeId="0">
      <text>
        <r>
          <rPr>
            <sz val="9"/>
            <color indexed="81"/>
            <rFont val="Tahoma"/>
            <family val="2"/>
          </rPr>
          <t>Since: 
Starting year of published budget audits (regular or irregular)</t>
        </r>
      </text>
    </comment>
    <comment ref="C45" authorId="1" shapeId="0">
      <text>
        <r>
          <rPr>
            <sz val="9"/>
            <color indexed="81"/>
            <rFont val="Tahoma"/>
            <family val="2"/>
          </rPr>
          <t>Consolidated budget execution results for the public sector?
0=No
1=Yes; Actuals (sometimes incl Plans)</t>
        </r>
      </text>
    </comment>
    <comment ref="C46" authorId="1" shapeId="0">
      <text>
        <r>
          <rPr>
            <sz val="9"/>
            <color indexed="81"/>
            <rFont val="Tahoma"/>
            <family val="2"/>
          </rPr>
          <t>Sector analysis?
0=No
1=Yes</t>
        </r>
      </text>
    </comment>
    <comment ref="C47" authorId="1" shapeId="0">
      <text>
        <r>
          <rPr>
            <sz val="9"/>
            <color indexed="81"/>
            <rFont val="Tahoma"/>
            <family val="2"/>
          </rPr>
          <t xml:space="preserve">Regional analysis?
0=No
1=Yes </t>
        </r>
      </text>
    </comment>
    <comment ref="C48" authorId="2" shapeId="0">
      <text>
        <r>
          <rPr>
            <sz val="9"/>
            <color indexed="81"/>
            <rFont val="Tahoma"/>
            <family val="2"/>
          </rPr>
          <t>Gender analysis?
0=No
1=Yes</t>
        </r>
      </text>
    </comment>
    <comment ref="C49" authorId="2" shapeId="0">
      <text>
        <r>
          <rPr>
            <sz val="9"/>
            <color indexed="81"/>
            <rFont val="Tahoma"/>
            <family val="2"/>
          </rPr>
          <t>Budget analysis with special emphasis towards children and youth?
0=No
1=Yes</t>
        </r>
      </text>
    </comment>
    <comment ref="C50" authorId="1" shapeId="0">
      <text>
        <r>
          <rPr>
            <sz val="9"/>
            <color indexed="81"/>
            <rFont val="Tahoma"/>
            <family val="2"/>
          </rPr>
          <t>Debt data?
0=No
1=Yes</t>
        </r>
      </text>
    </comment>
    <comment ref="C51" authorId="1" shapeId="0">
      <text>
        <r>
          <rPr>
            <sz val="9"/>
            <color indexed="81"/>
            <rFont val="Tahoma"/>
            <family val="2"/>
          </rPr>
          <t>Foreign Aid data?
0=No
1=Yes</t>
        </r>
      </text>
    </comment>
    <comment ref="C52" authorId="1" shapeId="0">
      <text>
        <r>
          <rPr>
            <sz val="9"/>
            <color indexed="81"/>
            <rFont val="Tahoma"/>
            <family val="2"/>
          </rPr>
          <t>Fiscal data on sub-national/ local governments and municipalities?
0=No
1=Yes</t>
        </r>
      </text>
    </comment>
    <comment ref="C53" authorId="1" shapeId="0">
      <text>
        <r>
          <rPr>
            <sz val="9"/>
            <color indexed="81"/>
            <rFont val="Tahoma"/>
            <family val="2"/>
          </rPr>
          <t>Financial Statements?
0=No
1=Yes</t>
        </r>
      </text>
    </comment>
    <comment ref="C54" authorId="1" shapeId="0">
      <text>
        <r>
          <rPr>
            <sz val="9"/>
            <color indexed="81"/>
            <rFont val="Tahoma"/>
            <family val="2"/>
          </rPr>
          <t>Public procurement and contracts for the whole government?
0=No
1=Yes</t>
        </r>
      </text>
    </comment>
    <comment ref="C55" authorId="1" shapeId="0">
      <text>
        <r>
          <rPr>
            <sz val="9"/>
            <color indexed="81"/>
            <rFont val="Tahoma"/>
            <family val="2"/>
          </rPr>
          <t>Other PF data?
0=No
1=Yes</t>
        </r>
      </text>
    </comment>
    <comment ref="C56" authorId="1" shapeId="0">
      <text>
        <r>
          <rPr>
            <sz val="9"/>
            <color indexed="81"/>
            <rFont val="Tahoma"/>
            <family val="2"/>
          </rPr>
          <t>If Yes to Q11.11 (1) &gt;
Related web link/URL</t>
        </r>
      </text>
    </comment>
    <comment ref="C57" authorId="0" shapeId="0">
      <text>
        <r>
          <rPr>
            <b/>
            <sz val="9"/>
            <color indexed="81"/>
            <rFont val="Tahoma"/>
            <family val="2"/>
          </rPr>
          <t>Q12:</t>
        </r>
        <r>
          <rPr>
            <sz val="9"/>
            <color indexed="81"/>
            <rFont val="Tahoma"/>
            <family val="2"/>
          </rPr>
          <t xml:space="preserve">
Is there a dedicated web site of Open Government / Open Data initiatives?</t>
        </r>
      </text>
    </comment>
    <comment ref="C58" authorId="0" shapeId="0">
      <text>
        <r>
          <rPr>
            <sz val="9"/>
            <color indexed="81"/>
            <rFont val="Tahoma"/>
            <family val="2"/>
          </rPr>
          <t>If Yes to Q12.1 (1) &gt; 
Related web link/URL
Status of participation in Open Government:
http://www.opengovpartnership.org</t>
        </r>
      </text>
    </comment>
    <comment ref="C59" authorId="1" shapeId="0">
      <text>
        <r>
          <rPr>
            <sz val="9"/>
            <color indexed="81"/>
            <rFont val="Tahoma"/>
            <family val="2"/>
          </rPr>
          <t>Does FMIS support the PFM needs of state/local governments or municipalities?
0 = No
1 = Yes (only data collection/consolidation)
2 = Yes (support some of the SNG automation + data collection needs)
n/a = Not applicable</t>
        </r>
      </text>
    </comment>
    <comment ref="C60" authorId="1" shapeId="0">
      <text>
        <r>
          <rPr>
            <sz val="9"/>
            <color indexed="81"/>
            <rFont val="Tahoma"/>
            <family val="2"/>
          </rPr>
          <t>If Yes to Q13.1 (1 or 2) &gt;
Related web site/URL</t>
        </r>
      </text>
    </comment>
    <comment ref="C61" authorId="1" shapeId="0">
      <text>
        <r>
          <rPr>
            <sz val="9"/>
            <color indexed="81"/>
            <rFont val="Tahoma"/>
            <family val="2"/>
          </rPr>
          <t>Is there a harmonized public accounting system for central + state/local governments and municipalities?
0:  No
1:  Yes
n/a = Not applicable</t>
        </r>
      </text>
    </comment>
    <comment ref="C62" authorId="1" shapeId="0">
      <text>
        <r>
          <rPr>
            <sz val="9"/>
            <color indexed="81"/>
            <rFont val="Tahoma"/>
            <family val="2"/>
          </rPr>
          <t>If Yes to Q14.1 (1) &gt; 
Related web link/URL</t>
        </r>
      </text>
    </comment>
    <comment ref="C63" authorId="1" shapeId="0">
      <text>
        <r>
          <rPr>
            <sz val="9"/>
            <color indexed="81"/>
            <rFont val="Tahoma"/>
            <family val="2"/>
          </rPr>
          <t>Is PF data published on the Statistics website? 
Is there another website publishing PF data?
0= Statistics website with no PF data
1= Statistics website publishing PF data
2= Other website publishing PF data (no Statistics website for PF data)
3= Statistics + Other websites publish PF data</t>
        </r>
      </text>
    </comment>
    <comment ref="C64" authorId="0" shapeId="0">
      <text>
        <r>
          <rPr>
            <sz val="9"/>
            <color indexed="81"/>
            <rFont val="Tahoma"/>
            <family val="2"/>
          </rPr>
          <t>If Q15.1 = 0 or 1 &gt;
URL of the Statistics Org home page</t>
        </r>
      </text>
    </comment>
    <comment ref="C65" authorId="0" shapeId="0">
      <text>
        <r>
          <rPr>
            <sz val="9"/>
            <color indexed="81"/>
            <rFont val="Tahoma"/>
            <family val="2"/>
          </rPr>
          <t xml:space="preserve">Official Name of Statistical Organization
</t>
        </r>
      </text>
    </comment>
    <comment ref="C66" authorId="0" shapeId="0">
      <text>
        <r>
          <rPr>
            <sz val="9"/>
            <color indexed="81"/>
            <rFont val="Tahoma"/>
            <family val="2"/>
          </rPr>
          <t>URL of the Central Bank</t>
        </r>
      </text>
    </comment>
    <comment ref="C67" authorId="0" shapeId="0">
      <text>
        <r>
          <rPr>
            <sz val="9"/>
            <color indexed="81"/>
            <rFont val="Tahoma"/>
            <family val="2"/>
          </rPr>
          <t>Official Name of Central Bank</t>
        </r>
      </text>
    </comment>
    <comment ref="C68" authorId="1" shapeId="0">
      <text>
        <r>
          <rPr>
            <sz val="9"/>
            <color indexed="81"/>
            <rFont val="Tahoma"/>
            <family val="2"/>
          </rPr>
          <t>If Q15.1 = 2 or 3 &gt; 
URL of other major alternative PF publication web site</t>
        </r>
      </text>
    </comment>
    <comment ref="C69" authorId="1" shapeId="0">
      <text>
        <r>
          <rPr>
            <sz val="9"/>
            <color indexed="81"/>
            <rFont val="Tahoma"/>
            <family val="2"/>
          </rPr>
          <t>Access to information explained? 
0=No
1=Yes</t>
        </r>
      </text>
    </comment>
    <comment ref="C70" authorId="0" shapeId="0">
      <text>
        <r>
          <rPr>
            <b/>
            <sz val="9"/>
            <color indexed="81"/>
            <rFont val="Tahoma"/>
            <family val="2"/>
          </rPr>
          <t>Cem Dener:</t>
        </r>
        <r>
          <rPr>
            <sz val="9"/>
            <color indexed="81"/>
            <rFont val="Tahoma"/>
            <family val="2"/>
          </rPr>
          <t xml:space="preserve">
URL of the website on access to information, web publishing standards or frequency of reporting.</t>
        </r>
      </text>
    </comment>
    <comment ref="C71" authorId="1" shapeId="0">
      <text>
        <r>
          <rPr>
            <sz val="9"/>
            <color indexed="81"/>
            <rFont val="Tahoma"/>
            <family val="2"/>
          </rPr>
          <t>Clarity of PFM roles and responsibilities on the web site?
0=No
1=Yes</t>
        </r>
      </text>
    </comment>
    <comment ref="C72" authorId="0" shapeId="0">
      <text>
        <r>
          <rPr>
            <sz val="9"/>
            <color indexed="81"/>
            <rFont val="Tahoma"/>
            <family val="2"/>
          </rPr>
          <t>If Yes to Q17.1 (1) &gt; 
Related web site/URL
presenting PFM roles and responsibilities (online availability of regulations: organic budget law, procurement law, etc.).</t>
        </r>
      </text>
    </comment>
    <comment ref="C73" authorId="1" shapeId="0">
      <text>
        <r>
          <rPr>
            <sz val="9"/>
            <color indexed="81"/>
            <rFont val="Tahoma"/>
            <family val="2"/>
          </rPr>
          <t xml:space="preserve">Compliance with specific int'l reporting standards?
0= None
1= UN COFOG reports for expenditures
2= IMF GFS reports (incl COFOG)
</t>
        </r>
      </text>
    </comment>
    <comment ref="C74" authorId="1" shapeId="0">
      <text>
        <r>
          <rPr>
            <sz val="9"/>
            <color indexed="81"/>
            <rFont val="Tahoma"/>
            <family val="2"/>
          </rPr>
          <t>If Other &gt; Please describe other reporting formats</t>
        </r>
      </text>
    </comment>
    <comment ref="C75" authorId="1" shapeId="0">
      <text>
        <r>
          <rPr>
            <sz val="9"/>
            <color indexed="81"/>
            <rFont val="Tahoma"/>
            <family val="2"/>
          </rPr>
          <t>Web statistics (unique visitors, frequently visited web pages, etc.)?
0 = No
1 = Yes</t>
        </r>
      </text>
    </comment>
    <comment ref="C76" authorId="1" shapeId="0">
      <text>
        <r>
          <rPr>
            <sz val="9"/>
            <color indexed="81"/>
            <rFont val="Tahoma"/>
            <family val="2"/>
          </rPr>
          <t>Which platforms are available for feedback provision?
0=Not available
1=Email/ Specific forms
2=Telephone/Fax/Mail
3=All</t>
        </r>
      </text>
    </comment>
    <comment ref="C77" authorId="1" shapeId="0">
      <text>
        <r>
          <rPr>
            <sz val="9"/>
            <color indexed="81"/>
            <rFont val="Tahoma"/>
            <family val="2"/>
          </rPr>
          <t>Describe other feedback mechanism in a few words</t>
        </r>
      </text>
    </comment>
    <comment ref="C78" authorId="1" shapeId="0">
      <text>
        <r>
          <rPr>
            <sz val="9"/>
            <color indexed="81"/>
            <rFont val="Tahoma"/>
            <family val="2"/>
          </rPr>
          <t>Native language</t>
        </r>
      </text>
    </comment>
    <comment ref="C79" authorId="1" shapeId="0">
      <text>
        <r>
          <rPr>
            <sz val="9"/>
            <color indexed="81"/>
            <rFont val="Tahoma"/>
            <family val="2"/>
          </rPr>
          <t>Other Language #1</t>
        </r>
      </text>
    </comment>
    <comment ref="C80" authorId="1" shapeId="0">
      <text>
        <r>
          <rPr>
            <sz val="9"/>
            <color indexed="81"/>
            <rFont val="Tahoma"/>
            <family val="2"/>
          </rPr>
          <t>Other Language #2</t>
        </r>
      </text>
    </comment>
    <comment ref="C81" authorId="1" shapeId="0">
      <text>
        <r>
          <rPr>
            <sz val="9"/>
            <color indexed="81"/>
            <rFont val="Tahoma"/>
            <family val="2"/>
          </rPr>
          <t>Other Language #3</t>
        </r>
      </text>
    </comment>
    <comment ref="C82" authorId="1" shapeId="0">
      <text>
        <r>
          <rPr>
            <sz val="9"/>
            <color indexed="81"/>
            <rFont val="Tahoma"/>
            <family val="2"/>
          </rPr>
          <t>Change of contents for PF data in different languages:
0 = Less detail
1 = Same level of detail in different languages</t>
        </r>
      </text>
    </comment>
    <comment ref="C83" authorId="0" shapeId="0">
      <text>
        <r>
          <rPr>
            <sz val="9"/>
            <color indexed="81"/>
            <rFont val="Tahoma"/>
            <family val="2"/>
          </rPr>
          <t>Abbreviation of the FMIS solution</t>
        </r>
        <r>
          <rPr>
            <sz val="9"/>
            <color indexed="81"/>
            <rFont val="Tahoma"/>
            <family val="2"/>
          </rPr>
          <t xml:space="preserve">
</t>
        </r>
      </text>
    </comment>
    <comment ref="C84" authorId="0" shapeId="0">
      <text>
        <r>
          <rPr>
            <sz val="9"/>
            <color indexed="81"/>
            <rFont val="Tahoma"/>
            <family val="2"/>
          </rPr>
          <t xml:space="preserve">Full name of the FMIS solution
</t>
        </r>
      </text>
    </comment>
    <comment ref="C85" authorId="0" shapeId="0">
      <text>
        <r>
          <rPr>
            <sz val="9"/>
            <color indexed="81"/>
            <rFont val="Tahoma"/>
            <family val="2"/>
          </rPr>
          <t xml:space="preserve">PFM Topology:
C : Centralized PFM operations
D : Decentralized PFM operations
</t>
        </r>
      </text>
    </comment>
    <comment ref="C86" authorId="0" shapeId="0">
      <text>
        <r>
          <rPr>
            <b/>
            <sz val="9"/>
            <color indexed="81"/>
            <rFont val="Tahoma"/>
            <family val="2"/>
          </rPr>
          <t xml:space="preserve">FMIS </t>
        </r>
        <r>
          <rPr>
            <sz val="9"/>
            <color indexed="81"/>
            <rFont val="Tahoma"/>
            <family val="2"/>
          </rPr>
          <t xml:space="preserve">Functional scope:
B : Budget Planning/Formulation (MTF, prog based budg, perf based budg)
T : Treasury (PEM)
F : FMIS (F=T+B; in some cases +O)
O : Other FMIS components (perf mgmt, HR, payroll)
</t>
        </r>
      </text>
    </comment>
    <comment ref="C87" authorId="0" shapeId="0">
      <text>
        <r>
          <rPr>
            <sz val="9"/>
            <color indexed="81"/>
            <rFont val="Tahoma"/>
            <family val="2"/>
          </rPr>
          <t xml:space="preserve">Treasury/FMIS status:
0 : T/F was not implemented or not operational
1 : Implementation in progress (expected year of go-live is indicated as a comment)
2 : T/F is operational for pilot or reduced scope implementation
3 : T/F is fully/partially operational
</t>
        </r>
      </text>
    </comment>
    <comment ref="C88" authorId="0" shapeId="0">
      <text>
        <r>
          <rPr>
            <sz val="9"/>
            <color indexed="81"/>
            <rFont val="Tahoma"/>
            <family val="2"/>
          </rPr>
          <t>Year in which the TS/FMIS became operational</t>
        </r>
      </text>
    </comment>
    <comment ref="C89" authorId="0" shapeId="0">
      <text>
        <r>
          <rPr>
            <sz val="9"/>
            <color indexed="81"/>
            <rFont val="Tahoma"/>
            <family val="2"/>
          </rPr>
          <t>T/F coverage of budget levels:
C : Only central government
C+L : Central and district level offices of Treasury/MoF
(Sub-National Gov+municipalities are not included here…)</t>
        </r>
      </text>
    </comment>
    <comment ref="C90" authorId="0" shapeId="0">
      <text>
        <r>
          <rPr>
            <sz val="9"/>
            <color indexed="81"/>
            <rFont val="Tahoma"/>
            <family val="2"/>
          </rPr>
          <t>Type of T/F project:
1 : T/F designed+impl as a new turn-key solution (first time or replacing previous system)
2 : Existing T/F improved or expanded
3 : New T/F implemented during emergency TA
4 : Existing T/F improved or expanded during emergency TA
5 : Improvement or expansion of an existing T/F, already implemented by the Gov/other donors.
0: Not operational</t>
        </r>
      </text>
    </comment>
    <comment ref="C91" authorId="0" shapeId="0">
      <text>
        <r>
          <rPr>
            <sz val="9"/>
            <color indexed="81"/>
            <rFont val="Tahoma"/>
            <family val="2"/>
          </rPr>
          <t xml:space="preserve">Type of T/F application software
0 : Not identified yet
1 : Locally Developed Software (LDSW)
2 : Customized Commercial off-the-shelf Software (COTS)
</t>
        </r>
      </text>
    </comment>
    <comment ref="C92" authorId="0" shapeId="0">
      <text>
        <r>
          <rPr>
            <sz val="9"/>
            <color indexed="81"/>
            <rFont val="Tahoma"/>
            <family val="2"/>
          </rPr>
          <t>Name of T/F Application Software (ASW) solution:
For COTS: Name of ASW package
For LDSW: Name of Database used in developing ASW
COTS: Commercial off-the-shelf Software
LDSW: Locally Developed Software</t>
        </r>
      </text>
    </comment>
    <comment ref="C93" authorId="0" shapeId="0">
      <text>
        <r>
          <rPr>
            <b/>
            <sz val="9"/>
            <color indexed="81"/>
            <rFont val="Tahoma"/>
            <family val="2"/>
          </rPr>
          <t>Cem Dener:</t>
        </r>
        <r>
          <rPr>
            <sz val="9"/>
            <color indexed="81"/>
            <rFont val="Tahoma"/>
            <family val="2"/>
          </rPr>
          <t xml:space="preserve">
T/F Application Software (ASW) Technology Platform:
</t>
        </r>
        <r>
          <rPr>
            <b/>
            <sz val="9"/>
            <color indexed="81"/>
            <rFont val="Tahoma"/>
            <family val="2"/>
          </rPr>
          <t>CS</t>
        </r>
        <r>
          <rPr>
            <sz val="9"/>
            <color indexed="81"/>
            <rFont val="Tahoma"/>
            <family val="2"/>
          </rPr>
          <t xml:space="preserve"> (Client-Server) distributed system/decentralized operations
</t>
        </r>
        <r>
          <rPr>
            <b/>
            <sz val="9"/>
            <color indexed="81"/>
            <rFont val="Tahoma"/>
            <family val="2"/>
          </rPr>
          <t>Web</t>
        </r>
        <r>
          <rPr>
            <sz val="9"/>
            <color indexed="81"/>
            <rFont val="Tahoma"/>
            <family val="2"/>
          </rPr>
          <t xml:space="preserve"> (Web-Based) centralized system/decentralized operations</t>
        </r>
      </text>
    </comment>
    <comment ref="C94" authorId="0" shapeId="0">
      <text>
        <r>
          <rPr>
            <b/>
            <sz val="9"/>
            <color indexed="81"/>
            <rFont val="Tahoma"/>
            <family val="2"/>
          </rPr>
          <t>Cem Dener:</t>
        </r>
        <r>
          <rPr>
            <sz val="9"/>
            <color indexed="81"/>
            <rFont val="Tahoma"/>
            <family val="2"/>
          </rPr>
          <t xml:space="preserve">
FMIS Maturity Index:
0 : No FMIS or FMIS implementation in progress
1 : T operational
2 : F (B+T) operational OR T+TSA operational
3:  F + TSA operational
</t>
        </r>
      </text>
    </comment>
    <comment ref="C95" authorId="0" shapeId="0">
      <text>
        <r>
          <rPr>
            <sz val="9"/>
            <color indexed="81"/>
            <rFont val="Tahoma"/>
            <family val="2"/>
          </rPr>
          <t>Completion date (year) of the latest PEFA assessment (as of Oct 2012)</t>
        </r>
      </text>
    </comment>
    <comment ref="C96" authorId="0" shapeId="0">
      <text>
        <r>
          <rPr>
            <sz val="9"/>
            <color indexed="81"/>
            <rFont val="Tahoma"/>
            <family val="2"/>
          </rPr>
          <t>Disclosure status (as of Oct 2012):
Public:  Publicly available
Final:   Completed, but not publicly disclosed
Draft:   Draft report completed, Disclosure status unknown.</t>
        </r>
      </text>
    </comment>
    <comment ref="C97" authorId="0" shapeId="0">
      <text>
        <r>
          <rPr>
            <b/>
            <sz val="9"/>
            <color indexed="81"/>
            <rFont val="Tahoma"/>
            <family val="2"/>
          </rPr>
          <t>Cem Dener:</t>
        </r>
        <r>
          <rPr>
            <sz val="9"/>
            <color indexed="81"/>
            <rFont val="Tahoma"/>
            <family val="2"/>
          </rPr>
          <t xml:space="preserve">
Total number of repeat assessments (central gov level only)</t>
        </r>
      </text>
    </comment>
    <comment ref="C98" authorId="0" shapeId="0">
      <text>
        <r>
          <rPr>
            <b/>
            <sz val="9"/>
            <color indexed="81"/>
            <rFont val="Tahoma"/>
            <family val="2"/>
          </rPr>
          <t>PI-5:</t>
        </r>
        <r>
          <rPr>
            <sz val="9"/>
            <color indexed="81"/>
            <rFont val="Tahoma"/>
            <family val="2"/>
          </rPr>
          <t xml:space="preserve"> Classification of the budget</t>
        </r>
      </text>
    </comment>
    <comment ref="C99" authorId="0" shapeId="0">
      <text>
        <r>
          <rPr>
            <b/>
            <sz val="9"/>
            <color indexed="81"/>
            <rFont val="Tahoma"/>
            <family val="2"/>
          </rPr>
          <t>PI-6</t>
        </r>
        <r>
          <rPr>
            <sz val="9"/>
            <color indexed="81"/>
            <rFont val="Tahoma"/>
            <family val="2"/>
          </rPr>
          <t>: Comprehensiveness of information included in budget documentation</t>
        </r>
      </text>
    </comment>
    <comment ref="C100" authorId="0" shapeId="0">
      <text>
        <r>
          <rPr>
            <b/>
            <sz val="9"/>
            <color indexed="81"/>
            <rFont val="Tahoma"/>
            <family val="2"/>
          </rPr>
          <t>PI-10:</t>
        </r>
        <r>
          <rPr>
            <sz val="9"/>
            <color indexed="81"/>
            <rFont val="Tahoma"/>
            <family val="2"/>
          </rPr>
          <t xml:space="preserve"> Public access to key fiscal information</t>
        </r>
      </text>
    </comment>
    <comment ref="C101" authorId="0" shapeId="0">
      <text>
        <r>
          <rPr>
            <b/>
            <sz val="9"/>
            <color indexed="81"/>
            <rFont val="Tahoma"/>
            <family val="2"/>
          </rPr>
          <t>PI-12</t>
        </r>
        <r>
          <rPr>
            <sz val="9"/>
            <color indexed="81"/>
            <rFont val="Tahoma"/>
            <family val="2"/>
          </rPr>
          <t>: Multi-year perspective in fiscal planning, expenditure policy and budgeting</t>
        </r>
      </text>
    </comment>
    <comment ref="C102" authorId="0" shapeId="0">
      <text>
        <r>
          <rPr>
            <b/>
            <sz val="9"/>
            <color indexed="81"/>
            <rFont val="Tahoma"/>
            <family val="2"/>
          </rPr>
          <t>PI-22:</t>
        </r>
        <r>
          <rPr>
            <sz val="9"/>
            <color indexed="81"/>
            <rFont val="Tahoma"/>
            <family val="2"/>
          </rPr>
          <t xml:space="preserve"> Timeliness and regularity of accounts reconciliation</t>
        </r>
      </text>
    </comment>
    <comment ref="C103" authorId="0" shapeId="0">
      <text>
        <r>
          <rPr>
            <b/>
            <sz val="9"/>
            <color indexed="81"/>
            <rFont val="Tahoma"/>
            <family val="2"/>
          </rPr>
          <t>PI-23</t>
        </r>
        <r>
          <rPr>
            <sz val="9"/>
            <color indexed="81"/>
            <rFont val="Tahoma"/>
            <family val="2"/>
          </rPr>
          <t>: Availability of information on resources received by service delivery units</t>
        </r>
      </text>
    </comment>
    <comment ref="C104" authorId="0" shapeId="0">
      <text>
        <r>
          <rPr>
            <b/>
            <sz val="9"/>
            <color indexed="81"/>
            <rFont val="Tahoma"/>
            <family val="2"/>
          </rPr>
          <t>PI-24:</t>
        </r>
        <r>
          <rPr>
            <sz val="9"/>
            <color indexed="81"/>
            <rFont val="Tahoma"/>
            <family val="2"/>
          </rPr>
          <t xml:space="preserve"> Quality and timeliness of in-year budget reports</t>
        </r>
      </text>
    </comment>
    <comment ref="C105" authorId="0" shapeId="0">
      <text>
        <r>
          <rPr>
            <b/>
            <sz val="9"/>
            <color indexed="81"/>
            <rFont val="Tahoma"/>
            <family val="2"/>
          </rPr>
          <t>PI-25</t>
        </r>
        <r>
          <rPr>
            <sz val="9"/>
            <color indexed="81"/>
            <rFont val="Tahoma"/>
            <family val="2"/>
          </rPr>
          <t>: Quality and timeliness of annual financial statements</t>
        </r>
      </text>
    </comment>
    <comment ref="C106" authorId="0" shapeId="0">
      <text>
        <r>
          <rPr>
            <b/>
            <sz val="9"/>
            <color indexed="81"/>
            <rFont val="Tahoma"/>
            <family val="2"/>
          </rPr>
          <t>PI-26</t>
        </r>
        <r>
          <rPr>
            <sz val="9"/>
            <color indexed="81"/>
            <rFont val="Tahoma"/>
            <family val="2"/>
          </rPr>
          <t>: Scope, nature and follow-up of external audit.</t>
        </r>
      </text>
    </comment>
    <comment ref="C107" authorId="0" shapeId="0">
      <text>
        <r>
          <rPr>
            <b/>
            <sz val="9"/>
            <color indexed="81"/>
            <rFont val="Tahoma"/>
            <family val="2"/>
          </rPr>
          <t>D-2</t>
        </r>
        <r>
          <rPr>
            <sz val="9"/>
            <color indexed="81"/>
            <rFont val="Tahoma"/>
            <family val="2"/>
          </rPr>
          <t>: Financial information provided by donors for budgeting and reporting on project and program aid</t>
        </r>
      </text>
    </comment>
    <comment ref="C110" authorId="0" shapeId="0">
      <text>
        <r>
          <rPr>
            <sz val="9"/>
            <color indexed="81"/>
            <rFont val="Tahoma"/>
            <family val="2"/>
          </rPr>
          <t>2012 Open Budget Index</t>
        </r>
        <r>
          <rPr>
            <b/>
            <sz val="9"/>
            <color indexed="81"/>
            <rFont val="Tahoma"/>
            <family val="2"/>
          </rPr>
          <t xml:space="preserve">
</t>
        </r>
        <r>
          <rPr>
            <sz val="9"/>
            <color indexed="81"/>
            <rFont val="Tahoma"/>
            <family val="2"/>
          </rPr>
          <t>http://internationalbudget.org
Scores:
0 - 20     Scant or no information
21 - 40    Minimal
41 - 60    Some
61 - 80    Significant
81 - 100  Extensive information</t>
        </r>
      </text>
    </comment>
    <comment ref="C111" authorId="0" shapeId="0">
      <text>
        <r>
          <rPr>
            <sz val="9"/>
            <color indexed="81"/>
            <rFont val="Tahoma"/>
            <family val="2"/>
          </rPr>
          <t>2010 Open Budget Index</t>
        </r>
        <r>
          <rPr>
            <b/>
            <sz val="9"/>
            <color indexed="81"/>
            <rFont val="Tahoma"/>
            <family val="2"/>
          </rPr>
          <t xml:space="preserve">
</t>
        </r>
        <r>
          <rPr>
            <sz val="9"/>
            <color indexed="81"/>
            <rFont val="Tahoma"/>
            <family val="2"/>
          </rPr>
          <t>http://internationalbudget.org
Scores:
0 - 20     Scant or no information
21 - 40    Minimal
41 - 60    Some
61 - 80    Significant
81 - 100  Extensive information</t>
        </r>
      </text>
    </comment>
    <comment ref="C112" authorId="0" shapeId="0">
      <text>
        <r>
          <rPr>
            <sz val="9"/>
            <color indexed="81"/>
            <rFont val="Tahoma"/>
            <family val="2"/>
          </rPr>
          <t xml:space="preserve">Status of participation in Open Government Partnership (OGP) initiative (as of January 2013)
0=Developing Commitments
1=Commitments Delivered
</t>
        </r>
      </text>
    </comment>
    <comment ref="C113" authorId="0" shapeId="0">
      <text>
        <r>
          <rPr>
            <sz val="9"/>
            <color indexed="81"/>
            <rFont val="Tahoma"/>
            <family val="2"/>
          </rPr>
          <t>Status of MTEF implementation 
0 =  No MTEF
1 =  MTFF (Medium-Term Fiscal Framework)
2 =  MTBF (Medium-Term Budget Framework)
3 =  MTPF (Medium-Term Performance Framework)
- =   Unknown</t>
        </r>
      </text>
    </comment>
    <comment ref="C114" authorId="0" shapeId="0">
      <text>
        <r>
          <rPr>
            <sz val="9"/>
            <color indexed="81"/>
            <rFont val="Tahoma"/>
            <family val="2"/>
          </rPr>
          <t>2014 UN e-Government Ranking</t>
        </r>
      </text>
    </comment>
    <comment ref="C120" authorId="0" shapeId="0">
      <text>
        <r>
          <rPr>
            <sz val="9"/>
            <color indexed="81"/>
            <rFont val="Tahoma"/>
            <family val="2"/>
          </rPr>
          <t>2012 UN e-Government Ranking</t>
        </r>
      </text>
    </comment>
    <comment ref="C131" authorId="0" shapeId="0">
      <text>
        <r>
          <rPr>
            <sz val="9"/>
            <color indexed="81"/>
            <rFont val="Tahoma"/>
            <family val="2"/>
          </rPr>
          <t>Open source policies adopted for central government</t>
        </r>
      </text>
    </comment>
    <comment ref="C132" authorId="0" shapeId="0">
      <text>
        <r>
          <rPr>
            <sz val="9"/>
            <color indexed="81"/>
            <rFont val="Tahoma"/>
            <family val="2"/>
          </rPr>
          <t>R&amp;D</t>
        </r>
      </text>
    </comment>
    <comment ref="C133" authorId="0" shapeId="0">
      <text>
        <r>
          <rPr>
            <sz val="9"/>
            <color indexed="81"/>
            <rFont val="Tahoma"/>
            <family val="2"/>
          </rPr>
          <t>Advisory</t>
        </r>
      </text>
    </comment>
    <comment ref="C134" authorId="0" shapeId="0">
      <text>
        <r>
          <rPr>
            <sz val="9"/>
            <color indexed="81"/>
            <rFont val="Tahoma"/>
            <family val="2"/>
          </rPr>
          <t>Proposed</t>
        </r>
      </text>
    </comment>
    <comment ref="C135" authorId="0" shapeId="0">
      <text>
        <r>
          <rPr>
            <sz val="9"/>
            <color indexed="81"/>
            <rFont val="Tahoma"/>
            <family val="2"/>
          </rPr>
          <t>Mandatory</t>
        </r>
      </text>
    </comment>
    <comment ref="C136" authorId="0" shapeId="0">
      <text>
        <r>
          <rPr>
            <sz val="9"/>
            <color indexed="81"/>
            <rFont val="Tahoma"/>
            <family val="2"/>
          </rPr>
          <t>Open source policies adopted for provinces/ disctricts/ cities</t>
        </r>
      </text>
    </comment>
    <comment ref="C137" authorId="0" shapeId="0">
      <text>
        <r>
          <rPr>
            <sz val="9"/>
            <color indexed="81"/>
            <rFont val="Tahoma"/>
            <family val="2"/>
          </rPr>
          <t>R&amp;D</t>
        </r>
      </text>
    </comment>
    <comment ref="C138" authorId="0" shapeId="0">
      <text>
        <r>
          <rPr>
            <sz val="9"/>
            <color indexed="81"/>
            <rFont val="Tahoma"/>
            <family val="2"/>
          </rPr>
          <t>Advisory</t>
        </r>
      </text>
    </comment>
    <comment ref="C139" authorId="0" shapeId="0">
      <text>
        <r>
          <rPr>
            <sz val="9"/>
            <color indexed="81"/>
            <rFont val="Tahoma"/>
            <family val="2"/>
          </rPr>
          <t>Proposed</t>
        </r>
      </text>
    </comment>
    <comment ref="C140" authorId="0" shapeId="0">
      <text>
        <r>
          <rPr>
            <sz val="9"/>
            <color indexed="81"/>
            <rFont val="Tahoma"/>
            <family val="2"/>
          </rPr>
          <t>Mandatory</t>
        </r>
      </text>
    </comment>
    <comment ref="C142" authorId="0" shapeId="0">
      <text>
        <r>
          <rPr>
            <b/>
            <sz val="9"/>
            <color indexed="81"/>
            <rFont val="Tahoma"/>
            <family val="2"/>
          </rPr>
          <t>Cem Dener:</t>
        </r>
        <r>
          <rPr>
            <sz val="9"/>
            <color indexed="81"/>
            <rFont val="Tahoma"/>
            <family val="2"/>
          </rPr>
          <t xml:space="preserve">
Total points for 20 key indicators
(26 pts max)</t>
        </r>
      </text>
    </comment>
    <comment ref="C143" authorId="0" shapeId="0">
      <text>
        <r>
          <rPr>
            <b/>
            <sz val="9"/>
            <color indexed="81"/>
            <rFont val="Tahoma"/>
            <family val="2"/>
          </rPr>
          <t>Cem Dener:</t>
        </r>
        <r>
          <rPr>
            <sz val="9"/>
            <color indexed="81"/>
            <rFont val="Tahoma"/>
            <family val="2"/>
          </rPr>
          <t xml:space="preserve">
Normalized points 
(0 … 100)</t>
        </r>
      </text>
    </comment>
    <comment ref="C150" authorId="0" shapeId="0">
      <text>
        <r>
          <rPr>
            <b/>
            <sz val="9"/>
            <color indexed="81"/>
            <rFont val="Tahoma"/>
            <family val="2"/>
          </rPr>
          <t>Cem Dener:</t>
        </r>
        <r>
          <rPr>
            <sz val="9"/>
            <color indexed="81"/>
            <rFont val="Tahoma"/>
            <family val="2"/>
          </rPr>
          <t xml:space="preserve">
 ISO 3166-1 alpha-3 codes</t>
        </r>
      </text>
    </comment>
    <comment ref="C151" authorId="0" shapeId="0">
      <text>
        <r>
          <rPr>
            <b/>
            <sz val="9"/>
            <color indexed="81"/>
            <rFont val="Tahoma"/>
            <family val="2"/>
          </rPr>
          <t>Cem Dener:</t>
        </r>
        <r>
          <rPr>
            <sz val="9"/>
            <color indexed="81"/>
            <rFont val="Tahoma"/>
            <family val="2"/>
          </rPr>
          <t xml:space="preserve">
Aid Management Platform (DG)
http://www.developmentgateway.org/programs/aid-management-program/aid-management-platform</t>
        </r>
      </text>
    </comment>
    <comment ref="C152" authorId="0" shapeId="0">
      <text>
        <r>
          <rPr>
            <b/>
            <sz val="9"/>
            <color indexed="81"/>
            <rFont val="Tahoma"/>
            <family val="2"/>
          </rPr>
          <t>Cem Dener:</t>
        </r>
        <r>
          <rPr>
            <sz val="9"/>
            <color indexed="81"/>
            <rFont val="Tahoma"/>
            <family val="2"/>
          </rPr>
          <t xml:space="preserve">
Development Assistance Database (DAD)
http://www.synisys.com/
</t>
        </r>
      </text>
    </comment>
    <comment ref="C153" authorId="0" shapeId="0">
      <text>
        <r>
          <rPr>
            <b/>
            <sz val="9"/>
            <color indexed="81"/>
            <rFont val="Tahoma"/>
            <family val="2"/>
          </rPr>
          <t>Cem Dener:</t>
        </r>
        <r>
          <rPr>
            <sz val="9"/>
            <color indexed="81"/>
            <rFont val="Tahoma"/>
            <family val="2"/>
          </rPr>
          <t xml:space="preserve">
e-Government Portal URL
or
Government/Presidency web site URL
</t>
        </r>
      </text>
    </comment>
    <comment ref="C154" authorId="0" shapeId="0">
      <text>
        <r>
          <rPr>
            <b/>
            <sz val="9"/>
            <color indexed="81"/>
            <rFont val="Tahoma"/>
            <family val="2"/>
          </rPr>
          <t>Cem Dener:</t>
        </r>
        <r>
          <rPr>
            <sz val="9"/>
            <color indexed="81"/>
            <rFont val="Tahoma"/>
            <family val="2"/>
          </rPr>
          <t xml:space="preserve">
Type of e-Gov/e-Service portal:
0:  Not available
1:  Mostly information/forms (G2C, G2B). 
2:  There are online services (transactional) visible through a portal (G2C, G2B, G2G, ...), mostly including single sign-on</t>
        </r>
      </text>
    </comment>
    <comment ref="C155" authorId="0" shapeId="0">
      <text>
        <r>
          <rPr>
            <b/>
            <sz val="9"/>
            <color indexed="81"/>
            <rFont val="Tahoma"/>
            <family val="2"/>
          </rPr>
          <t>Cem Dener:</t>
        </r>
        <r>
          <rPr>
            <sz val="9"/>
            <color indexed="81"/>
            <rFont val="Tahoma"/>
            <family val="2"/>
          </rPr>
          <t xml:space="preserve">
eServices portal URL
Single Sign-On URL</t>
        </r>
      </text>
    </comment>
    <comment ref="C156" authorId="0" shapeId="0">
      <text>
        <r>
          <rPr>
            <b/>
            <sz val="9"/>
            <color indexed="81"/>
            <rFont val="Tahoma"/>
            <family val="2"/>
          </rPr>
          <t>Cem Dener:</t>
        </r>
        <r>
          <rPr>
            <sz val="9"/>
            <color indexed="81"/>
            <rFont val="Tahoma"/>
            <family val="2"/>
          </rPr>
          <t xml:space="preserve">
UNPAN eGov Online Service Index (2016)
https://publicadministration.un.org/egovkb/en-us/Data-Center</t>
        </r>
      </text>
    </comment>
    <comment ref="C157" authorId="0" shapeId="0">
      <text>
        <r>
          <rPr>
            <b/>
            <sz val="9"/>
            <color indexed="81"/>
            <rFont val="Tahoma"/>
            <family val="2"/>
          </rPr>
          <t>Cem Dener:</t>
        </r>
        <r>
          <rPr>
            <sz val="9"/>
            <color indexed="81"/>
            <rFont val="Tahoma"/>
            <family val="2"/>
          </rPr>
          <t xml:space="preserve">
UNPAN eGov Online Service Index (2014)
http://unpan3.un.org/egovkb/en-us/About/Methodology</t>
        </r>
      </text>
    </comment>
    <comment ref="C158" authorId="0" shapeId="0">
      <text>
        <r>
          <rPr>
            <b/>
            <sz val="9"/>
            <color indexed="81"/>
            <rFont val="Tahoma"/>
            <family val="2"/>
          </rPr>
          <t>Cem Dener:</t>
        </r>
        <r>
          <rPr>
            <sz val="9"/>
            <color indexed="81"/>
            <rFont val="Tahoma"/>
            <family val="2"/>
          </rPr>
          <t xml:space="preserve">
Stage 1:
Emerging Information Services (mainly info)
(percentage)</t>
        </r>
      </text>
    </comment>
    <comment ref="C159" authorId="0" shapeId="0">
      <text>
        <r>
          <rPr>
            <b/>
            <sz val="9"/>
            <color indexed="81"/>
            <rFont val="Tahoma"/>
            <family val="2"/>
          </rPr>
          <t>Cem Dener:</t>
        </r>
        <r>
          <rPr>
            <sz val="9"/>
            <color indexed="81"/>
            <rFont val="Tahoma"/>
            <family val="2"/>
          </rPr>
          <t xml:space="preserve">
Stage 2:
Enhanced Information Services (info+forms)
(percentage)</t>
        </r>
      </text>
    </comment>
    <comment ref="C160" authorId="0" shapeId="0">
      <text>
        <r>
          <rPr>
            <b/>
            <sz val="9"/>
            <color indexed="81"/>
            <rFont val="Tahoma"/>
            <family val="2"/>
          </rPr>
          <t>Cem Dener:</t>
        </r>
        <r>
          <rPr>
            <sz val="9"/>
            <color indexed="81"/>
            <rFont val="Tahoma"/>
            <family val="2"/>
          </rPr>
          <t xml:space="preserve">
Stage 3:
Transactional Services
(info+forms+online transactions)
(percentage)</t>
        </r>
      </text>
    </comment>
    <comment ref="C161" authorId="0" shapeId="0">
      <text>
        <r>
          <rPr>
            <b/>
            <sz val="9"/>
            <color indexed="81"/>
            <rFont val="Tahoma"/>
            <family val="2"/>
          </rPr>
          <t>Cem Dener:</t>
        </r>
        <r>
          <rPr>
            <sz val="9"/>
            <color indexed="81"/>
            <rFont val="Tahoma"/>
            <family val="2"/>
          </rPr>
          <t xml:space="preserve">
Stage 4:
Connected Services
(integrated services)
(percentage)</t>
        </r>
      </text>
    </comment>
    <comment ref="C162" authorId="0" shapeId="0">
      <text>
        <r>
          <rPr>
            <b/>
            <sz val="9"/>
            <color indexed="81"/>
            <rFont val="Tahoma"/>
            <family val="2"/>
          </rPr>
          <t>Cem Dener:</t>
        </r>
        <r>
          <rPr>
            <sz val="9"/>
            <color indexed="81"/>
            <rFont val="Tahoma"/>
            <family val="2"/>
          </rPr>
          <t xml:space="preserve">
e-Gov Institution URL
(dedicated institution responsible for e-Gov policy,coordination, implementatiion)</t>
        </r>
      </text>
    </comment>
    <comment ref="C163" authorId="0" shapeId="0">
      <text>
        <r>
          <rPr>
            <b/>
            <sz val="9"/>
            <color indexed="81"/>
            <rFont val="Tahoma"/>
            <family val="2"/>
          </rPr>
          <t xml:space="preserve">Cem Dener:
</t>
        </r>
        <r>
          <rPr>
            <sz val="9"/>
            <color indexed="81"/>
            <rFont val="Tahoma"/>
            <family val="2"/>
          </rPr>
          <t xml:space="preserve">Name of the government entity managing e-Gov activities
</t>
        </r>
      </text>
    </comment>
    <comment ref="C164" authorId="0" shapeId="0">
      <text>
        <r>
          <rPr>
            <b/>
            <sz val="9"/>
            <color indexed="81"/>
            <rFont val="Tahoma"/>
            <family val="2"/>
          </rPr>
          <t>Cem Dener:</t>
        </r>
        <r>
          <rPr>
            <sz val="9"/>
            <color indexed="81"/>
            <rFont val="Tahoma"/>
            <family val="2"/>
          </rPr>
          <t xml:space="preserve">
Institutional responsibility for e-Government:
1: Ministry of Finance
2: Ministry of ICT
3: Ministry of Interior/Home Affairs
4: Autonomous entity under President's/PM's Office
5: Other</t>
        </r>
      </text>
    </comment>
    <comment ref="C165" authorId="0" shapeId="0">
      <text>
        <r>
          <rPr>
            <b/>
            <sz val="9"/>
            <color indexed="81"/>
            <rFont val="Tahoma"/>
            <family val="2"/>
          </rPr>
          <t xml:space="preserve">Cem Dener:
</t>
        </r>
        <r>
          <rPr>
            <sz val="9"/>
            <color indexed="81"/>
            <rFont val="Tahoma"/>
            <family val="2"/>
          </rPr>
          <t xml:space="preserve">Web link to key e-Gov strategy / action plan documents
</t>
        </r>
      </text>
    </comment>
    <comment ref="C166" authorId="0" shapeId="0">
      <text>
        <r>
          <rPr>
            <b/>
            <sz val="9"/>
            <color indexed="81"/>
            <rFont val="Tahoma"/>
            <family val="2"/>
          </rPr>
          <t>Cem Dener:</t>
        </r>
        <r>
          <rPr>
            <sz val="9"/>
            <color indexed="81"/>
            <rFont val="Tahoma"/>
            <family val="2"/>
          </rPr>
          <t xml:space="preserve">
e-Gov Strategy developed/e-Gov program launched in (year)</t>
        </r>
      </text>
    </comment>
    <comment ref="C167" authorId="0" shapeId="0">
      <text>
        <r>
          <rPr>
            <b/>
            <sz val="9"/>
            <color indexed="81"/>
            <rFont val="Tahoma"/>
            <family val="2"/>
          </rPr>
          <t>Cem Dener:</t>
        </r>
        <r>
          <rPr>
            <sz val="9"/>
            <color indexed="81"/>
            <rFont val="Tahoma"/>
            <family val="2"/>
          </rPr>
          <t xml:space="preserve">
Dedicated Treasury website (URL)</t>
        </r>
      </text>
    </comment>
    <comment ref="C168" authorId="0" shapeId="0">
      <text>
        <r>
          <rPr>
            <b/>
            <sz val="9"/>
            <color indexed="81"/>
            <rFont val="Tahoma"/>
            <family val="2"/>
          </rPr>
          <t>Cem Dener:</t>
        </r>
        <r>
          <rPr>
            <sz val="9"/>
            <color indexed="81"/>
            <rFont val="Tahoma"/>
            <family val="2"/>
          </rPr>
          <t xml:space="preserve">
Treasury organization has been established in (year)</t>
        </r>
      </text>
    </comment>
    <comment ref="C169" authorId="0" shapeId="0">
      <text>
        <r>
          <rPr>
            <b/>
            <sz val="9"/>
            <color indexed="81"/>
            <rFont val="Tahoma"/>
            <family val="2"/>
          </rPr>
          <t>Cem Dener:</t>
        </r>
        <r>
          <rPr>
            <sz val="9"/>
            <color indexed="81"/>
            <rFont val="Tahoma"/>
            <family val="2"/>
          </rPr>
          <t xml:space="preserve">
Treasury Single Account (TSA) website (URL)</t>
        </r>
      </text>
    </comment>
    <comment ref="C170" authorId="0" shapeId="0">
      <text>
        <r>
          <rPr>
            <b/>
            <sz val="9"/>
            <color indexed="81"/>
            <rFont val="Tahoma"/>
            <family val="2"/>
          </rPr>
          <t>Cem Dener:</t>
        </r>
        <r>
          <rPr>
            <sz val="9"/>
            <color indexed="81"/>
            <rFont val="Tahoma"/>
            <family val="2"/>
          </rPr>
          <t xml:space="preserve">
TSA operations have been initiated in (year)</t>
        </r>
      </text>
    </comment>
    <comment ref="C171" authorId="0" shapeId="0">
      <text>
        <r>
          <rPr>
            <b/>
            <sz val="9"/>
            <color indexed="81"/>
            <rFont val="Tahoma"/>
            <family val="2"/>
          </rPr>
          <t>Cem Dener:</t>
        </r>
        <r>
          <rPr>
            <sz val="9"/>
            <color indexed="81"/>
            <rFont val="Tahoma"/>
            <family val="2"/>
          </rPr>
          <t xml:space="preserve">
Type of TSA architecture:
0:  No TSA yet
1: TSA implementation planned or initiated
2: TSA is operational - Mostly decentralized accounts, or zero balanced accounts (in some cases linked with FMIS)
3: TSA is fully operational - Centralized TSA using Central Bank (mostly linked with FMIS)</t>
        </r>
      </text>
    </comment>
    <comment ref="C172" authorId="0" shapeId="0">
      <text>
        <r>
          <rPr>
            <b/>
            <sz val="9"/>
            <color indexed="81"/>
            <rFont val="Tahoma"/>
            <family val="2"/>
          </rPr>
          <t>Cem Dener:</t>
        </r>
        <r>
          <rPr>
            <sz val="9"/>
            <color indexed="81"/>
            <rFont val="Tahoma"/>
            <family val="2"/>
          </rPr>
          <t xml:space="preserve">
Scope of TSA in capturing Revenue (R) and Expenditure (E) transactions:
4  :  R+E above 75%
3  :  R+E 50-75 %
2  :  R+E 25-50 %
1  :  R+E below 25%
-  :  No TSA</t>
        </r>
      </text>
    </comment>
    <comment ref="C173" authorId="0" shapeId="0">
      <text>
        <r>
          <rPr>
            <b/>
            <sz val="9"/>
            <color indexed="81"/>
            <rFont val="Tahoma"/>
            <family val="2"/>
          </rPr>
          <t>Cem Dener:</t>
        </r>
        <r>
          <rPr>
            <sz val="9"/>
            <color indexed="81"/>
            <rFont val="Tahoma"/>
            <family val="2"/>
          </rPr>
          <t xml:space="preserve">
Average duration of government payments through TSA and FMIS platforms (hours)</t>
        </r>
      </text>
    </comment>
    <comment ref="C174" authorId="0" shapeId="0">
      <text>
        <r>
          <rPr>
            <b/>
            <sz val="9"/>
            <color indexed="81"/>
            <rFont val="Tahoma"/>
            <family val="2"/>
          </rPr>
          <t>Cem Dener:</t>
        </r>
        <r>
          <rPr>
            <sz val="9"/>
            <color indexed="81"/>
            <rFont val="Tahoma"/>
            <family val="2"/>
          </rPr>
          <t xml:space="preserve">
Web site containing info/doc on TSA benefits (URL)</t>
        </r>
      </text>
    </comment>
    <comment ref="C175" authorId="0" shapeId="0">
      <text>
        <r>
          <rPr>
            <b/>
            <sz val="9"/>
            <color indexed="81"/>
            <rFont val="Tahoma"/>
            <family val="2"/>
          </rPr>
          <t>Cem Dener:</t>
        </r>
        <r>
          <rPr>
            <sz val="9"/>
            <color indexed="81"/>
            <rFont val="Tahoma"/>
            <family val="2"/>
          </rPr>
          <t xml:space="preserve">
</t>
        </r>
      </text>
    </comment>
    <comment ref="C176" authorId="0" shapeId="0">
      <text>
        <r>
          <rPr>
            <b/>
            <sz val="9"/>
            <color indexed="81"/>
            <rFont val="Tahoma"/>
            <family val="2"/>
          </rPr>
          <t>Cem Dener:</t>
        </r>
        <r>
          <rPr>
            <sz val="9"/>
            <color indexed="81"/>
            <rFont val="Tahoma"/>
            <family val="2"/>
          </rPr>
          <t xml:space="preserve">
Reporting year of the TSA savings (latest)</t>
        </r>
      </text>
    </comment>
    <comment ref="C177" authorId="0" shapeId="0">
      <text>
        <r>
          <rPr>
            <b/>
            <sz val="9"/>
            <color indexed="81"/>
            <rFont val="Tahoma"/>
            <family val="2"/>
          </rPr>
          <t>Cem Dener:</t>
        </r>
        <r>
          <rPr>
            <sz val="9"/>
            <color indexed="81"/>
            <rFont val="Tahoma"/>
            <family val="2"/>
          </rPr>
          <t xml:space="preserve">
Tax Administration URL</t>
        </r>
      </text>
    </comment>
    <comment ref="C178" authorId="0" shapeId="0">
      <text>
        <r>
          <rPr>
            <b/>
            <sz val="9"/>
            <color indexed="81"/>
            <rFont val="Tahoma"/>
            <family val="2"/>
          </rPr>
          <t>Cem Dener:</t>
        </r>
        <r>
          <rPr>
            <sz val="9"/>
            <color indexed="81"/>
            <rFont val="Tahoma"/>
            <family val="2"/>
          </rPr>
          <t xml:space="preserve">
Tax Admin has been established in (year)</t>
        </r>
      </text>
    </comment>
    <comment ref="C179" authorId="0" shapeId="0">
      <text>
        <r>
          <rPr>
            <b/>
            <sz val="9"/>
            <color indexed="81"/>
            <rFont val="Tahoma"/>
            <family val="2"/>
          </rPr>
          <t>Cem Dener:</t>
        </r>
        <r>
          <rPr>
            <sz val="9"/>
            <color indexed="81"/>
            <rFont val="Tahoma"/>
            <family val="2"/>
          </rPr>
          <t xml:space="preserve">
Abbreviation of TMIS solution</t>
        </r>
      </text>
    </comment>
    <comment ref="C180" authorId="0" shapeId="0">
      <text>
        <r>
          <rPr>
            <b/>
            <sz val="9"/>
            <color indexed="81"/>
            <rFont val="Tahoma"/>
            <family val="2"/>
          </rPr>
          <t>Cem Dener:</t>
        </r>
        <r>
          <rPr>
            <sz val="9"/>
            <color indexed="81"/>
            <rFont val="Tahoma"/>
            <family val="2"/>
          </rPr>
          <t xml:space="preserve">
Full name of TMIS solution</t>
        </r>
      </text>
    </comment>
    <comment ref="C181" authorId="0" shapeId="0">
      <text>
        <r>
          <rPr>
            <b/>
            <sz val="9"/>
            <color indexed="81"/>
            <rFont val="Tahoma"/>
            <family val="2"/>
          </rPr>
          <t>Cem Dener:</t>
        </r>
        <r>
          <rPr>
            <sz val="9"/>
            <color indexed="81"/>
            <rFont val="Tahoma"/>
            <family val="2"/>
          </rPr>
          <t xml:space="preserve">
TMIS Application Software solution:
0 : No TMIS solution yet
1 : LDSW : Locally developed software
2 : COTS : Commercial off the shelf</t>
        </r>
      </text>
    </comment>
    <comment ref="C182" authorId="0" shapeId="0">
      <text>
        <r>
          <rPr>
            <b/>
            <sz val="9"/>
            <color indexed="81"/>
            <rFont val="Tahoma"/>
            <family val="2"/>
          </rPr>
          <t>Cem Dener:</t>
        </r>
        <r>
          <rPr>
            <sz val="9"/>
            <color indexed="81"/>
            <rFont val="Tahoma"/>
            <family val="2"/>
          </rPr>
          <t xml:space="preserve">
TMIS Application Software solution:
LDSW : Locally developed software (and the database platform used)
COTS : Commercial off the shelf (name of software package)</t>
        </r>
      </text>
    </comment>
    <comment ref="C183" authorId="0" shapeId="0">
      <text>
        <r>
          <rPr>
            <b/>
            <sz val="9"/>
            <color indexed="81"/>
            <rFont val="Tahoma"/>
            <family val="2"/>
          </rPr>
          <t>Cem Dener:</t>
        </r>
        <r>
          <rPr>
            <sz val="9"/>
            <color indexed="81"/>
            <rFont val="Tahoma"/>
            <family val="2"/>
          </rPr>
          <t xml:space="preserve">
Integrated Tax Management Information System URL</t>
        </r>
      </text>
    </comment>
    <comment ref="C184" authorId="0" shapeId="0">
      <text>
        <r>
          <rPr>
            <sz val="9"/>
            <color indexed="81"/>
            <rFont val="Tahoma"/>
            <family val="2"/>
          </rPr>
          <t>Year in which the TMIS became operational</t>
        </r>
      </text>
    </comment>
    <comment ref="C185" authorId="0" shapeId="0">
      <text>
        <r>
          <rPr>
            <b/>
            <sz val="9"/>
            <color indexed="81"/>
            <rFont val="Tahoma"/>
            <family val="2"/>
          </rPr>
          <t>Cem Dener:</t>
        </r>
        <r>
          <rPr>
            <sz val="9"/>
            <color indexed="81"/>
            <rFont val="Tahoma"/>
            <family val="2"/>
          </rPr>
          <t xml:space="preserve">
Tax System implementation status:
0: no TMIS yet
1= planned (commitment)
2= in progress (implementation)
3= fully operational
</t>
        </r>
      </text>
    </comment>
    <comment ref="C186" authorId="0" shapeId="0">
      <text>
        <r>
          <rPr>
            <b/>
            <sz val="9"/>
            <color indexed="81"/>
            <rFont val="Tahoma"/>
            <family val="2"/>
          </rPr>
          <t>Cem Dener:</t>
        </r>
        <r>
          <rPr>
            <sz val="9"/>
            <color indexed="81"/>
            <rFont val="Tahoma"/>
            <family val="2"/>
          </rPr>
          <t xml:space="preserve">
Tax System services/functionality:
1= Information services/forms
2= Transactional services 
3= Connected services (Single Window / integrated with other systems)
</t>
        </r>
      </text>
    </comment>
    <comment ref="C187" authorId="0" shapeId="0">
      <text>
        <r>
          <rPr>
            <b/>
            <sz val="9"/>
            <color indexed="81"/>
            <rFont val="Tahoma"/>
            <family val="2"/>
          </rPr>
          <t>Cem Dener:</t>
        </r>
        <r>
          <rPr>
            <sz val="9"/>
            <color indexed="81"/>
            <rFont val="Tahoma"/>
            <family val="2"/>
          </rPr>
          <t xml:space="preserve">
Customs Administration URL</t>
        </r>
      </text>
    </comment>
    <comment ref="C188" authorId="0" shapeId="0">
      <text>
        <r>
          <rPr>
            <b/>
            <sz val="9"/>
            <color indexed="81"/>
            <rFont val="Tahoma"/>
            <family val="2"/>
          </rPr>
          <t>Cem Dener:</t>
        </r>
        <r>
          <rPr>
            <sz val="9"/>
            <color indexed="81"/>
            <rFont val="Tahoma"/>
            <family val="2"/>
          </rPr>
          <t xml:space="preserve">
Customs Admin has been established in (year)</t>
        </r>
      </text>
    </comment>
    <comment ref="C189" authorId="0" shapeId="0">
      <text>
        <r>
          <rPr>
            <b/>
            <sz val="9"/>
            <color indexed="81"/>
            <rFont val="Tahoma"/>
            <family val="2"/>
          </rPr>
          <t>Cem Dener:</t>
        </r>
        <r>
          <rPr>
            <sz val="9"/>
            <color indexed="81"/>
            <rFont val="Tahoma"/>
            <family val="2"/>
          </rPr>
          <t xml:space="preserve">
WCO accession (year)</t>
        </r>
      </text>
    </comment>
    <comment ref="C190" authorId="3" shapeId="0">
      <text>
        <r>
          <rPr>
            <b/>
            <sz val="9"/>
            <color indexed="81"/>
            <rFont val="Tahoma"/>
            <family val="2"/>
          </rPr>
          <t>Sophiko Skhirtladze:</t>
        </r>
        <r>
          <rPr>
            <sz val="9"/>
            <color indexed="81"/>
            <rFont val="Tahoma"/>
            <family val="2"/>
          </rPr>
          <t xml:space="preserve">
Status of Adoption WCO Data Model
4: Information systems used by the Member have been checked for  conformance. Tables showing conformance  with the WCO Data Model have been shared with the WCO Secretariat
3: Projects involving the use of the WCO Data Model are underway or have been completed
2: Mappings of data elements national Information Sytems with the WCO Data Model have been produced and (in some cases) shared with the WCO Secretariat
1:  A "My Information Package" has been published by the Member.
0: Information regarding conformance  with the WCO Data Model is not available</t>
        </r>
      </text>
    </comment>
    <comment ref="C191" authorId="0" shapeId="0">
      <text>
        <r>
          <rPr>
            <b/>
            <sz val="9"/>
            <color indexed="81"/>
            <rFont val="Tahoma"/>
            <family val="2"/>
          </rPr>
          <t>Cem Dener:</t>
        </r>
        <r>
          <rPr>
            <sz val="9"/>
            <color indexed="81"/>
            <rFont val="Tahoma"/>
            <family val="2"/>
          </rPr>
          <t xml:space="preserve">
Abbreviation of Customs System solution</t>
        </r>
      </text>
    </comment>
    <comment ref="C192" authorId="0" shapeId="0">
      <text>
        <r>
          <rPr>
            <b/>
            <sz val="9"/>
            <color indexed="81"/>
            <rFont val="Tahoma"/>
            <family val="2"/>
          </rPr>
          <t>Cem Dener:</t>
        </r>
        <r>
          <rPr>
            <sz val="9"/>
            <color indexed="81"/>
            <rFont val="Tahoma"/>
            <family val="2"/>
          </rPr>
          <t xml:space="preserve">
Full name of Customs System solution</t>
        </r>
      </text>
    </comment>
    <comment ref="C193" authorId="0" shapeId="0">
      <text>
        <r>
          <rPr>
            <b/>
            <sz val="9"/>
            <color indexed="81"/>
            <rFont val="Tahoma"/>
            <family val="2"/>
          </rPr>
          <t>Cem Dener:</t>
        </r>
        <r>
          <rPr>
            <sz val="9"/>
            <color indexed="81"/>
            <rFont val="Tahoma"/>
            <family val="2"/>
          </rPr>
          <t xml:space="preserve">
Customs MIS Application Software solution:
0 : No CMIS solution yet
1 : LDSW : Locally developed software
2 : COTS : Commercial off the shelf</t>
        </r>
      </text>
    </comment>
    <comment ref="C194" authorId="0" shapeId="0">
      <text>
        <r>
          <rPr>
            <b/>
            <sz val="9"/>
            <color indexed="81"/>
            <rFont val="Tahoma"/>
            <family val="2"/>
          </rPr>
          <t>Cem Dener:</t>
        </r>
        <r>
          <rPr>
            <sz val="9"/>
            <color indexed="81"/>
            <rFont val="Tahoma"/>
            <family val="2"/>
          </rPr>
          <t xml:space="preserve">
Customs MIS Application Software solution:
LDSW : Locally developed software (and the database platform used)
COTS : Commercial off the shelf (name of software package)</t>
        </r>
      </text>
    </comment>
    <comment ref="C195" authorId="0" shapeId="0">
      <text>
        <r>
          <rPr>
            <b/>
            <sz val="9"/>
            <color indexed="81"/>
            <rFont val="Tahoma"/>
            <family val="2"/>
          </rPr>
          <t>Cem Dener:</t>
        </r>
        <r>
          <rPr>
            <sz val="9"/>
            <color indexed="81"/>
            <rFont val="Tahoma"/>
            <family val="2"/>
          </rPr>
          <t xml:space="preserve">
Customs System URL</t>
        </r>
      </text>
    </comment>
    <comment ref="C196" authorId="0" shapeId="0">
      <text>
        <r>
          <rPr>
            <sz val="9"/>
            <color indexed="81"/>
            <rFont val="Tahoma"/>
            <family val="2"/>
          </rPr>
          <t>Year in which the Customs System became operational</t>
        </r>
      </text>
    </comment>
    <comment ref="C197" authorId="0" shapeId="0">
      <text>
        <r>
          <rPr>
            <b/>
            <sz val="9"/>
            <color indexed="81"/>
            <rFont val="Tahoma"/>
            <family val="2"/>
          </rPr>
          <t>Cem Dener:</t>
        </r>
        <r>
          <rPr>
            <sz val="9"/>
            <color indexed="81"/>
            <rFont val="Tahoma"/>
            <family val="2"/>
          </rPr>
          <t xml:space="preserve">
Customs System implementation status:
0: no Customs System yet
1= planned (commitment)
2= in progress (implementation)
3= fully operational
</t>
        </r>
      </text>
    </comment>
    <comment ref="C198" authorId="0" shapeId="0">
      <text>
        <r>
          <rPr>
            <b/>
            <sz val="9"/>
            <color indexed="81"/>
            <rFont val="Tahoma"/>
            <family val="2"/>
          </rPr>
          <t>Cem Dener:</t>
        </r>
        <r>
          <rPr>
            <sz val="9"/>
            <color indexed="81"/>
            <rFont val="Tahoma"/>
            <family val="2"/>
          </rPr>
          <t xml:space="preserve">
Customs System services/functionality:
1= Information services/forms
2= Transactional services 
3= Connected services (Single Window / integrated with other systems)
</t>
        </r>
      </text>
    </comment>
    <comment ref="C199" authorId="0" shapeId="0">
      <text>
        <r>
          <rPr>
            <b/>
            <sz val="9"/>
            <color indexed="81"/>
            <rFont val="Tahoma"/>
            <family val="2"/>
          </rPr>
          <t>Cem Dener:</t>
        </r>
        <r>
          <rPr>
            <sz val="9"/>
            <color indexed="81"/>
            <rFont val="Tahoma"/>
            <family val="2"/>
          </rPr>
          <t xml:space="preserve">
DB2014:
Is electronic submission and processing allowed?</t>
        </r>
      </text>
    </comment>
    <comment ref="C200" authorId="0" shapeId="0">
      <text>
        <r>
          <rPr>
            <b/>
            <sz val="9"/>
            <color indexed="81"/>
            <rFont val="Tahoma"/>
            <family val="2"/>
          </rPr>
          <t>Cem Dener:</t>
        </r>
        <r>
          <rPr>
            <sz val="9"/>
            <color indexed="81"/>
            <rFont val="Tahoma"/>
            <family val="2"/>
          </rPr>
          <t xml:space="preserve">
DB2014:
Is there a single window that links some of the relevant gov agencies?
-  : Unknown
0 : No
1 : Yes</t>
        </r>
      </text>
    </comment>
    <comment ref="C201" authorId="0" shapeId="0">
      <text>
        <r>
          <rPr>
            <b/>
            <sz val="9"/>
            <color indexed="81"/>
            <rFont val="Tahoma"/>
            <family val="2"/>
          </rPr>
          <t>Cem Dener:</t>
        </r>
        <r>
          <rPr>
            <sz val="9"/>
            <color indexed="81"/>
            <rFont val="Tahoma"/>
            <family val="2"/>
          </rPr>
          <t xml:space="preserve">
e-Filing platform URL</t>
        </r>
      </text>
    </comment>
    <comment ref="C202" authorId="0" shapeId="0">
      <text>
        <r>
          <rPr>
            <b/>
            <sz val="9"/>
            <color indexed="81"/>
            <rFont val="Tahoma"/>
            <family val="2"/>
          </rPr>
          <t>Cem Dener:</t>
        </r>
        <r>
          <rPr>
            <sz val="9"/>
            <color indexed="81"/>
            <rFont val="Tahoma"/>
            <family val="2"/>
          </rPr>
          <t xml:space="preserve">
e-Filing is operational since (year)</t>
        </r>
      </text>
    </comment>
    <comment ref="C203" authorId="0" shapeId="0">
      <text>
        <r>
          <rPr>
            <b/>
            <sz val="9"/>
            <color indexed="81"/>
            <rFont val="Tahoma"/>
            <family val="2"/>
          </rPr>
          <t>Cem Dener:</t>
        </r>
        <r>
          <rPr>
            <sz val="9"/>
            <color indexed="81"/>
            <rFont val="Tahoma"/>
            <family val="2"/>
          </rPr>
          <t xml:space="preserve">
e-Filing services provided online:
0= Not available yet
1= Provide information only
2= Online e-Filing services for citizens and/or businesses
3= Online e-Filing and payment options</t>
        </r>
      </text>
    </comment>
    <comment ref="C204" authorId="0" shapeId="0">
      <text>
        <r>
          <rPr>
            <b/>
            <sz val="9"/>
            <color indexed="81"/>
            <rFont val="Tahoma"/>
            <family val="2"/>
          </rPr>
          <t>Cem Dener:</t>
        </r>
        <r>
          <rPr>
            <sz val="9"/>
            <color indexed="81"/>
            <rFont val="Tahoma"/>
            <family val="2"/>
          </rPr>
          <t xml:space="preserve">
DB2014:
Is electronic filing and payment available and used by majority of firms?</t>
        </r>
      </text>
    </comment>
    <comment ref="C205" authorId="0" shapeId="0">
      <text>
        <r>
          <rPr>
            <b/>
            <sz val="9"/>
            <color indexed="81"/>
            <rFont val="Tahoma"/>
            <family val="2"/>
          </rPr>
          <t>Cem Dener:</t>
        </r>
        <r>
          <rPr>
            <sz val="9"/>
            <color indexed="81"/>
            <rFont val="Tahoma"/>
            <family val="2"/>
          </rPr>
          <t xml:space="preserve">
ePayment website (mainly for collections from citizens and businesses) (URL)</t>
        </r>
      </text>
    </comment>
    <comment ref="C206" authorId="0" shapeId="0">
      <text>
        <r>
          <rPr>
            <b/>
            <sz val="9"/>
            <color indexed="81"/>
            <rFont val="Tahoma"/>
            <family val="2"/>
          </rPr>
          <t>Cem Dener:</t>
        </r>
        <r>
          <rPr>
            <sz val="9"/>
            <color indexed="81"/>
            <rFont val="Tahoma"/>
            <family val="2"/>
          </rPr>
          <t xml:space="preserve">
ePayment system is operational since (year)</t>
        </r>
      </text>
    </comment>
    <comment ref="C207" authorId="0" shapeId="0">
      <text>
        <r>
          <rPr>
            <b/>
            <sz val="9"/>
            <color indexed="81"/>
            <rFont val="Tahoma"/>
            <family val="2"/>
          </rPr>
          <t>Cem Dener:</t>
        </r>
        <r>
          <rPr>
            <sz val="9"/>
            <color indexed="81"/>
            <rFont val="Tahoma"/>
            <family val="2"/>
          </rPr>
          <t xml:space="preserve">
Type of Government ePayment service:
0:  No Government ePayment solution (mainly public sector solutions)
1:  Fragmented systems (multiple platforms)
2:  Centralized/shared platform
</t>
        </r>
      </text>
    </comment>
    <comment ref="C208" authorId="0" shapeId="0">
      <text>
        <r>
          <rPr>
            <b/>
            <sz val="9"/>
            <color indexed="81"/>
            <rFont val="Tahoma"/>
            <family val="2"/>
          </rPr>
          <t>Cem Dener:</t>
        </r>
        <r>
          <rPr>
            <sz val="9"/>
            <color indexed="81"/>
            <rFont val="Tahoma"/>
            <family val="2"/>
          </rPr>
          <t xml:space="preserve">
Web site containing info/doc on digital signature usage.</t>
        </r>
      </text>
    </comment>
    <comment ref="C209" authorId="0" shapeId="0">
      <text>
        <r>
          <rPr>
            <b/>
            <sz val="9"/>
            <color indexed="81"/>
            <rFont val="Tahoma"/>
            <family val="2"/>
          </rPr>
          <t>Cem Dener:</t>
        </r>
        <r>
          <rPr>
            <sz val="9"/>
            <color indexed="81"/>
            <rFont val="Tahoma"/>
            <family val="2"/>
          </rPr>
          <t xml:space="preserve">
Digital Signature is being used since (year)</t>
        </r>
      </text>
    </comment>
    <comment ref="C210" authorId="0" shapeId="0">
      <text>
        <r>
          <rPr>
            <b/>
            <sz val="9"/>
            <color indexed="81"/>
            <rFont val="Tahoma"/>
            <family val="2"/>
          </rPr>
          <t>Cem Dener:</t>
        </r>
        <r>
          <rPr>
            <sz val="9"/>
            <color indexed="81"/>
            <rFont val="Tahoma"/>
            <family val="2"/>
          </rPr>
          <t xml:space="preserve">
Digital Signature implementation status
0:  No Digital Signature
1:  Legislation approved; no Infrastructure yet (PKI, CA, etc.)
2:  Legislation and infrastructure in place
3:  Used in practice for e-Services
</t>
        </r>
      </text>
    </comment>
    <comment ref="C211" authorId="0" shapeId="0">
      <text>
        <r>
          <rPr>
            <b/>
            <sz val="9"/>
            <color indexed="81"/>
            <rFont val="Tahoma"/>
            <family val="2"/>
          </rPr>
          <t>Cem Dener:</t>
        </r>
        <r>
          <rPr>
            <sz val="9"/>
            <color indexed="81"/>
            <rFont val="Tahoma"/>
            <family val="2"/>
          </rPr>
          <t xml:space="preserve">
Total number of public employees (staff/workers/consultants) paid from the state budget) 
Main source: http://laborsta.ilo.org/STP/guest
</t>
        </r>
      </text>
    </comment>
    <comment ref="C212" authorId="0" shapeId="0">
      <text>
        <r>
          <rPr>
            <b/>
            <sz val="9"/>
            <color indexed="81"/>
            <rFont val="Tahoma"/>
            <family val="2"/>
          </rPr>
          <t>Cem Dener:</t>
        </r>
        <r>
          <rPr>
            <sz val="9"/>
            <color indexed="81"/>
            <rFont val="Tahoma"/>
            <family val="2"/>
          </rPr>
          <t xml:space="preserve">
Scope of Public Employment data:
0:  Not visible from Gov web sites
1:  Central Gov only
2:  Central and other gov levels
</t>
        </r>
      </text>
    </comment>
    <comment ref="C213" authorId="0" shapeId="0">
      <text>
        <r>
          <rPr>
            <b/>
            <sz val="9"/>
            <color indexed="81"/>
            <rFont val="Tahoma"/>
            <family val="2"/>
          </rPr>
          <t>Cem Dener:</t>
        </r>
        <r>
          <rPr>
            <sz val="9"/>
            <color indexed="81"/>
            <rFont val="Tahoma"/>
            <family val="2"/>
          </rPr>
          <t xml:space="preserve">
Web link to PS personnel size</t>
        </r>
      </text>
    </comment>
    <comment ref="C214" authorId="0" shapeId="0">
      <text>
        <r>
          <rPr>
            <b/>
            <sz val="9"/>
            <color indexed="81"/>
            <rFont val="Tahoma"/>
            <family val="2"/>
          </rPr>
          <t>Cem Dener:</t>
        </r>
        <r>
          <rPr>
            <sz val="9"/>
            <color indexed="81"/>
            <rFont val="Tahoma"/>
            <family val="2"/>
          </rPr>
          <t xml:space="preserve">
Indicate the year in which the total number of Public Employees is reported?</t>
        </r>
      </text>
    </comment>
    <comment ref="C215" authorId="0" shapeId="0">
      <text>
        <r>
          <rPr>
            <b/>
            <sz val="9"/>
            <color indexed="81"/>
            <rFont val="Tahoma"/>
            <family val="2"/>
          </rPr>
          <t>Cem Dener:</t>
        </r>
        <r>
          <rPr>
            <sz val="9"/>
            <color indexed="81"/>
            <rFont val="Tahoma"/>
            <family val="2"/>
          </rPr>
          <t xml:space="preserve">
HRMIS: System name abbreviation</t>
        </r>
      </text>
    </comment>
    <comment ref="C216" authorId="0" shapeId="0">
      <text>
        <r>
          <rPr>
            <b/>
            <sz val="9"/>
            <color indexed="81"/>
            <rFont val="Tahoma"/>
            <family val="2"/>
          </rPr>
          <t>Cem Dener:</t>
        </r>
        <r>
          <rPr>
            <sz val="9"/>
            <color indexed="81"/>
            <rFont val="Tahoma"/>
            <family val="2"/>
          </rPr>
          <t xml:space="preserve">
HRMIS: System name</t>
        </r>
      </text>
    </comment>
    <comment ref="C217" authorId="0" shapeId="0">
      <text>
        <r>
          <rPr>
            <b/>
            <sz val="9"/>
            <color indexed="81"/>
            <rFont val="Tahoma"/>
            <family val="2"/>
          </rPr>
          <t>Cem Dener:</t>
        </r>
        <r>
          <rPr>
            <sz val="9"/>
            <color indexed="81"/>
            <rFont val="Tahoma"/>
            <family val="2"/>
          </rPr>
          <t xml:space="preserve">
HRMIS Application Software solution (centralized):
0 : No centralized HRMIS / Unknown
1 : LDSW : Locally developed software
2 : COTS : Commercial off the shelf
</t>
        </r>
      </text>
    </comment>
    <comment ref="C218" authorId="0" shapeId="0">
      <text>
        <r>
          <rPr>
            <b/>
            <sz val="9"/>
            <color indexed="81"/>
            <rFont val="Tahoma"/>
            <family val="2"/>
          </rPr>
          <t>Cem Dener:</t>
        </r>
        <r>
          <rPr>
            <sz val="9"/>
            <color indexed="81"/>
            <rFont val="Tahoma"/>
            <family val="2"/>
          </rPr>
          <t xml:space="preserve">
HRMIS Application Software solution:
LDSW : Locally developed software (and the database platform used)
COTS : Commercial off the shelf (name of software package)</t>
        </r>
      </text>
    </comment>
    <comment ref="C219" authorId="0" shapeId="0">
      <text>
        <r>
          <rPr>
            <b/>
            <sz val="9"/>
            <color indexed="81"/>
            <rFont val="Tahoma"/>
            <family val="2"/>
          </rPr>
          <t>Cem Dener:</t>
        </r>
        <r>
          <rPr>
            <sz val="9"/>
            <color indexed="81"/>
            <rFont val="Tahoma"/>
            <family val="2"/>
          </rPr>
          <t xml:space="preserve">
Web site containing info/doc on Human Resources Management Information System (HRMIS) platform (URL)</t>
        </r>
      </text>
    </comment>
    <comment ref="C220" authorId="0" shapeId="0">
      <text>
        <r>
          <rPr>
            <b/>
            <sz val="9"/>
            <color indexed="81"/>
            <rFont val="Tahoma"/>
            <family val="2"/>
          </rPr>
          <t>Cem Dener:</t>
        </r>
        <r>
          <rPr>
            <sz val="9"/>
            <color indexed="81"/>
            <rFont val="Tahoma"/>
            <family val="2"/>
          </rPr>
          <t xml:space="preserve">
HRMIS system is operational since (year)</t>
        </r>
      </text>
    </comment>
    <comment ref="C221" authorId="3" shapeId="0">
      <text>
        <r>
          <rPr>
            <b/>
            <sz val="9"/>
            <color indexed="81"/>
            <rFont val="Tahoma"/>
            <family val="2"/>
          </rPr>
          <t>Sophiko Skhirtladze:</t>
        </r>
        <r>
          <rPr>
            <sz val="9"/>
            <color indexed="81"/>
            <rFont val="Tahoma"/>
            <family val="2"/>
          </rPr>
          <t xml:space="preserve">
HRMIS operational status for centralized (shared) platforms:
0: No HRMIS / Status unknown
1: Planned
2: Implementation in progress
    - New solution (indicte expected completion date as a comment under HRM Yr)
    - Modernization of existing platform (indicate operational year of existing platform in HRM Yr. Add a comment on expected completion year of new system).
3: Fully operational
</t>
        </r>
      </text>
    </comment>
    <comment ref="C222" authorId="3" shapeId="0">
      <text>
        <r>
          <rPr>
            <b/>
            <sz val="9"/>
            <color indexed="81"/>
            <rFont val="Tahoma"/>
            <family val="2"/>
          </rPr>
          <t>Cem Dener:</t>
        </r>
        <r>
          <rPr>
            <sz val="9"/>
            <color indexed="81"/>
            <rFont val="Tahoma"/>
            <family val="2"/>
          </rPr>
          <t xml:space="preserve">
Topology of the HRMIS solution:
0: No HRMIS / Unknown
1: Fragmented HRMIS solutions (line ministries having separate systems)
2: Centralized HRMIS platform (shared platform for all civil ministries)
</t>
        </r>
      </text>
    </comment>
    <comment ref="C223" authorId="0" shapeId="0">
      <text>
        <r>
          <rPr>
            <b/>
            <sz val="9"/>
            <color indexed="81"/>
            <rFont val="Tahoma"/>
            <family val="2"/>
          </rPr>
          <t>Cem Dener:</t>
        </r>
        <r>
          <rPr>
            <sz val="9"/>
            <color indexed="81"/>
            <rFont val="Tahoma"/>
            <family val="2"/>
          </rPr>
          <t xml:space="preserve">
Payroll System name abbreviation</t>
        </r>
      </text>
    </comment>
    <comment ref="C224" authorId="0" shapeId="0">
      <text>
        <r>
          <rPr>
            <b/>
            <sz val="9"/>
            <color indexed="81"/>
            <rFont val="Tahoma"/>
            <family val="2"/>
          </rPr>
          <t>Cem Dener:</t>
        </r>
        <r>
          <rPr>
            <sz val="9"/>
            <color indexed="81"/>
            <rFont val="Tahoma"/>
            <family val="2"/>
          </rPr>
          <t xml:space="preserve">
Payroll System name</t>
        </r>
      </text>
    </comment>
    <comment ref="C225" authorId="0" shapeId="0">
      <text>
        <r>
          <rPr>
            <b/>
            <sz val="9"/>
            <color indexed="81"/>
            <rFont val="Tahoma"/>
            <family val="2"/>
          </rPr>
          <t>Cem Dener:</t>
        </r>
        <r>
          <rPr>
            <sz val="9"/>
            <color indexed="81"/>
            <rFont val="Tahoma"/>
            <family val="2"/>
          </rPr>
          <t xml:space="preserve">
Payroll system solution:
0 : No centralized Payroll sys / Unknown
1 : LDSW : Locally developed software
2 : COTS : Commercial off the shelf
</t>
        </r>
      </text>
    </comment>
    <comment ref="C226" authorId="0" shapeId="0">
      <text>
        <r>
          <rPr>
            <b/>
            <sz val="9"/>
            <color indexed="81"/>
            <rFont val="Tahoma"/>
            <family val="2"/>
          </rPr>
          <t>Cem Dener:</t>
        </r>
        <r>
          <rPr>
            <sz val="9"/>
            <color indexed="81"/>
            <rFont val="Tahoma"/>
            <family val="2"/>
          </rPr>
          <t xml:space="preserve">
Payroll system solution:
LDSW : Locally developed software (and the database platform used)
COTS : Commercial off the shelf (name of software package)</t>
        </r>
      </text>
    </comment>
    <comment ref="C227" authorId="0" shapeId="0">
      <text>
        <r>
          <rPr>
            <b/>
            <sz val="9"/>
            <color indexed="81"/>
            <rFont val="Tahoma"/>
            <family val="2"/>
          </rPr>
          <t>Cem Dener:</t>
        </r>
        <r>
          <rPr>
            <sz val="9"/>
            <color indexed="81"/>
            <rFont val="Tahoma"/>
            <family val="2"/>
          </rPr>
          <t xml:space="preserve">
Web site containing info/doc on Payroll system/registry (URL)</t>
        </r>
      </text>
    </comment>
    <comment ref="C228" authorId="0" shapeId="0">
      <text>
        <r>
          <rPr>
            <b/>
            <sz val="9"/>
            <color indexed="81"/>
            <rFont val="Tahoma"/>
            <family val="2"/>
          </rPr>
          <t>Cem Dener:</t>
        </r>
        <r>
          <rPr>
            <sz val="9"/>
            <color indexed="81"/>
            <rFont val="Tahoma"/>
            <family val="2"/>
          </rPr>
          <t xml:space="preserve">
Payroll system (automated) is operational since (year)</t>
        </r>
      </text>
    </comment>
    <comment ref="C229" authorId="3" shapeId="0">
      <text>
        <r>
          <rPr>
            <b/>
            <sz val="9"/>
            <color indexed="81"/>
            <rFont val="Tahoma"/>
            <family val="2"/>
          </rPr>
          <t>Sophiko Skhirtladze:</t>
        </r>
        <r>
          <rPr>
            <sz val="9"/>
            <color indexed="81"/>
            <rFont val="Tahoma"/>
            <family val="2"/>
          </rPr>
          <t xml:space="preserve">
Payroll system status:
0: No automation
1: Planned
2: Implementation in progress
    - New solution (indicte expected completion date as a comment under Payr Yr)
    - Modernization of existing platform (indicate operational year of existing platform in Payr Yr. Add a comment on expected completion year of new system).
3: Fully operational</t>
        </r>
      </text>
    </comment>
    <comment ref="C230" authorId="3" shapeId="0">
      <text>
        <r>
          <rPr>
            <b/>
            <sz val="9"/>
            <color indexed="81"/>
            <rFont val="Tahoma"/>
            <family val="2"/>
          </rPr>
          <t>Cem Dener:</t>
        </r>
        <r>
          <rPr>
            <sz val="9"/>
            <color indexed="81"/>
            <rFont val="Tahoma"/>
            <family val="2"/>
          </rPr>
          <t xml:space="preserve">
Topology of the Payroll system:
0: No Payroll system yet / Unknown
1: Fragmented Payroll solutions (line ministries having separate systems)
2: Centralized Payroll platform (shared platform for all civil ministries)
</t>
        </r>
      </text>
    </comment>
    <comment ref="C231" authorId="0" shapeId="0">
      <text>
        <r>
          <rPr>
            <b/>
            <sz val="9"/>
            <color indexed="81"/>
            <rFont val="Tahoma"/>
            <family val="2"/>
          </rPr>
          <t>PI-19</t>
        </r>
        <r>
          <rPr>
            <sz val="9"/>
            <color indexed="81"/>
            <rFont val="Tahoma"/>
            <family val="2"/>
          </rPr>
          <t>: Competition, value for money and controls in procurement</t>
        </r>
      </text>
    </comment>
    <comment ref="C232" authorId="0" shapeId="0">
      <text>
        <r>
          <rPr>
            <b/>
            <sz val="9"/>
            <color indexed="81"/>
            <rFont val="Tahoma"/>
            <family val="2"/>
          </rPr>
          <t>Cem Dener:</t>
        </r>
        <r>
          <rPr>
            <sz val="9"/>
            <color indexed="81"/>
            <rFont val="Tahoma"/>
            <family val="2"/>
          </rPr>
          <t xml:space="preserve">
eProcurement system name</t>
        </r>
      </text>
    </comment>
    <comment ref="C233" authorId="0" shapeId="0">
      <text>
        <r>
          <rPr>
            <b/>
            <sz val="9"/>
            <color indexed="81"/>
            <rFont val="Tahoma"/>
            <family val="2"/>
          </rPr>
          <t>Cem Dener:</t>
        </r>
        <r>
          <rPr>
            <sz val="9"/>
            <color indexed="81"/>
            <rFont val="Tahoma"/>
            <family val="2"/>
          </rPr>
          <t xml:space="preserve">
Web site providing access to eProcurement platform (announcement of tenders, selection process, contract awards, suppliers, complaint tracking, etc.) (URL)</t>
        </r>
      </text>
    </comment>
    <comment ref="C234" authorId="0" shapeId="0">
      <text>
        <r>
          <rPr>
            <b/>
            <sz val="9"/>
            <color indexed="81"/>
            <rFont val="Tahoma"/>
            <family val="2"/>
          </rPr>
          <t>Cem Dener:</t>
        </r>
        <r>
          <rPr>
            <sz val="9"/>
            <color indexed="81"/>
            <rFont val="Tahoma"/>
            <family val="2"/>
          </rPr>
          <t xml:space="preserve">
eProcurement system is operational since (year)</t>
        </r>
      </text>
    </comment>
    <comment ref="C235" authorId="0" shapeId="0">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C236" authorId="0" shapeId="0">
      <text>
        <r>
          <rPr>
            <b/>
            <sz val="9"/>
            <color indexed="81"/>
            <rFont val="Tahoma"/>
            <family val="2"/>
          </rPr>
          <t>Cem Dener:</t>
        </r>
        <r>
          <rPr>
            <sz val="9"/>
            <color indexed="81"/>
            <rFont val="Tahoma"/>
            <family val="2"/>
          </rPr>
          <t xml:space="preserve">
e-Procurement System services/functionality:
0 :  No e-Proc system yet / Inadequate information
1 :  Information on services/forms
2 :  Transactional services (including connected services, if any)
</t>
        </r>
      </text>
    </comment>
    <comment ref="C237" authorId="0" shapeId="0">
      <text>
        <r>
          <rPr>
            <b/>
            <sz val="9"/>
            <color indexed="81"/>
            <rFont val="Tahoma"/>
            <family val="2"/>
          </rPr>
          <t>Cem Dener:</t>
        </r>
        <r>
          <rPr>
            <sz val="9"/>
            <color indexed="81"/>
            <rFont val="Tahoma"/>
            <family val="2"/>
          </rPr>
          <t xml:space="preserve">
Contract publishing and monitoring web site (including execution of signed contracts in some cases) (URL)</t>
        </r>
      </text>
    </comment>
    <comment ref="C239" authorId="0" shapeId="0">
      <text>
        <r>
          <rPr>
            <b/>
            <sz val="9"/>
            <color indexed="81"/>
            <rFont val="Tahoma"/>
            <family val="2"/>
          </rPr>
          <t>Cem Dener:</t>
        </r>
        <r>
          <rPr>
            <sz val="9"/>
            <color indexed="81"/>
            <rFont val="Tahoma"/>
            <family val="2"/>
          </rPr>
          <t xml:space="preserve">
Debt Mgmt System Application Software solution (centralized):
0 : No centralized DMS / Unknown
1 : LDSW : Locally developed software
2 : COTS : Commercial off the shelf
</t>
        </r>
      </text>
    </comment>
    <comment ref="C240" authorId="0" shapeId="0">
      <text>
        <r>
          <rPr>
            <b/>
            <sz val="9"/>
            <color indexed="81"/>
            <rFont val="Tahoma"/>
            <family val="2"/>
          </rPr>
          <t>Cem Dener:</t>
        </r>
        <r>
          <rPr>
            <sz val="9"/>
            <color indexed="81"/>
            <rFont val="Tahoma"/>
            <family val="2"/>
          </rPr>
          <t xml:space="preserve">
DMS solution name:
LDSW : Locally developed software (and the database platform used)
COTS : Commercial off the shelf (name of software package)
System name :Specific software and DB</t>
        </r>
      </text>
    </comment>
    <comment ref="C241" authorId="0" shapeId="0">
      <text>
        <r>
          <rPr>
            <b/>
            <sz val="9"/>
            <color indexed="81"/>
            <rFont val="Tahoma"/>
            <family val="2"/>
          </rPr>
          <t>Cem Dener:</t>
        </r>
        <r>
          <rPr>
            <sz val="9"/>
            <color indexed="81"/>
            <rFont val="Tahoma"/>
            <family val="2"/>
          </rPr>
          <t xml:space="preserve">
DMS system is operational since (year)</t>
        </r>
      </text>
    </comment>
    <comment ref="C242" authorId="3" shapeId="0">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C243" authorId="0" shapeId="0">
      <text>
        <r>
          <rPr>
            <b/>
            <sz val="9"/>
            <color indexed="81"/>
            <rFont val="Tahoma"/>
            <family val="2"/>
          </rPr>
          <t>Cem Dener:</t>
        </r>
        <r>
          <rPr>
            <sz val="9"/>
            <color indexed="81"/>
            <rFont val="Tahoma"/>
            <family val="2"/>
          </rPr>
          <t xml:space="preserve">
Debt Management Institution:
1 = MoF : Ministry of Finance
2 = CB : Central Bank
3 = CRD : Council for Reconstruction and Development
4 = SDMO : Separate Debt Management Office
5 = OTH : Other</t>
        </r>
      </text>
    </comment>
    <comment ref="C244" authorId="3" shapeId="0">
      <text>
        <r>
          <rPr>
            <b/>
            <sz val="9"/>
            <color indexed="81"/>
            <rFont val="Tahoma"/>
            <family val="2"/>
          </rPr>
          <t>Cem Dener:</t>
        </r>
        <r>
          <rPr>
            <sz val="9"/>
            <color indexed="81"/>
            <rFont val="Tahoma"/>
            <family val="2"/>
          </rPr>
          <t xml:space="preserve">
DMS Operational stages (as of 2014):
0: N/A = System no longer in use or not yet in use
1: Stage 1 = System installed but not (or not fully) operational
2: Stage 2= Database regularly kept up to date
3: Stage 3= System used for monitoring and internal reporting
4: Stage 4= System used for external reporting/statistics
T: Stage 5= In the reported year staff trained in system as an input to debt-portfolio analysis, debt-strategy formulation, or debt sustainability analysis
F: FMIS: DMS is integrated or being integrated with FMIS</t>
        </r>
      </text>
    </comment>
    <comment ref="C245" authorId="0" shapeId="0">
      <text>
        <r>
          <rPr>
            <b/>
            <sz val="9"/>
            <color indexed="81"/>
            <rFont val="Tahoma"/>
            <family val="2"/>
          </rPr>
          <t>Cem Dener:</t>
        </r>
        <r>
          <rPr>
            <sz val="9"/>
            <color indexed="81"/>
            <rFont val="Tahoma"/>
            <family val="2"/>
          </rPr>
          <t xml:space="preserve">
Total Points
(43 pts max)</t>
        </r>
      </text>
    </comment>
    <comment ref="C246" authorId="0" shapeId="0">
      <text>
        <r>
          <rPr>
            <b/>
            <sz val="9"/>
            <color indexed="81"/>
            <rFont val="Tahoma"/>
            <family val="2"/>
          </rPr>
          <t>Cem Dener:</t>
        </r>
        <r>
          <rPr>
            <sz val="9"/>
            <color indexed="81"/>
            <rFont val="Tahoma"/>
            <family val="2"/>
          </rPr>
          <t xml:space="preserve">
Normalized score
(0 … 100)</t>
        </r>
      </text>
    </comment>
    <comment ref="C248" authorId="0" shapeId="0">
      <text>
        <r>
          <rPr>
            <sz val="9"/>
            <color indexed="81"/>
            <rFont val="Tahoma"/>
            <family val="2"/>
          </rPr>
          <t xml:space="preserve">Income levels wrt GNIPC (2014):
LIC     Low Income              [ $1,045 or less ]
LMIC  Lower Middle Income  [ $1,046 to $4,125 ]
UMIC Upper Middle Income   [ $4,126 to $12,745 ]
HIC    High Income              [ $12,746 or more ]
http://data.worldbank.org/about/country-and-lending-groups
</t>
        </r>
      </text>
    </comment>
    <comment ref="C249" authorId="0" shapeId="0">
      <text>
        <r>
          <rPr>
            <sz val="9"/>
            <color indexed="81"/>
            <rFont val="Tahoma"/>
            <family val="2"/>
          </rPr>
          <t>2012 Open Budget Index</t>
        </r>
        <r>
          <rPr>
            <b/>
            <sz val="9"/>
            <color indexed="81"/>
            <rFont val="Tahoma"/>
            <family val="2"/>
          </rPr>
          <t xml:space="preserve">
</t>
        </r>
        <r>
          <rPr>
            <sz val="9"/>
            <color indexed="81"/>
            <rFont val="Tahoma"/>
            <family val="2"/>
          </rPr>
          <t>http://internationalbudget.org
Scores:
0 - 20     Scant or no information
21 - 40    Minimal
41 - 60    Some
61 - 80    Significant
81 - 100  Extensive information</t>
        </r>
      </text>
    </comment>
    <comment ref="C250" authorId="0" shapeId="0">
      <text>
        <r>
          <rPr>
            <sz val="9"/>
            <color indexed="81"/>
            <rFont val="Tahoma"/>
            <family val="2"/>
          </rPr>
          <t>2010 Open Budget Index</t>
        </r>
        <r>
          <rPr>
            <b/>
            <sz val="9"/>
            <color indexed="81"/>
            <rFont val="Tahoma"/>
            <family val="2"/>
          </rPr>
          <t xml:space="preserve">
</t>
        </r>
        <r>
          <rPr>
            <sz val="9"/>
            <color indexed="81"/>
            <rFont val="Tahoma"/>
            <family val="2"/>
          </rPr>
          <t>http://internationalbudget.org
Scores:
0 - 20     Scant or no information
21 - 40    Minimal
41 - 60    Some
61 - 80    Significant
81 - 100  Extensive information</t>
        </r>
      </text>
    </comment>
    <comment ref="C251" authorId="0" shapeId="0">
      <text>
        <r>
          <rPr>
            <sz val="9"/>
            <color indexed="81"/>
            <rFont val="Tahoma"/>
            <family val="2"/>
          </rPr>
          <t xml:space="preserve">Resource rich countries:
Percentage of GDP from resources
</t>
        </r>
      </text>
    </comment>
    <comment ref="C252" authorId="0" shapeId="0">
      <text>
        <r>
          <rPr>
            <b/>
            <sz val="9"/>
            <color indexed="81"/>
            <rFont val="Tahoma"/>
            <family val="2"/>
          </rPr>
          <t>Cem Dener:</t>
        </r>
        <r>
          <rPr>
            <sz val="9"/>
            <color indexed="81"/>
            <rFont val="Tahoma"/>
            <family val="2"/>
          </rPr>
          <t xml:space="preserve">
Select countries (small states):
Population less than 0.5 million</t>
        </r>
      </text>
    </comment>
  </commentList>
</comments>
</file>

<file path=xl/comments3.xml><?xml version="1.0" encoding="utf-8"?>
<comments xmlns="http://schemas.openxmlformats.org/spreadsheetml/2006/main">
  <authors>
    <author>Cem Dener</author>
  </authors>
  <commentList>
    <comment ref="G12" authorId="0" shapeId="0">
      <text>
        <r>
          <rPr>
            <b/>
            <sz val="9"/>
            <color indexed="81"/>
            <rFont val="Tahoma"/>
            <family val="2"/>
          </rPr>
          <t>Cem Dener:</t>
        </r>
        <r>
          <rPr>
            <sz val="9"/>
            <color indexed="81"/>
            <rFont val="Tahoma"/>
            <family val="2"/>
          </rPr>
          <t xml:space="preserve">
IN DB2014 report there is a case study in AZ Single Window</t>
        </r>
      </text>
    </comment>
  </commentList>
</comments>
</file>

<file path=xl/comments4.xml><?xml version="1.0" encoding="utf-8"?>
<comments xmlns="http://schemas.openxmlformats.org/spreadsheetml/2006/main">
  <authors>
    <author>Sophiko Skhirtladze</author>
  </authors>
  <commentList>
    <comment ref="F2" authorId="0" shapeId="0">
      <text>
        <r>
          <rPr>
            <b/>
            <sz val="9"/>
            <color indexed="81"/>
            <rFont val="Tahoma"/>
            <family val="2"/>
          </rPr>
          <t>Sophiko Skhirtladze:</t>
        </r>
        <r>
          <rPr>
            <sz val="9"/>
            <color indexed="81"/>
            <rFont val="Tahoma"/>
            <family val="2"/>
          </rPr>
          <t xml:space="preserve">
Mandatory for Some/All</t>
        </r>
      </text>
    </comment>
    <comment ref="X2" authorId="0" shapeId="0">
      <text>
        <r>
          <rPr>
            <b/>
            <sz val="9"/>
            <color indexed="81"/>
            <rFont val="Tahoma"/>
            <family val="2"/>
          </rPr>
          <t>Sophiko Skhirtladze:</t>
        </r>
        <r>
          <rPr>
            <sz val="9"/>
            <color indexed="81"/>
            <rFont val="Tahoma"/>
            <family val="2"/>
          </rPr>
          <t xml:space="preserve">
Credit Card or POS terminal</t>
        </r>
      </text>
    </comment>
    <comment ref="S22" authorId="0" shapeId="0">
      <text>
        <r>
          <rPr>
            <b/>
            <sz val="9"/>
            <color indexed="81"/>
            <rFont val="Tahoma"/>
            <family val="2"/>
          </rPr>
          <t>Sophiko Skhirtladze:</t>
        </r>
        <r>
          <rPr>
            <sz val="9"/>
            <color indexed="81"/>
            <rFont val="Tahoma"/>
            <family val="2"/>
          </rPr>
          <t xml:space="preserve">
Direct Taxes Only</t>
        </r>
      </text>
    </comment>
    <comment ref="U22" authorId="0" shapeId="0">
      <text>
        <r>
          <rPr>
            <b/>
            <sz val="9"/>
            <color indexed="81"/>
            <rFont val="Tahoma"/>
            <family val="2"/>
          </rPr>
          <t>Sophiko Skhirtladze:</t>
        </r>
        <r>
          <rPr>
            <sz val="9"/>
            <color indexed="81"/>
            <rFont val="Tahoma"/>
            <family val="2"/>
          </rPr>
          <t xml:space="preserve">
Indirect taxes Only</t>
        </r>
      </text>
    </comment>
    <comment ref="X39" authorId="0" shapeId="0">
      <text>
        <r>
          <rPr>
            <b/>
            <sz val="9"/>
            <color indexed="81"/>
            <rFont val="Tahoma"/>
            <family val="2"/>
          </rPr>
          <t>Sophiko Skhirtladze:</t>
        </r>
        <r>
          <rPr>
            <sz val="9"/>
            <color indexed="81"/>
            <rFont val="Tahoma"/>
            <family val="2"/>
          </rPr>
          <t xml:space="preserve">
numbers relate to rankings in terms of estimated usage;</t>
        </r>
      </text>
    </comment>
  </commentList>
</comments>
</file>

<file path=xl/comments5.xml><?xml version="1.0" encoding="utf-8"?>
<comments xmlns="http://schemas.openxmlformats.org/spreadsheetml/2006/main">
  <authors>
    <author>WB245048</author>
    <author>Cem Dener</author>
    <author>Sophiko Skhirtladze</author>
  </authors>
  <commentList>
    <comment ref="F1" authorId="0" shapeId="0">
      <text>
        <r>
          <rPr>
            <sz val="9"/>
            <color indexed="81"/>
            <rFont val="Tahoma"/>
            <family val="2"/>
          </rPr>
          <t xml:space="preserve">What is the source of Public Finance data?
0=No PF dataset
1=Static (tables consolidated from various sources manually/electronically)
2=Dynamic (brings archived info/docs)
3=Dynamic (brings dataset via query options linked to FMIS database or Data Warehouse)
</t>
        </r>
      </text>
    </comment>
    <comment ref="G1" authorId="1" shapeId="0">
      <text>
        <r>
          <rPr>
            <b/>
            <sz val="9"/>
            <color indexed="81"/>
            <rFont val="Tahoma"/>
            <family val="2"/>
          </rPr>
          <t xml:space="preserve">FMIS </t>
        </r>
        <r>
          <rPr>
            <sz val="9"/>
            <color indexed="81"/>
            <rFont val="Tahoma"/>
            <family val="2"/>
          </rPr>
          <t xml:space="preserve">Functional scope:
B : Budget Planning/Formulation (MTF, prog based budg, perf based budg)
T : Treasury (PEM)
F : FMIS (F=T+B; in some cases +O)
O : Other FMIS components (perf mgmt, HR, payroll)
</t>
        </r>
      </text>
    </comment>
    <comment ref="H1" authorId="1" shapeId="0">
      <text>
        <r>
          <rPr>
            <sz val="9"/>
            <color indexed="81"/>
            <rFont val="Tahoma"/>
            <family val="2"/>
          </rPr>
          <t xml:space="preserve">Treasury/FMIS status:
0 : T/F was not implemented or not operational
1 : Implementation in progress (expected year of go-live is indicated as a comment)
2 : T/F is operational for pilot or reduced scope implementation
3 : T/F is fully/partially operational
</t>
        </r>
      </text>
    </comment>
    <comment ref="I1" authorId="1" shapeId="0">
      <text>
        <r>
          <rPr>
            <b/>
            <sz val="9"/>
            <color indexed="81"/>
            <rFont val="Tahoma"/>
            <family val="2"/>
          </rPr>
          <t>Cem Dener:</t>
        </r>
        <r>
          <rPr>
            <sz val="9"/>
            <color indexed="81"/>
            <rFont val="Tahoma"/>
            <family val="2"/>
          </rPr>
          <t xml:space="preserve">
Type of TSA architecture:
0:  No TSA yet
1: TSA implementation planned or initiated
2: TSA is operational - Mostly decentralized accounts, or zero balanced accounts (in some cases linked with FMIS)
3: TSA is fully operational - Centralized TSA using Central Bank (mostly linked with FMIS)</t>
        </r>
      </text>
    </comment>
    <comment ref="J1" authorId="1" shapeId="0">
      <text>
        <r>
          <rPr>
            <b/>
            <sz val="9"/>
            <color indexed="81"/>
            <rFont val="Tahoma"/>
            <family val="2"/>
          </rPr>
          <t>Cem Dener:</t>
        </r>
        <r>
          <rPr>
            <sz val="9"/>
            <color indexed="81"/>
            <rFont val="Tahoma"/>
            <family val="2"/>
          </rPr>
          <t xml:space="preserve">
FMIS Maturity Index:
0 : No FMIS 
1 : T operational
2 : F (B+T) operational OR T+TSA operational
3:  F + TSA operational
</t>
        </r>
      </text>
    </comment>
    <comment ref="K1" authorId="1" shapeId="0">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L1" authorId="1" shapeId="0">
      <text>
        <r>
          <rPr>
            <b/>
            <sz val="9"/>
            <color indexed="81"/>
            <rFont val="Tahoma"/>
            <family val="2"/>
          </rPr>
          <t>Cem Dener:</t>
        </r>
        <r>
          <rPr>
            <sz val="9"/>
            <color indexed="81"/>
            <rFont val="Tahoma"/>
            <family val="2"/>
          </rPr>
          <t xml:space="preserve">
e-Filing services provided online:
0= Not available yet
1= Provide information only
2= Online e-Filing services for citizens and/or businesses
3= Online e-Filing and payment options</t>
        </r>
      </text>
    </comment>
    <comment ref="M1" authorId="1" shapeId="0">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N1" authorId="2" shapeId="0">
      <text>
        <r>
          <rPr>
            <b/>
            <sz val="9"/>
            <color indexed="81"/>
            <rFont val="Tahoma"/>
            <family val="2"/>
          </rPr>
          <t>Cem Dener:</t>
        </r>
        <r>
          <rPr>
            <sz val="9"/>
            <color indexed="81"/>
            <rFont val="Tahoma"/>
            <family val="2"/>
          </rPr>
          <t xml:space="preserve">
Topology of the HRMIS solution:
0: No HRMIS / Unknown
1: Fragmented HRMIS solutions (line ministries having separate systems)
2: Centralized HRMIS platform (shared platform for all civil ministries)
</t>
        </r>
      </text>
    </comment>
    <comment ref="O1" authorId="2" shapeId="0">
      <text>
        <r>
          <rPr>
            <b/>
            <sz val="9"/>
            <color indexed="81"/>
            <rFont val="Tahoma"/>
            <family val="2"/>
          </rPr>
          <t>Cem Dener:</t>
        </r>
        <r>
          <rPr>
            <sz val="9"/>
            <color indexed="81"/>
            <rFont val="Tahoma"/>
            <family val="2"/>
          </rPr>
          <t xml:space="preserve">
Topology of the Payroll system:
0: No Payroll system yet / Unknown
1: Fragmented Payroll solutions (line ministries having separate systems)
2: Centralized Payroll platform (shared platform for all civil ministries)
</t>
        </r>
      </text>
    </comment>
    <comment ref="P1" authorId="1" shapeId="0">
      <text>
        <r>
          <rPr>
            <b/>
            <sz val="9"/>
            <color indexed="81"/>
            <rFont val="Tahoma"/>
            <family val="2"/>
          </rPr>
          <t>Cem Dener:</t>
        </r>
        <r>
          <rPr>
            <sz val="9"/>
            <color indexed="81"/>
            <rFont val="Tahoma"/>
            <family val="2"/>
          </rPr>
          <t xml:space="preserve">
e-Procurement System services/functionality:
0 :  No e-Proc system yet / Inadequate information
1 :  Information on services/forms
2 :  Transactional services
3 : Connected services
</t>
        </r>
      </text>
    </comment>
  </commentList>
</comments>
</file>

<file path=xl/comments6.xml><?xml version="1.0" encoding="utf-8"?>
<comments xmlns="http://schemas.openxmlformats.org/spreadsheetml/2006/main">
  <authors>
    <author>Cem Dener</author>
  </authors>
  <commentList>
    <comment ref="D1" authorId="0" shapeId="0">
      <text>
        <r>
          <rPr>
            <b/>
            <sz val="9"/>
            <color indexed="81"/>
            <rFont val="Tahoma"/>
            <family val="2"/>
          </rPr>
          <t>Cem Dener:</t>
        </r>
        <r>
          <rPr>
            <sz val="9"/>
            <color indexed="81"/>
            <rFont val="Tahoma"/>
            <family val="2"/>
          </rPr>
          <t xml:space="preserve">
ICT Development Index</t>
        </r>
      </text>
    </comment>
    <comment ref="J1" authorId="0" shapeId="0">
      <text>
        <r>
          <rPr>
            <b/>
            <sz val="9"/>
            <color indexed="81"/>
            <rFont val="Tahoma"/>
            <family val="2"/>
          </rPr>
          <t>Cem Dener:</t>
        </r>
        <r>
          <rPr>
            <sz val="9"/>
            <color indexed="81"/>
            <rFont val="Tahoma"/>
            <family val="2"/>
          </rPr>
          <t xml:space="preserve">
IDI access sub-index</t>
        </r>
      </text>
    </comment>
    <comment ref="L1" authorId="0" shapeId="0">
      <text>
        <r>
          <rPr>
            <b/>
            <sz val="9"/>
            <color indexed="81"/>
            <rFont val="Tahoma"/>
            <family val="2"/>
          </rPr>
          <t>Cem Dener:</t>
        </r>
        <r>
          <rPr>
            <sz val="9"/>
            <color indexed="81"/>
            <rFont val="Tahoma"/>
            <family val="2"/>
          </rPr>
          <t xml:space="preserve">
IDI access sub-index</t>
        </r>
      </text>
    </comment>
    <comment ref="P1" authorId="0" shapeId="0">
      <text>
        <r>
          <rPr>
            <b/>
            <sz val="9"/>
            <color indexed="81"/>
            <rFont val="Tahoma"/>
            <family val="2"/>
          </rPr>
          <t>Cem Dener:</t>
        </r>
        <r>
          <rPr>
            <sz val="9"/>
            <color indexed="81"/>
            <rFont val="Tahoma"/>
            <family val="2"/>
          </rPr>
          <t xml:space="preserve">
IDI use sub-index</t>
        </r>
      </text>
    </comment>
    <comment ref="R1" authorId="0" shapeId="0">
      <text>
        <r>
          <rPr>
            <b/>
            <sz val="9"/>
            <color indexed="81"/>
            <rFont val="Tahoma"/>
            <family val="2"/>
          </rPr>
          <t>Cem Dener:</t>
        </r>
        <r>
          <rPr>
            <sz val="9"/>
            <color indexed="81"/>
            <rFont val="Tahoma"/>
            <family val="2"/>
          </rPr>
          <t xml:space="preserve">
IDI use sub-index</t>
        </r>
      </text>
    </comment>
    <comment ref="V1" authorId="0" shapeId="0">
      <text>
        <r>
          <rPr>
            <b/>
            <sz val="9"/>
            <color indexed="81"/>
            <rFont val="Tahoma"/>
            <family val="2"/>
          </rPr>
          <t>Cem Dener:</t>
        </r>
        <r>
          <rPr>
            <sz val="9"/>
            <color indexed="81"/>
            <rFont val="Tahoma"/>
            <family val="2"/>
          </rPr>
          <t xml:space="preserve">
IDI skills sub-index</t>
        </r>
      </text>
    </comment>
    <comment ref="X1" authorId="0" shapeId="0">
      <text>
        <r>
          <rPr>
            <b/>
            <sz val="9"/>
            <color indexed="81"/>
            <rFont val="Tahoma"/>
            <family val="2"/>
          </rPr>
          <t>Cem Dener:</t>
        </r>
        <r>
          <rPr>
            <sz val="9"/>
            <color indexed="81"/>
            <rFont val="Tahoma"/>
            <family val="2"/>
          </rPr>
          <t xml:space="preserve">
IDI skills sub-index</t>
        </r>
      </text>
    </comment>
  </commentList>
</comments>
</file>

<file path=xl/sharedStrings.xml><?xml version="1.0" encoding="utf-8"?>
<sst xmlns="http://schemas.openxmlformats.org/spreadsheetml/2006/main" count="27156" uniqueCount="9665">
  <si>
    <t>#</t>
  </si>
  <si>
    <t>Flag</t>
  </si>
  <si>
    <t>Economy</t>
  </si>
  <si>
    <t>Level</t>
  </si>
  <si>
    <t>Fragile</t>
  </si>
  <si>
    <t>Population</t>
  </si>
  <si>
    <t>GNI</t>
  </si>
  <si>
    <t>GNIPC</t>
  </si>
  <si>
    <t>Ministry of Finance</t>
  </si>
  <si>
    <t>Source</t>
  </si>
  <si>
    <t>Other</t>
  </si>
  <si>
    <t>Afghanistan</t>
  </si>
  <si>
    <t>LIC</t>
  </si>
  <si>
    <t>F</t>
  </si>
  <si>
    <t>Afghanistan Ministry of Finance</t>
  </si>
  <si>
    <t>Central Statistics Office </t>
  </si>
  <si>
    <t>http://www.cso.gov.af</t>
  </si>
  <si>
    <t>Bank of Afghanistan </t>
  </si>
  <si>
    <t>http://www.centralbank.gov.af</t>
  </si>
  <si>
    <t>National laws and regulations</t>
  </si>
  <si>
    <t>Albania</t>
  </si>
  <si>
    <t>UMIC</t>
  </si>
  <si>
    <t>Ministry of Finance of the Republic of Albania</t>
  </si>
  <si>
    <t>http://www.minfin.gov.al</t>
  </si>
  <si>
    <t>Institute of Statistics</t>
  </si>
  <si>
    <t>http://www.instat.gov.al</t>
  </si>
  <si>
    <t>Bank of Albania</t>
  </si>
  <si>
    <t>http://www.bankofalbania.org</t>
  </si>
  <si>
    <t>Internal budget rules</t>
  </si>
  <si>
    <t>http://www.minfin.gov.al/minfin/Kushtet_e_perdorimit_156_1.php</t>
  </si>
  <si>
    <t>Algeria</t>
  </si>
  <si>
    <t>Ministère des Finances</t>
  </si>
  <si>
    <t>http://www.mf.gov.dz</t>
  </si>
  <si>
    <t>National Office of Statistiques</t>
  </si>
  <si>
    <t>http://www.ons.dz</t>
  </si>
  <si>
    <t>Bank of Algeria</t>
  </si>
  <si>
    <t>http://www.bank-of-algeria.dz </t>
  </si>
  <si>
    <t>Andorra</t>
  </si>
  <si>
    <t>HIC</t>
  </si>
  <si>
    <t>Ministeri de Finances, Andorra</t>
  </si>
  <si>
    <t>http://www.finances.ad</t>
  </si>
  <si>
    <t>Department of Studies and Statistics</t>
  </si>
  <si>
    <t>http://www.estadistica.ad</t>
  </si>
  <si>
    <t>Institut Nacional Andorrà de Finances</t>
  </si>
  <si>
    <t>http://www.inaf.ad</t>
  </si>
  <si>
    <t>Angola</t>
  </si>
  <si>
    <t>LMIC</t>
  </si>
  <si>
    <t>Ministério das Finanças</t>
  </si>
  <si>
    <t>http://www.minfin.gv.ao</t>
  </si>
  <si>
    <t>Instituto Nacional de Estatistica (Angola)</t>
  </si>
  <si>
    <t>http://www.ine-ao.com</t>
  </si>
  <si>
    <t>National Bank of Angola</t>
  </si>
  <si>
    <t>http://www.bna.ao</t>
  </si>
  <si>
    <t>Antigua and Barbuda</t>
  </si>
  <si>
    <t>Ministry of Finance, Economy and Public Administration</t>
  </si>
  <si>
    <t>http://www.antigua.gov.ag/article_details.php?id=64&amp;category=42</t>
  </si>
  <si>
    <t>Statistics and Reports</t>
  </si>
  <si>
    <t>http://ab.gov.ag/article_details.php?id=65</t>
  </si>
  <si>
    <t>East Caribbean Central Bank</t>
  </si>
  <si>
    <t>http://www.eccb-centralbank.org</t>
  </si>
  <si>
    <t>Argentina</t>
  </si>
  <si>
    <t>National Institute of Statistics and Censuses </t>
  </si>
  <si>
    <t>http://www.indec.mecon.ar</t>
  </si>
  <si>
    <t>Central Bank of Argentina </t>
  </si>
  <si>
    <t>http://www.bcra.gov.ar </t>
  </si>
  <si>
    <t>http://contenidos.mecon.gov.ar/direccion-de-informacion-ciudadana-y-seguimiento-parlamentario/</t>
  </si>
  <si>
    <t>http://www.mecon.gov.ar/onp/html/presutexto/ley2012/leydosdoce.html</t>
  </si>
  <si>
    <t>Armenia</t>
  </si>
  <si>
    <t>Republic of Armenia Ministry of Finance and Economy</t>
  </si>
  <si>
    <t>http://www.minfin.am</t>
  </si>
  <si>
    <t>National Statistical Service</t>
  </si>
  <si>
    <t>http://www.armstat.am</t>
  </si>
  <si>
    <t>Central Bank of Armenia</t>
  </si>
  <si>
    <t>http://www.cba.am   </t>
  </si>
  <si>
    <t>http://www.minfin.am/main.php?lang=1&amp;mode=budget&amp;iseng=1&amp;isarm=1</t>
  </si>
  <si>
    <t>http://programmebudgeting.am/</t>
  </si>
  <si>
    <t>Internal budget reporting rules and guidelines</t>
  </si>
  <si>
    <t>Australia</t>
  </si>
  <si>
    <t>Australia Department of Finance and Deregulation</t>
  </si>
  <si>
    <t>http://www.finance.gov.au</t>
  </si>
  <si>
    <t>Australian Bureau of Statistics</t>
  </si>
  <si>
    <t>http://www.abs.gov.au</t>
  </si>
  <si>
    <t>Reserve Bank of Australia</t>
  </si>
  <si>
    <t>http://www.rba.gov.au </t>
  </si>
  <si>
    <t>Austria</t>
  </si>
  <si>
    <t>Federal Ministry of Finance</t>
  </si>
  <si>
    <t>Statistics Austria</t>
  </si>
  <si>
    <t>Austrian National Bank</t>
  </si>
  <si>
    <t>http://www.oenb.at   </t>
  </si>
  <si>
    <t>Azerbaijan</t>
  </si>
  <si>
    <t>Ministry of Finance of the Republic of Azerbaijan</t>
  </si>
  <si>
    <t>http://www.maliyye.gov.az</t>
  </si>
  <si>
    <t>Azerbaijan State Statistical Committee</t>
  </si>
  <si>
    <t>http://www.azstat.org</t>
  </si>
  <si>
    <t>Central Bank of Azerbaijan Republic</t>
  </si>
  <si>
    <t>http://www.maliyye.gov.az/node/954</t>
  </si>
  <si>
    <t>National accounting standards</t>
  </si>
  <si>
    <t>Bahamas</t>
  </si>
  <si>
    <t>Ministry of Finance of The Bahamas </t>
  </si>
  <si>
    <t>The Department of Statistics</t>
  </si>
  <si>
    <t>http://statistics.bahamas.gov.bs</t>
  </si>
  <si>
    <t>Central Bank of The Bahamas</t>
  </si>
  <si>
    <t>http://centralbankbahamas.com</t>
  </si>
  <si>
    <t>Bahrain</t>
  </si>
  <si>
    <t>Ministry of Finance - Kingdom of Bahrain</t>
  </si>
  <si>
    <t>Central Informatics Organization </t>
  </si>
  <si>
    <t>http://www.cio.gov.bh</t>
  </si>
  <si>
    <t>Central Bank of Bahrain</t>
  </si>
  <si>
    <t>http://www.bma.gov.bh </t>
  </si>
  <si>
    <t>Bangladesh</t>
  </si>
  <si>
    <t>Bangladesh Ministry of Finance</t>
  </si>
  <si>
    <t>http://www.mof.gov.bd</t>
  </si>
  <si>
    <t>Bangladesh Bureau of Statistics</t>
  </si>
  <si>
    <t>http://www.bbs.gov.bd</t>
  </si>
  <si>
    <t>Bangladesh Bank</t>
  </si>
  <si>
    <t>http://www.bangladesh-bank.org </t>
  </si>
  <si>
    <t>http://www.mof.gov.bd/en/index.php?option=com_content&amp;view=article&amp;id=184&amp;Itemid=1</t>
  </si>
  <si>
    <t>http://www.mof.gov.bd/en/index.php?option=com_content&amp;view=article&amp;id=80&amp;Itemid=1&amp;phpMyAdmin=XRGktGpDJ7v31TJLuZ5xtAQmRx9</t>
  </si>
  <si>
    <t>There is webmail access to the Ministry of Finance website</t>
  </si>
  <si>
    <t>Barbados</t>
  </si>
  <si>
    <t>Barbados Statistical Services</t>
  </si>
  <si>
    <t>http://www.barstats.gov.bb</t>
  </si>
  <si>
    <t>Central Bank of Barbados</t>
  </si>
  <si>
    <t>http://www.centralbank.org.bb </t>
  </si>
  <si>
    <t>Belarus</t>
  </si>
  <si>
    <t>Ministry for Finance of Belarus</t>
  </si>
  <si>
    <t>Belarus Ministry of Statistics and Analysis</t>
  </si>
  <si>
    <t>http://www.belstat.gov.by</t>
  </si>
  <si>
    <t>National Bank of the Republic of Belarus</t>
  </si>
  <si>
    <t>http://www.nbrb.by</t>
  </si>
  <si>
    <t>Belgium</t>
  </si>
  <si>
    <t>Belgian Administration of the Treasury</t>
  </si>
  <si>
    <t>http://www.treasury.fgov.be</t>
  </si>
  <si>
    <t>Belgium National Institute of Statistics</t>
  </si>
  <si>
    <t>http://statbel.fgov.be</t>
  </si>
  <si>
    <t>National Bank of Belgium</t>
  </si>
  <si>
    <t>http://www.bnb.be    </t>
  </si>
  <si>
    <t>Belize</t>
  </si>
  <si>
    <t>Ministry of Finance of Belize</t>
  </si>
  <si>
    <t>http://www.mof.gov.bz</t>
  </si>
  <si>
    <t>Central Bank of Belize</t>
  </si>
  <si>
    <t>http://www.centralbank.org.bz  </t>
  </si>
  <si>
    <t>Benin</t>
  </si>
  <si>
    <t>Benin Ministry of Economy and Finances</t>
  </si>
  <si>
    <t>Institut national de la statistique et de l'analyse économique French (INSAE)</t>
  </si>
  <si>
    <t>http://insae-bj.org </t>
  </si>
  <si>
    <t>Central Bank of West African States (BCEAO)</t>
  </si>
  <si>
    <t>http://www.bceao.int </t>
  </si>
  <si>
    <t>Bhutan</t>
  </si>
  <si>
    <t>Bhutan Ministry of Finance</t>
  </si>
  <si>
    <t>Bhutan National Statistics Bureau</t>
  </si>
  <si>
    <t>http://www.nsb.gov.bt</t>
  </si>
  <si>
    <t>Royal Monetary Authority of Bhutan</t>
  </si>
  <si>
    <t>http://www.rma.org.bt </t>
  </si>
  <si>
    <t>Bolivia</t>
  </si>
  <si>
    <t>National Institute of Statistics</t>
  </si>
  <si>
    <t>http://www.ine.gob.bo</t>
  </si>
  <si>
    <t>Central Bank of Bolivia</t>
  </si>
  <si>
    <t>http://www.bcb.gob.bo   </t>
  </si>
  <si>
    <t>http://www.economiayfinanzas.gob.bo/index.php?opcion=com_contenido&amp;ver=contenido&amp;id=834&amp;id_item=464</t>
  </si>
  <si>
    <t>Bosnia and Herzegovina</t>
  </si>
  <si>
    <t>Bosnia and Herzegovina Ministry of Finance</t>
  </si>
  <si>
    <t>Bosnia and Herzegovina Agency for Statistics</t>
  </si>
  <si>
    <t>http://www.bhas.ba</t>
  </si>
  <si>
    <t>Central Bank of Bosnia and Herzegovina </t>
  </si>
  <si>
    <t>http://www.cbbh.ba </t>
  </si>
  <si>
    <t>Botswana</t>
  </si>
  <si>
    <t>Botswana - Ministry of Finance and Development Planning</t>
  </si>
  <si>
    <t>Botswana Central Statistics Office </t>
  </si>
  <si>
    <t>http://www.cso.gov.bw</t>
  </si>
  <si>
    <t>Bank of Botswana</t>
  </si>
  <si>
    <t>http://www.bankofbotswana.bw </t>
  </si>
  <si>
    <t>Brazil</t>
  </si>
  <si>
    <t>Ministry of Finance of Brazil</t>
  </si>
  <si>
    <t>http://www.fazenda.gov.br</t>
  </si>
  <si>
    <t>Brazilian Institute of Geography and Statistics (IBGE)</t>
  </si>
  <si>
    <t>http://www.ibge.gov.br/english/default.php </t>
  </si>
  <si>
    <t>Central Bank of Brazil</t>
  </si>
  <si>
    <t>http://www.bcb.gov.br </t>
  </si>
  <si>
    <t>http://www.bcb.gov.br/?INDECO; http://www.stn.fazenda.gov.br/hp/resultado.asp</t>
  </si>
  <si>
    <t>Brunei Darussalam</t>
  </si>
  <si>
    <t>http://www.mof.gov.bn</t>
  </si>
  <si>
    <t>Dept of Econ Planning and Dev - Dept of Statistics</t>
  </si>
  <si>
    <t>http://www.depd.gov.bn/dept_dos.html</t>
  </si>
  <si>
    <t>Brunei Currency and Monetary Board</t>
  </si>
  <si>
    <t>http://www.mof.gov.bn/English/BCMB/Pages/default.aspx</t>
  </si>
  <si>
    <t>Bulgaria</t>
  </si>
  <si>
    <t>Ministry of Finance of the Republic of Bulgaria</t>
  </si>
  <si>
    <t>http://www.minfin.bg</t>
  </si>
  <si>
    <t>Bulgaria National Statistical Institute</t>
  </si>
  <si>
    <t>http://www.nsi.bg</t>
  </si>
  <si>
    <t>Bulgarian National Bank</t>
  </si>
  <si>
    <t>http://www.bnb.bg </t>
  </si>
  <si>
    <t>Burkina Faso</t>
  </si>
  <si>
    <t>Burkina Faso - Ministère de l'économie et des finances</t>
  </si>
  <si>
    <t>Institut national de la statistique et de la démographie (INSD) </t>
  </si>
  <si>
    <t>http://www.insd.bf</t>
  </si>
  <si>
    <t>Burundi</t>
  </si>
  <si>
    <t>Institut de Statistiques et Des Etudes Economiques du Burundi</t>
  </si>
  <si>
    <t>http://burundistats.org</t>
  </si>
  <si>
    <t>Bank of the Republic of Burundi</t>
  </si>
  <si>
    <t>http://www.brb-bi.net </t>
  </si>
  <si>
    <t>Cambodia</t>
  </si>
  <si>
    <t>Ministry of Economy and Finance of Cambodia</t>
  </si>
  <si>
    <t>Cambodia National Institute of Statistics </t>
  </si>
  <si>
    <t>http://www.nis.gov.kh</t>
  </si>
  <si>
    <t>National Bank of Cambodia</t>
  </si>
  <si>
    <t>http://www.nbc.org.kh </t>
  </si>
  <si>
    <t>http://www.mef.gov.kh/budget.html</t>
  </si>
  <si>
    <t>Cameroon</t>
  </si>
  <si>
    <t>Cameroon Ministry of Finance and Economy</t>
  </si>
  <si>
    <t>Cameron Institut National de la Statistique</t>
  </si>
  <si>
    <t>http://www.statistics-cameroon.org</t>
  </si>
  <si>
    <t>Bank of Central African States</t>
  </si>
  <si>
    <t>http://www.beac.int </t>
  </si>
  <si>
    <t>Canada</t>
  </si>
  <si>
    <t>Canada Department of Finance</t>
  </si>
  <si>
    <t>http://www.fin.gc.ca</t>
  </si>
  <si>
    <t>Statistics Canada</t>
  </si>
  <si>
    <t>http://www.statcan.gc.ca</t>
  </si>
  <si>
    <t>Bank of Canada - Banque du Canada</t>
  </si>
  <si>
    <t>http://www.bankofcanada.ca</t>
  </si>
  <si>
    <t>Cape Verde</t>
  </si>
  <si>
    <t>Ministério das Finanças e do Planeamento</t>
  </si>
  <si>
    <t>http://www.minfin.gov.cv/</t>
  </si>
  <si>
    <t>National Statistical Institute</t>
  </si>
  <si>
    <t>http://www.ine.cv</t>
  </si>
  <si>
    <t>Banco de Cabo Verde</t>
  </si>
  <si>
    <t>http://www.bcv.cv</t>
  </si>
  <si>
    <t>Central African Republic</t>
  </si>
  <si>
    <t>http://www.afdevinfo.com/htmlreports/org/org_38461.html</t>
  </si>
  <si>
    <t>Institut centrafricain des statistiques, des études économiques et sociales (ICASEES)</t>
  </si>
  <si>
    <t>http://www.stat-centrafrique.com</t>
  </si>
  <si>
    <t>Chad</t>
  </si>
  <si>
    <t>Institut national de la statistique, des études économiques et démographiques (INSEED)</t>
  </si>
  <si>
    <t>http://www.inseed-tchad.org</t>
  </si>
  <si>
    <t>http://www.beac.int</t>
  </si>
  <si>
    <t>Chile</t>
  </si>
  <si>
    <t>Chile Ministry of Finance</t>
  </si>
  <si>
    <t>http://www.minhda.cl</t>
  </si>
  <si>
    <t>Instituto Nacional de Estadísticas</t>
  </si>
  <si>
    <t>http://www.ine.cl</t>
  </si>
  <si>
    <t>Central Bank of Chile</t>
  </si>
  <si>
    <t>http://www.bcentral.cl</t>
  </si>
  <si>
    <t>http://www.dipres.gob.cl/572/channel.html</t>
  </si>
  <si>
    <t>http://www.dipres.gob.cl/572/propertyvalue-15494.html</t>
  </si>
  <si>
    <t>China</t>
  </si>
  <si>
    <t>Ministry of Finance of the People's Republic of China</t>
  </si>
  <si>
    <t>http://www.mof.gov.cn</t>
  </si>
  <si>
    <t>China National Bureau of Statistics</t>
  </si>
  <si>
    <t>http://www.stats.gov.cn</t>
  </si>
  <si>
    <t>The People's Bank of China</t>
  </si>
  <si>
    <t>http://www.pbc.gov.cn</t>
  </si>
  <si>
    <t>http://www.mof.gov.cn/mofhome/gp/index.html</t>
  </si>
  <si>
    <t>Online surveys also provided</t>
  </si>
  <si>
    <t>Colombia</t>
  </si>
  <si>
    <t>Colombia Ministry of Finance and Public Credit</t>
  </si>
  <si>
    <t>http://www.minhacienda.gov.co</t>
  </si>
  <si>
    <t>Colombia National Administrative Department of Statistics (DANE) </t>
  </si>
  <si>
    <t>http://www.dane.gov.co</t>
  </si>
  <si>
    <t>Bank of the Republic</t>
  </si>
  <si>
    <t>http://www.banrep.gov.co</t>
  </si>
  <si>
    <t>Comoros</t>
  </si>
  <si>
    <t>Ministry of Finance, Budget, Economy and Planning</t>
  </si>
  <si>
    <t>Direction de la Statistique</t>
  </si>
  <si>
    <t>Central Bank of Comoros</t>
  </si>
  <si>
    <t>Congo</t>
  </si>
  <si>
    <t>Ministry of Economy, Finance, and Budget</t>
  </si>
  <si>
    <t>http://www.mefb-cg.org</t>
  </si>
  <si>
    <t>http://www.cnsee.org</t>
  </si>
  <si>
    <t>Congo:  Bank of Central African States</t>
  </si>
  <si>
    <t>Congo, Dem. Rep.</t>
  </si>
  <si>
    <t xml:space="preserve"> </t>
  </si>
  <si>
    <t>Costa Rica</t>
  </si>
  <si>
    <t>Costa Rica Ministry of Finance</t>
  </si>
  <si>
    <t>http://www.hacienda.go.cr</t>
  </si>
  <si>
    <t>Costa Rica Instituto Nacional de Estadística y Censos</t>
  </si>
  <si>
    <t>http://www.inec.go.cr</t>
  </si>
  <si>
    <t>Central Bank of Costa Rica</t>
  </si>
  <si>
    <t>http://www.bccr.fi.cr</t>
  </si>
  <si>
    <t>Côte d'Ivoire</t>
  </si>
  <si>
    <t>Côte d'Ivoire Ministry of Economy &amp; Finance</t>
  </si>
  <si>
    <t>http://www.finances.gouv.ci</t>
  </si>
  <si>
    <t>Côte d'Ivoire Institut national de la statistique (INS)</t>
  </si>
  <si>
    <t>http://www.ins.ci</t>
  </si>
  <si>
    <t>Croatia</t>
  </si>
  <si>
    <t>Croatia Ministry of Finance</t>
  </si>
  <si>
    <t>http://www.mfin.hr</t>
  </si>
  <si>
    <t>Croatia Central Bureau of Statistics</t>
  </si>
  <si>
    <t>http://www.dzs.hr</t>
  </si>
  <si>
    <t>Croatian National Bank</t>
  </si>
  <si>
    <t>http://www.hnb.hr</t>
  </si>
  <si>
    <t>Cuba</t>
  </si>
  <si>
    <t>Cuba Ministry of Finance</t>
  </si>
  <si>
    <t>http://www.mfp.cu</t>
  </si>
  <si>
    <t>Cuba Office of National Statistics</t>
  </si>
  <si>
    <t>http://www.one.cu</t>
  </si>
  <si>
    <t>Central Bank of Cuba</t>
  </si>
  <si>
    <t>http://www.bc.gov.cu</t>
  </si>
  <si>
    <t>Cyprus</t>
  </si>
  <si>
    <t>Cyprus Ministry of Finance</t>
  </si>
  <si>
    <t>http://www.mof.gov.cy</t>
  </si>
  <si>
    <t>Cyprus Statistical Service of the Republic of Cyprus </t>
  </si>
  <si>
    <t>Central Bank of Cyprus</t>
  </si>
  <si>
    <t>http://www.centralbank.gov.cy</t>
  </si>
  <si>
    <t>Czech Republic</t>
  </si>
  <si>
    <t>Ministry of Finance of the Czech Republic</t>
  </si>
  <si>
    <t>http://www.mfcr.cz</t>
  </si>
  <si>
    <t>Czech Statistical Office</t>
  </si>
  <si>
    <t>http://www.czso.cz</t>
  </si>
  <si>
    <t>Czech National Bank</t>
  </si>
  <si>
    <t>http://www.cnb.cz</t>
  </si>
  <si>
    <t>Denmark</t>
  </si>
  <si>
    <t>Denmark Ministry of Finance</t>
  </si>
  <si>
    <t>http://uk.fm.dk</t>
  </si>
  <si>
    <t>Statistics Denmark</t>
  </si>
  <si>
    <t>http://www.dst.dk</t>
  </si>
  <si>
    <t>National Bank of Denmark</t>
  </si>
  <si>
    <t>http://www.nationalbanken.dk</t>
  </si>
  <si>
    <t>Djibouti</t>
  </si>
  <si>
    <t>Djibouti Ministry of Finance</t>
  </si>
  <si>
    <t>http://www.ministere-finances.dj</t>
  </si>
  <si>
    <t>Djibouti Direction des statistiques et des études démographiques </t>
  </si>
  <si>
    <t>Central Bank of Djibouti</t>
  </si>
  <si>
    <t>http://www.banque-centrale.dj</t>
  </si>
  <si>
    <t>Dominica</t>
  </si>
  <si>
    <t>Ministry of Finance - Central Statistical Office</t>
  </si>
  <si>
    <t>Dominican Republic</t>
  </si>
  <si>
    <t>Dominican Republic Ministry of Finance</t>
  </si>
  <si>
    <t>http://www.hacienda.gov.do</t>
  </si>
  <si>
    <t>Dominican Republic Oficina Nacional de Estadistica</t>
  </si>
  <si>
    <t>http://www.one.gob.do</t>
  </si>
  <si>
    <t>Central Bank of the Dominican Republic</t>
  </si>
  <si>
    <t>http://www.bancentral.gov.do</t>
  </si>
  <si>
    <t>Ecuador</t>
  </si>
  <si>
    <t>Ecuador Ministry of Economy and Finance</t>
  </si>
  <si>
    <t>Ecuador Instituto Nacional de Estadística y Censos</t>
  </si>
  <si>
    <t>http://www.inec.gov.ec</t>
  </si>
  <si>
    <t>Central Bank of Ecuador</t>
  </si>
  <si>
    <t>http://www.bce.fin.ec </t>
  </si>
  <si>
    <t>Egypt</t>
  </si>
  <si>
    <t>Egypt Ministry of Finance</t>
  </si>
  <si>
    <t>http://www.mof.gov.eg</t>
  </si>
  <si>
    <t>Egypt Central Agency for Public Mobilization and Statistics</t>
  </si>
  <si>
    <t>http://www.capmas.gov.eg</t>
  </si>
  <si>
    <t>Central Bank of Egypt</t>
  </si>
  <si>
    <t>http://www.cbe.org.eg</t>
  </si>
  <si>
    <t>El Salvador</t>
  </si>
  <si>
    <t>El Salvador Ministry of Finance</t>
  </si>
  <si>
    <t>http://www.mh.gob.sv</t>
  </si>
  <si>
    <t>El Salvador General Directorate of Statistics and Censuses </t>
  </si>
  <si>
    <t>http://www.minec.gob.sv</t>
  </si>
  <si>
    <t>Central Reserve Bank of El Salvador</t>
  </si>
  <si>
    <t>http://www.bcr.gob.sv</t>
  </si>
  <si>
    <t>Equatorial Guinea</t>
  </si>
  <si>
    <t>Equatorial Guinea Ministry of Finance &amp; Budget</t>
  </si>
  <si>
    <t>Equatorial Guinea Direction Générale des Statistiques</t>
  </si>
  <si>
    <t>http://www.dgecnstat-ge.org</t>
  </si>
  <si>
    <t>Eritrea</t>
  </si>
  <si>
    <t>Ministry of Natl Dev - Statistics Dept</t>
  </si>
  <si>
    <t>Bank of Eritrea</t>
  </si>
  <si>
    <t>http://www.boe.gov.er</t>
  </si>
  <si>
    <t>Estonia</t>
  </si>
  <si>
    <t>Eesti Vabarigiigi Rahandusministeerium - Ministry of Finance, Estonia</t>
  </si>
  <si>
    <t>http://www.fin.ee</t>
  </si>
  <si>
    <t>Statistical Office of Estonia </t>
  </si>
  <si>
    <t>http://www.stat.ee</t>
  </si>
  <si>
    <t>Bank of Estonia</t>
  </si>
  <si>
    <t>http://www.bankofestonia.info</t>
  </si>
  <si>
    <t>Ethiopia</t>
  </si>
  <si>
    <t>Ethiopia Ministry of Finance and Economic Development</t>
  </si>
  <si>
    <t>http://www.mofed.gov.et</t>
  </si>
  <si>
    <t>Central Statistics Agency of Ethiopia</t>
  </si>
  <si>
    <t>http://www.csa.gov.et</t>
  </si>
  <si>
    <t>National Bank of Ethiopia</t>
  </si>
  <si>
    <t>http://www.nbe.gov.et </t>
  </si>
  <si>
    <t>Fiji</t>
  </si>
  <si>
    <t>Fiji Ministry of Finance</t>
  </si>
  <si>
    <t>Fiji Statistics Bureau </t>
  </si>
  <si>
    <t>http://www.statsfiji.gov.fj</t>
  </si>
  <si>
    <t>Reserve Bank of Fiji</t>
  </si>
  <si>
    <t>http://www.reservebank.gov.fj</t>
  </si>
  <si>
    <t>Finland</t>
  </si>
  <si>
    <t>Valtioneuvosto - Ministry of Finance, Finland</t>
  </si>
  <si>
    <t>Statistics Finland</t>
  </si>
  <si>
    <t>http://www.stat.fi</t>
  </si>
  <si>
    <t>Bank of Finland </t>
  </si>
  <si>
    <t>http://www.bof.fi</t>
  </si>
  <si>
    <t>France</t>
  </si>
  <si>
    <t>France Ministre du Budget, des Comptes publics, de la Fonction publique et de la Réforme de l'État</t>
  </si>
  <si>
    <t>National Institute of Statistics and Economic Studies (INSEE)</t>
  </si>
  <si>
    <t>http://www.insee.fr</t>
  </si>
  <si>
    <t>Bank of France</t>
  </si>
  <si>
    <t>http://www.banque-france.fr</t>
  </si>
  <si>
    <t>Gabon</t>
  </si>
  <si>
    <t>Gabon Ministère du Budget, des Comptes Publics, de la Fonction Publique, Charge de la Réforme de l'État</t>
  </si>
  <si>
    <t>Gabon Direction générale de la statistique et des études économiques (DGSEE)</t>
  </si>
  <si>
    <t>Gambia</t>
  </si>
  <si>
    <t>The Gambia Ministry of Finance and Economic Affairs </t>
  </si>
  <si>
    <t>The Gambia Central Statistics Department</t>
  </si>
  <si>
    <t>Central Bank of The Gambia</t>
  </si>
  <si>
    <t>http://www.cbg.gm</t>
  </si>
  <si>
    <t>Georgia</t>
  </si>
  <si>
    <t>Ministry of Finance of Georgia</t>
  </si>
  <si>
    <t>http://www.mof.ge</t>
  </si>
  <si>
    <t>Georgia State Department for Statistics </t>
  </si>
  <si>
    <t>National Bank of Georgia</t>
  </si>
  <si>
    <t>http://www.nbg.gov.ge</t>
  </si>
  <si>
    <t>Germany</t>
  </si>
  <si>
    <t>Bundesministerium der Finanzen</t>
  </si>
  <si>
    <t>http://www.bundesfinanzministerium.de</t>
  </si>
  <si>
    <t>Germany Federal Statistical Office</t>
  </si>
  <si>
    <t>http://www.destatis.de</t>
  </si>
  <si>
    <t>Deutsche Bundesbank </t>
  </si>
  <si>
    <t>http://www.bundesbank.de</t>
  </si>
  <si>
    <t>Ghana</t>
  </si>
  <si>
    <t>Ghana Ministry of Finance and Economic Planning</t>
  </si>
  <si>
    <t>http://www.mofep.gov.gh</t>
  </si>
  <si>
    <t>Ghana Statistical Service </t>
  </si>
  <si>
    <t>http://www.statsghana.gov.gh</t>
  </si>
  <si>
    <t>Bank of Ghana</t>
  </si>
  <si>
    <t>http://www.bog.gov.gh</t>
  </si>
  <si>
    <t>Greece</t>
  </si>
  <si>
    <t>Greece National Statistical Service </t>
  </si>
  <si>
    <t>http://www.statistics.gr</t>
  </si>
  <si>
    <t>Bank of Greece</t>
  </si>
  <si>
    <t>http://www.bankofgreece.gr</t>
  </si>
  <si>
    <t>Grenada</t>
  </si>
  <si>
    <t>Guatemala</t>
  </si>
  <si>
    <t>Guatemala Ministry of Public Finance</t>
  </si>
  <si>
    <t>http://www.minfin.gob.gt</t>
  </si>
  <si>
    <t>Guatemala Instituto Nacional de Estadistica</t>
  </si>
  <si>
    <t>http://www.ine.gob.gt</t>
  </si>
  <si>
    <t>Bank of Guatemala</t>
  </si>
  <si>
    <t>http://www.banguat.gob.gt </t>
  </si>
  <si>
    <t>Guinea</t>
  </si>
  <si>
    <t>Guinea National Statistics Directorate </t>
  </si>
  <si>
    <t>http://www.stat-guinee.org</t>
  </si>
  <si>
    <t>Central Bank of the Republic of Guinea</t>
  </si>
  <si>
    <t>http://www.bcrg.gov.gn</t>
  </si>
  <si>
    <t>Guinea-Bissau</t>
  </si>
  <si>
    <t>Ministerio das Financas da Guine Bissau</t>
  </si>
  <si>
    <t>Guinea-Bissau National Institute of Statistics and Censuses</t>
  </si>
  <si>
    <t>http://www.stat-guinebissau.com</t>
  </si>
  <si>
    <t>Guyana</t>
  </si>
  <si>
    <t>Guyana Ministry of Finance</t>
  </si>
  <si>
    <t>http://www.finance.gov.gy</t>
  </si>
  <si>
    <t>Guyana Bureau of Statistics</t>
  </si>
  <si>
    <t>http://www.statisticsguyana.gov.gy</t>
  </si>
  <si>
    <t>Bank of Guyana</t>
  </si>
  <si>
    <t>http://www.bankofguyana.org.gy</t>
  </si>
  <si>
    <t>Haiti</t>
  </si>
  <si>
    <t>Ministère de l'Economie et des Finances</t>
  </si>
  <si>
    <t>http://www.mefhaiti.gouv.ht</t>
  </si>
  <si>
    <t>Institut Haïtien de Statistique et d’Informatique</t>
  </si>
  <si>
    <t>http://www.ihsi.ht</t>
  </si>
  <si>
    <t>Central Bank of Haiti</t>
  </si>
  <si>
    <t>http://www.brh.net</t>
  </si>
  <si>
    <t>Honduras</t>
  </si>
  <si>
    <t>Honduras Secretaría de Finanzas</t>
  </si>
  <si>
    <t>http://www.sefin.gob.hn</t>
  </si>
  <si>
    <t>Honduras Instituto Nacional de Estadistica </t>
  </si>
  <si>
    <t>http://www.ine-hn.org</t>
  </si>
  <si>
    <t>Central Bank of Honduras</t>
  </si>
  <si>
    <t>http://www.bch.hn</t>
  </si>
  <si>
    <t>Hong Kong SAR, China</t>
  </si>
  <si>
    <t>Hong Kong Financial Services and the Treasury Bureau</t>
  </si>
  <si>
    <t>http://www.fstb.gov.hk</t>
  </si>
  <si>
    <t>Hong Kong Special Administrative Region Census and Statistics Department</t>
  </si>
  <si>
    <t>http://www.info.gov.hk/censtatd</t>
  </si>
  <si>
    <t>Hong Kong Monetary Authority</t>
  </si>
  <si>
    <t>Hungary</t>
  </si>
  <si>
    <t>Hungarian Central Statistical Office</t>
  </si>
  <si>
    <t>http://portal.ksh.hu</t>
  </si>
  <si>
    <t>Magyar Nemzeti Bank </t>
  </si>
  <si>
    <t>http://www.mnb.hu</t>
  </si>
  <si>
    <t>Iceland</t>
  </si>
  <si>
    <t>Fjármálaráðuneytið - Ministry of Finance, Iceland</t>
  </si>
  <si>
    <t>http://www.ministryoffinance.is</t>
  </si>
  <si>
    <t>Statistics Iceland </t>
  </si>
  <si>
    <t>http://www.statice.is</t>
  </si>
  <si>
    <t>Central Bank of Iceland</t>
  </si>
  <si>
    <t>http://www.sedlabanki.is </t>
  </si>
  <si>
    <t>India</t>
  </si>
  <si>
    <t>India Ministry of Finance</t>
  </si>
  <si>
    <t>http://www.finmin.nic.in</t>
  </si>
  <si>
    <t>India Ministry of Statistics and Programme Implementation</t>
  </si>
  <si>
    <t>http://mospi.nic.in</t>
  </si>
  <si>
    <t>Reserve Bank of India</t>
  </si>
  <si>
    <t>http://www.rbi.org.in </t>
  </si>
  <si>
    <t>Indonesia</t>
  </si>
  <si>
    <t>Ministry of Finance of Republic of Indonesia</t>
  </si>
  <si>
    <t>http://www.depkeu.go.id</t>
  </si>
  <si>
    <t>Statistics Indonesia</t>
  </si>
  <si>
    <t>http://www.bps.go.id</t>
  </si>
  <si>
    <t>Bank Indonesia</t>
  </si>
  <si>
    <t>http://www.bi.go.id </t>
  </si>
  <si>
    <t>Iran</t>
  </si>
  <si>
    <t>Iran Ministry of Economy and Finance Affairs</t>
  </si>
  <si>
    <t>http://www.mefa.gov.ir</t>
  </si>
  <si>
    <t>Statistics Center of Iran</t>
  </si>
  <si>
    <t>http://www.sci.org.ir</t>
  </si>
  <si>
    <t>The Central Bank of the Islamic Republic of Iran</t>
  </si>
  <si>
    <t>http://www.cbi.ir</t>
  </si>
  <si>
    <t>Iraq</t>
  </si>
  <si>
    <t>Iraq Ministry of Finance</t>
  </si>
  <si>
    <t>http://www.mof.gov.iq</t>
  </si>
  <si>
    <t>Central Organization for Statistics</t>
  </si>
  <si>
    <t>http://cosit.gov.iq</t>
  </si>
  <si>
    <t>Central Bank of Iraq</t>
  </si>
  <si>
    <t>http://www.cbi.iq</t>
  </si>
  <si>
    <t>Ireland</t>
  </si>
  <si>
    <t>Ireland Department of Finance</t>
  </si>
  <si>
    <t>http://www.finance.gov.ie</t>
  </si>
  <si>
    <t>Ireland Central Statistics Office</t>
  </si>
  <si>
    <t>http://www.cso.ie</t>
  </si>
  <si>
    <t>Central Bank and Financial Services Authority of Ireland</t>
  </si>
  <si>
    <t>http://www.centralbank.ie</t>
  </si>
  <si>
    <t>Israel</t>
  </si>
  <si>
    <t>Israel Ministry of Finance</t>
  </si>
  <si>
    <t>http://www.mof.gov.il</t>
  </si>
  <si>
    <t>Israel Central Bureau of Statistics</t>
  </si>
  <si>
    <t>http://www.cbs.gov.il</t>
  </si>
  <si>
    <t>Bank of Israel</t>
  </si>
  <si>
    <t>http://www.bankisrael.gov.il </t>
  </si>
  <si>
    <t>Italy</t>
  </si>
  <si>
    <t>Ministry of Economy and Finance</t>
  </si>
  <si>
    <t>Italy National Statistical Institute</t>
  </si>
  <si>
    <t>http://www.istat.it</t>
  </si>
  <si>
    <t>Bank of Italy</t>
  </si>
  <si>
    <t>http://www.bancaditalia.it</t>
  </si>
  <si>
    <t>Jamaica</t>
  </si>
  <si>
    <t>Jamaica Ministry of Finance and Planning</t>
  </si>
  <si>
    <t>http://www.mof.gov.jm</t>
  </si>
  <si>
    <t>Statistical Institute of Jamaica</t>
  </si>
  <si>
    <t>http://www.statinja.com</t>
  </si>
  <si>
    <t>Bank of Jamaica</t>
  </si>
  <si>
    <t>http://www.boj.org.jm </t>
  </si>
  <si>
    <t>Japan</t>
  </si>
  <si>
    <t>Ministry of Finance of Japan</t>
  </si>
  <si>
    <t>http://www.mof.go.jp</t>
  </si>
  <si>
    <t>Japan Statistics Bureau </t>
  </si>
  <si>
    <t>http://www.stat.go.jp</t>
  </si>
  <si>
    <t>Bank of Japan</t>
  </si>
  <si>
    <t>http://www.boj.or.jp</t>
  </si>
  <si>
    <t>Jordan</t>
  </si>
  <si>
    <t>Jordan Ministry of Finance</t>
  </si>
  <si>
    <t>http://www.mof.gov.jo</t>
  </si>
  <si>
    <t>Jordan Department of Statistics</t>
  </si>
  <si>
    <t>http://www.dos.gov.jo</t>
  </si>
  <si>
    <t>Central Bank of Jordan</t>
  </si>
  <si>
    <t>http://www.cbj.gov.jo </t>
  </si>
  <si>
    <t>Kazakhstan</t>
  </si>
  <si>
    <t>Kazakhstan Ministry of Finance</t>
  </si>
  <si>
    <t>http://www.minfin.kz</t>
  </si>
  <si>
    <t>Kazakhstan Agency of Statistics</t>
  </si>
  <si>
    <t>http://www.stat.kz</t>
  </si>
  <si>
    <t>National Bank of Kazakhstan</t>
  </si>
  <si>
    <t>http://www.nationalbank.kz</t>
  </si>
  <si>
    <t>Kenya</t>
  </si>
  <si>
    <t>Kenya Ministry of Finance and Planning</t>
  </si>
  <si>
    <t>http://www.treasury.go.ke</t>
  </si>
  <si>
    <t>Kenya National Bureau of Statistics</t>
  </si>
  <si>
    <t>http://www.cbs.go.ke</t>
  </si>
  <si>
    <t>Central Bank of Kenya</t>
  </si>
  <si>
    <t>http://www.centralbank.go.ke</t>
  </si>
  <si>
    <t>Kiribati</t>
  </si>
  <si>
    <t>Kiribati Statistics Office</t>
  </si>
  <si>
    <t>http://www.spc.int/prism/Country/KI/Stats</t>
  </si>
  <si>
    <t>Bank of Kiribati</t>
  </si>
  <si>
    <t>http://www.anz.com/kiribati</t>
  </si>
  <si>
    <t>Korea, Dem. Rep.</t>
  </si>
  <si>
    <t>-</t>
  </si>
  <si>
    <t>Korea, Rep.</t>
  </si>
  <si>
    <t>Ministry of Strategy and Finance of the Republic of Korea</t>
  </si>
  <si>
    <t>http://www.mosf.go.kr</t>
  </si>
  <si>
    <t>Korea National Statistical Office</t>
  </si>
  <si>
    <t>Bank of Korea</t>
  </si>
  <si>
    <t>http://eng.bok.or.kr </t>
  </si>
  <si>
    <t>Kosovo</t>
  </si>
  <si>
    <t>Kuwait</t>
  </si>
  <si>
    <t>Kuwait Ministry of Finance</t>
  </si>
  <si>
    <t>http://www.mof.gov.kw</t>
  </si>
  <si>
    <t>Central Bank of Kuwait</t>
  </si>
  <si>
    <t>http://www.cbk.gov.kw</t>
  </si>
  <si>
    <t>http://www.minfin.kg</t>
  </si>
  <si>
    <t>http://www.stat.kg</t>
  </si>
  <si>
    <t>National Bank of the Kyrgyz Republic</t>
  </si>
  <si>
    <t>http://www.nbkr.kg</t>
  </si>
  <si>
    <t>Lao PDR</t>
  </si>
  <si>
    <t>http://www.mof.gov.la</t>
  </si>
  <si>
    <t>Latvia</t>
  </si>
  <si>
    <t>Finansu Ministrija - Ministry of Finance, Latvia</t>
  </si>
  <si>
    <t>http://www.fm.gov.lv</t>
  </si>
  <si>
    <t>Latvia Central Statistical Bureau</t>
  </si>
  <si>
    <t>http://www.csb.lv</t>
  </si>
  <si>
    <t>Bank of Latvia</t>
  </si>
  <si>
    <t>http://www.bank.lv </t>
  </si>
  <si>
    <t>Lebanon</t>
  </si>
  <si>
    <t>Lebanon Ministry of Finance</t>
  </si>
  <si>
    <t>http://www.finance.gov.lb</t>
  </si>
  <si>
    <t>Lebanon Central Administration for Statistics</t>
  </si>
  <si>
    <t>http://www.cas.gov.lb</t>
  </si>
  <si>
    <t>Central Bank of Lebanon</t>
  </si>
  <si>
    <t>http://www.bdl.gov.lb</t>
  </si>
  <si>
    <t>Lesotho</t>
  </si>
  <si>
    <t>Lesotho Ministry of Finance And Development Planning</t>
  </si>
  <si>
    <t>http://www.finance.gov.ls</t>
  </si>
  <si>
    <t>Lesotho Bureau of Statistics </t>
  </si>
  <si>
    <t>http://www.bos.gov.ls</t>
  </si>
  <si>
    <t>Central Bank of Lesotho</t>
  </si>
  <si>
    <t>http://www.centralbank.org.ls</t>
  </si>
  <si>
    <t>Liberia</t>
  </si>
  <si>
    <t>http://www.mof.gov.lr</t>
  </si>
  <si>
    <t>Liberia Institute of Statistics and Geo-Information Services</t>
  </si>
  <si>
    <t>http://www.lisgis.org</t>
  </si>
  <si>
    <t>Central Bank of Liberia</t>
  </si>
  <si>
    <t>http://www.cbl.org.lr</t>
  </si>
  <si>
    <t>Libya</t>
  </si>
  <si>
    <t>http://www.mof.gov.ly</t>
  </si>
  <si>
    <t>Central Bank of Libya</t>
  </si>
  <si>
    <t>http://www.cbl.gov.ly</t>
  </si>
  <si>
    <t>Liechtenstein</t>
  </si>
  <si>
    <t>Lithuania</t>
  </si>
  <si>
    <t>Ministry of Finance of the Republic of Lithuania</t>
  </si>
  <si>
    <t>http://www.finmin.lt</t>
  </si>
  <si>
    <t>Lithuania Statistics Department</t>
  </si>
  <si>
    <t>http://www.stat.gov.lt</t>
  </si>
  <si>
    <t>Bank of Lithuania</t>
  </si>
  <si>
    <t>http://www.lbank.lt</t>
  </si>
  <si>
    <t>Luxembourg</t>
  </si>
  <si>
    <t>http://www.mf.public.lu</t>
  </si>
  <si>
    <t>Luxembourg National Institute of Statistics and Economic Studies </t>
  </si>
  <si>
    <t>http://www.statec.public.lu</t>
  </si>
  <si>
    <t>Central Bank of Luxembourg</t>
  </si>
  <si>
    <t>http://www.bcl.lu</t>
  </si>
  <si>
    <t>Macao SAR, China</t>
  </si>
  <si>
    <t>Macao Department of Finance</t>
  </si>
  <si>
    <t>http://www.dsf.gov.mo</t>
  </si>
  <si>
    <t>Macau Special Administrative Region Statistics and Census Service</t>
  </si>
  <si>
    <t>http://www.dsec.gov.mo</t>
  </si>
  <si>
    <t>Monetary Authority of Macao</t>
  </si>
  <si>
    <t>http://www.amcm.gov.mo</t>
  </si>
  <si>
    <t>Ministry of Finance of the Republic of Macedonia</t>
  </si>
  <si>
    <t>Macedonia State Statistical Office </t>
  </si>
  <si>
    <t>http://www.stat.gov.mk</t>
  </si>
  <si>
    <t>National Bank of the Republic of Macedonia</t>
  </si>
  <si>
    <t>http://www.nbrm.gov.mk</t>
  </si>
  <si>
    <t>Madagascar</t>
  </si>
  <si>
    <t>Madagascar Ministry of the Economy, Finance and Budget</t>
  </si>
  <si>
    <t>http://www.mefb.gov.mg</t>
  </si>
  <si>
    <t>Madagascar National Institute of Statistics</t>
  </si>
  <si>
    <t>http://www.instat.mg</t>
  </si>
  <si>
    <t>Central Bank of Madagascar</t>
  </si>
  <si>
    <t>http://www.banque-centrale.mg</t>
  </si>
  <si>
    <t>Malawi</t>
  </si>
  <si>
    <t>Ministry of Finance of Malawi</t>
  </si>
  <si>
    <t>http://www.finance.gov.mw</t>
  </si>
  <si>
    <t>Malawi National Statistical Office </t>
  </si>
  <si>
    <t>http://www.nso.malawi.net</t>
  </si>
  <si>
    <t>Reserve Bank of Malawi</t>
  </si>
  <si>
    <t>http://www.rbm.mw</t>
  </si>
  <si>
    <t>Malaysia</t>
  </si>
  <si>
    <t>Ministry of Finance/Treasury</t>
  </si>
  <si>
    <t>http://www.treasury.gov.my</t>
  </si>
  <si>
    <t>Malaysia Department of Statistics</t>
  </si>
  <si>
    <t>http://www.statistics.gov.my</t>
  </si>
  <si>
    <t>Central Bank of Malaysia</t>
  </si>
  <si>
    <t>http://www.bnm.gov.my</t>
  </si>
  <si>
    <t>Maldives</t>
  </si>
  <si>
    <t>http://www.finance.gov.mv</t>
  </si>
  <si>
    <t>Mali</t>
  </si>
  <si>
    <t>Mali National Directorate of Statistics and Informatics </t>
  </si>
  <si>
    <t>http://www.dnsi.gov.ml</t>
  </si>
  <si>
    <t>Malta</t>
  </si>
  <si>
    <t>Malta Ministry of Finance</t>
  </si>
  <si>
    <t>http://www.mfin.gov.mt</t>
  </si>
  <si>
    <t>Malta National Statistics Office</t>
  </si>
  <si>
    <t>http://www.nso.gov.mt</t>
  </si>
  <si>
    <t>Central Bank of Malta</t>
  </si>
  <si>
    <t>http://www.centralbankmalta.org</t>
  </si>
  <si>
    <t>Marshall Islands</t>
  </si>
  <si>
    <t>Mauritania</t>
  </si>
  <si>
    <t>Mauritania National Statistics Office</t>
  </si>
  <si>
    <t>http://www.ons.mr</t>
  </si>
  <si>
    <t>Banque Centrale de Mauritanie</t>
  </si>
  <si>
    <t>http://www.bcm.mr</t>
  </si>
  <si>
    <t>Mauritius</t>
  </si>
  <si>
    <t>Mauritius Ministry of Finance and Economic Empowerment</t>
  </si>
  <si>
    <t>Mauritius Central Statistical Office</t>
  </si>
  <si>
    <t>http://www.gov.mu/portal/site/cso</t>
  </si>
  <si>
    <t>Bank of Mauritius</t>
  </si>
  <si>
    <t>http://bom.intnet.mu</t>
  </si>
  <si>
    <t>Mexico</t>
  </si>
  <si>
    <t>Secretaría de Hacienda y Crédito Público - Ministry of Finance, Mexico</t>
  </si>
  <si>
    <t>http://www.shcp.gob.mx</t>
  </si>
  <si>
    <t>Mexico National Institute of Statistics, Geography, and Informatics</t>
  </si>
  <si>
    <t>http://www.inegi.gob.mx</t>
  </si>
  <si>
    <t>Bank of Mexico</t>
  </si>
  <si>
    <t>http://www.banxico.org.mx</t>
  </si>
  <si>
    <t>Micronesia, Fed. Sts.</t>
  </si>
  <si>
    <t>Moldova</t>
  </si>
  <si>
    <t>Moldova Ministry of Finance</t>
  </si>
  <si>
    <t>http://www.mf.gov.md</t>
  </si>
  <si>
    <t>Moldova National Bureau of Statistics</t>
  </si>
  <si>
    <t>http://www.statistica.md</t>
  </si>
  <si>
    <t>National Bank of Moldova</t>
  </si>
  <si>
    <t>http://www.bnm.org</t>
  </si>
  <si>
    <t>Monaco</t>
  </si>
  <si>
    <t>Mongolia</t>
  </si>
  <si>
    <t>Mongolia Ministry of Finance</t>
  </si>
  <si>
    <t>http://www.mof.gov.mn</t>
  </si>
  <si>
    <t>Mongolia National Statistical Office</t>
  </si>
  <si>
    <t>http://www.nso.mn</t>
  </si>
  <si>
    <t>Bank of Mongolia</t>
  </si>
  <si>
    <t>http://www.mongolbank.mn</t>
  </si>
  <si>
    <t>Montenegro</t>
  </si>
  <si>
    <t>Montenegro Ministry of Finance</t>
  </si>
  <si>
    <t>Statistical Office of the Republic of Montenegro</t>
  </si>
  <si>
    <t>http://www.monstat.org</t>
  </si>
  <si>
    <t>Central Bank of Montenegro</t>
  </si>
  <si>
    <t>http://www.cb-mn.org</t>
  </si>
  <si>
    <t>Morocco</t>
  </si>
  <si>
    <t>Morocco Ministry of Finance and Privatization</t>
  </si>
  <si>
    <t>http://www.finances.gov.ma</t>
  </si>
  <si>
    <t>http://www.insea.ac.ma</t>
  </si>
  <si>
    <t>Bank of Morocco</t>
  </si>
  <si>
    <t>http://www.bkam.ma</t>
  </si>
  <si>
    <t>Mozambique</t>
  </si>
  <si>
    <t>Mozambique National Treasury Directorate Ministry of Planning and Financ</t>
  </si>
  <si>
    <t>http://www.mf.gov.mz</t>
  </si>
  <si>
    <t>Mozambique National Institute of Statistics </t>
  </si>
  <si>
    <t>http://www.ine.gov.mz</t>
  </si>
  <si>
    <t>Bank of Mozambique</t>
  </si>
  <si>
    <t>http://www.bancomoc.mz </t>
  </si>
  <si>
    <t>Myanmar</t>
  </si>
  <si>
    <t>Namibia</t>
  </si>
  <si>
    <t>Namibia Ministry of Finance</t>
  </si>
  <si>
    <t>http://www.mof.gov.na</t>
  </si>
  <si>
    <t>Nepal Central Bureau of Statistics</t>
  </si>
  <si>
    <t>http://www.npc.gov.na/cbs</t>
  </si>
  <si>
    <t>Bank of Namibia</t>
  </si>
  <si>
    <t>http://www.bon.com.na</t>
  </si>
  <si>
    <t>Nauru</t>
  </si>
  <si>
    <t>Nepal</t>
  </si>
  <si>
    <t>Nepal Ministry of Finance</t>
  </si>
  <si>
    <t>http://www.mof.gov.np</t>
  </si>
  <si>
    <t>http://www.cbs.gov.np</t>
  </si>
  <si>
    <t>Central Bank of Nepal</t>
  </si>
  <si>
    <t>http://www.nrb.org.np</t>
  </si>
  <si>
    <t>Netherlands</t>
  </si>
  <si>
    <t>Ministerie van Financiën - Finance Ministry, Netherlands</t>
  </si>
  <si>
    <t>Statistics Netherlands</t>
  </si>
  <si>
    <t>http://www.cbs.nl</t>
  </si>
  <si>
    <t>Netherlands Bank</t>
  </si>
  <si>
    <t>http://www.dnb.nl </t>
  </si>
  <si>
    <t>New Zealand</t>
  </si>
  <si>
    <t>New Zealand Treasury</t>
  </si>
  <si>
    <t>http://www.treasury.govt.nz</t>
  </si>
  <si>
    <t>Statistics New Zealand </t>
  </si>
  <si>
    <t>http://www.stats.govt.nz</t>
  </si>
  <si>
    <t>Reserve Bank of New Zealand</t>
  </si>
  <si>
    <t>http://www.rbnz.govt.nz</t>
  </si>
  <si>
    <t>Nicaragua</t>
  </si>
  <si>
    <t>Nicaragua Ministry of Finance and Public Credit</t>
  </si>
  <si>
    <t>http://www.hacienda.gob.ni</t>
  </si>
  <si>
    <t>Central Bank of Nicaragua</t>
  </si>
  <si>
    <t>http://www.bcn.gob.ni</t>
  </si>
  <si>
    <t>Niger</t>
  </si>
  <si>
    <t>Niger Ministry of Economy &amp; Finance</t>
  </si>
  <si>
    <t>Niger Institut National de la Statistique</t>
  </si>
  <si>
    <t>http://www.stat-niger.org</t>
  </si>
  <si>
    <t>Nigeria</t>
  </si>
  <si>
    <t>Nigeria Federal Ministry of Finance</t>
  </si>
  <si>
    <t>http://www.fmf.gov.ng</t>
  </si>
  <si>
    <t>Nigeria National Bureau of Statistics</t>
  </si>
  <si>
    <t>http://www.nigerianstat.gov.ng</t>
  </si>
  <si>
    <t>Central Bank of Nigeria</t>
  </si>
  <si>
    <t>http://www.cenbank.org</t>
  </si>
  <si>
    <t>Norway</t>
  </si>
  <si>
    <t>Statistics Norway </t>
  </si>
  <si>
    <t>http://www.ssb.no</t>
  </si>
  <si>
    <t>http://www.norges-bank.no</t>
  </si>
  <si>
    <t>Oman</t>
  </si>
  <si>
    <t>Oman Ministry of Finance</t>
  </si>
  <si>
    <t>http://www.mof.gov.om</t>
  </si>
  <si>
    <t>Oman Ministry of National Economy</t>
  </si>
  <si>
    <t>http://www.moneoman.gov.om</t>
  </si>
  <si>
    <t>Central Bank of Oman</t>
  </si>
  <si>
    <t>http://www.cbo-oman.org</t>
  </si>
  <si>
    <t>Pakistan</t>
  </si>
  <si>
    <t>Pakistan Ministry of Finance</t>
  </si>
  <si>
    <t>http://www.finance.gov.pk</t>
  </si>
  <si>
    <t>Pakistan Statistics Division</t>
  </si>
  <si>
    <t>http://www.statpak.gov.pk</t>
  </si>
  <si>
    <t>State Bank of Pakistan</t>
  </si>
  <si>
    <t>http://www.sbp.org.pk</t>
  </si>
  <si>
    <t>Palau</t>
  </si>
  <si>
    <t>Palau Ministry of Finance</t>
  </si>
  <si>
    <t>Palau Office of Planning &amp; Statistics</t>
  </si>
  <si>
    <t>http://www.palaugov.net/stats</t>
  </si>
  <si>
    <t>Financial Institutions Commission / no Central Bank</t>
  </si>
  <si>
    <t>http://www.ropfic.org/banks.html</t>
  </si>
  <si>
    <t>Panama</t>
  </si>
  <si>
    <t>Panama Ministry of Economy and Finance</t>
  </si>
  <si>
    <t>Panama Census and Statistics Directorate</t>
  </si>
  <si>
    <t>http://www.contraloria.gob.pa</t>
  </si>
  <si>
    <t>National Bank of Panama / no CB</t>
  </si>
  <si>
    <t>http://www.banconal.com.pa</t>
  </si>
  <si>
    <t>Papua New Guinea</t>
  </si>
  <si>
    <t>Papua New Guinea Department of Finance</t>
  </si>
  <si>
    <t>Papua New Guinea National Statistical Office</t>
  </si>
  <si>
    <t>http://www.spc.int/prism/country/pg/stats</t>
  </si>
  <si>
    <t>Bank of Papua New Guinea</t>
  </si>
  <si>
    <t>http://www.bankpng.gov.pg </t>
  </si>
  <si>
    <t>Paraguay</t>
  </si>
  <si>
    <t>http://www.hacienda.gov.py</t>
  </si>
  <si>
    <t>Paraguay General Directorate of Statistics, Surveys and Censuses </t>
  </si>
  <si>
    <t>http://www.dgeec.gov.py</t>
  </si>
  <si>
    <t>Central Bank of Paraguay</t>
  </si>
  <si>
    <t>http://www.bcp.gov.py</t>
  </si>
  <si>
    <t>Peru</t>
  </si>
  <si>
    <t>Peru Ministry of Economy and Finance</t>
  </si>
  <si>
    <t>http://www.mef.gob.pe</t>
  </si>
  <si>
    <t>Peru National Institute of Statistics and Informatics</t>
  </si>
  <si>
    <t>http://www.inei.gob.pe</t>
  </si>
  <si>
    <t>Central Reserve Bank of Peru</t>
  </si>
  <si>
    <t>http://www.bcrp.gob.pe</t>
  </si>
  <si>
    <t>Philippines</t>
  </si>
  <si>
    <t>Philippines Department of Finance</t>
  </si>
  <si>
    <t>http://www.dof.gov.ph</t>
  </si>
  <si>
    <t>http://www.census.gov.ph</t>
  </si>
  <si>
    <t>Bangko Sentral ng Pilipinas</t>
  </si>
  <si>
    <t>Poland</t>
  </si>
  <si>
    <t>Ministry of Finance of Poland</t>
  </si>
  <si>
    <t>Poland Central Statistical Office</t>
  </si>
  <si>
    <t>http://www.stat.gov.pl</t>
  </si>
  <si>
    <t>National Bank of Poland </t>
  </si>
  <si>
    <t>http://www.nbp.pl</t>
  </si>
  <si>
    <t>Portugal</t>
  </si>
  <si>
    <t>Portugal Ministry of Finance and Public Administration</t>
  </si>
  <si>
    <t>http://www.ine.pt</t>
  </si>
  <si>
    <t>Bank of Portugal </t>
  </si>
  <si>
    <t>http://www.bportugal.pt</t>
  </si>
  <si>
    <t>Qatar</t>
  </si>
  <si>
    <t>Qatar Ministry of Economy and Finance</t>
  </si>
  <si>
    <t>http://www.mof.gov.qa</t>
  </si>
  <si>
    <t>Qatar Statistics Authority (QSA)</t>
  </si>
  <si>
    <t>http://www.qsa.gov.qa</t>
  </si>
  <si>
    <t>Qatar Central Bank</t>
  </si>
  <si>
    <t>http://www.qcb.gov.qa </t>
  </si>
  <si>
    <t>Romania</t>
  </si>
  <si>
    <t>Romania Ministry of Public Finance</t>
  </si>
  <si>
    <t>http://www.mfinante.ro</t>
  </si>
  <si>
    <t>Romania National Institute of Statistics</t>
  </si>
  <si>
    <t>http://www.insse.ro</t>
  </si>
  <si>
    <t>National Bank of Romania</t>
  </si>
  <si>
    <t>http://www.bnro.ro</t>
  </si>
  <si>
    <t>Russian Federation</t>
  </si>
  <si>
    <t>Ministry of Finance of the Russian Federation</t>
  </si>
  <si>
    <t>http://www.minfin.ru</t>
  </si>
  <si>
    <t>Russian State Committee for Statistics</t>
  </si>
  <si>
    <t>http://www.gks.ru</t>
  </si>
  <si>
    <t>Central Bank of Russia</t>
  </si>
  <si>
    <t>http://www.cbr.ru</t>
  </si>
  <si>
    <t>Rwanda</t>
  </si>
  <si>
    <t>Rwanda Ministry of Finance and Economic Planning</t>
  </si>
  <si>
    <t>http://www.minecofin.gov.rw</t>
  </si>
  <si>
    <t>Rwanda National Institute of Statistics</t>
  </si>
  <si>
    <t>http://www.statistics.gov.rw</t>
  </si>
  <si>
    <t>National Bank of Rwanda</t>
  </si>
  <si>
    <t>http://www.bnr.rw</t>
  </si>
  <si>
    <t>Saint Kitts and Nevis</t>
  </si>
  <si>
    <t>Saint Lucia</t>
  </si>
  <si>
    <t>Saint Vincent and the Grenadines</t>
  </si>
  <si>
    <t>Samoa</t>
  </si>
  <si>
    <t>Samoa Ministry of Finance</t>
  </si>
  <si>
    <t>http://www.mof.gov.ws</t>
  </si>
  <si>
    <t>Samoa Statistical Services Division</t>
  </si>
  <si>
    <t>http://www.spc.int/prism/country/ws/stats</t>
  </si>
  <si>
    <t>Central Bank of Samoa</t>
  </si>
  <si>
    <t>http://www.cbs.gov.ws</t>
  </si>
  <si>
    <t>San Marino</t>
  </si>
  <si>
    <t>Ministry of Finance and Budget</t>
  </si>
  <si>
    <t>http://www.finanze.sm</t>
  </si>
  <si>
    <t>San Marino Office of Economic Planning - Data Processing and Statistics</t>
  </si>
  <si>
    <t>http://www.statistica.sm</t>
  </si>
  <si>
    <t>Central Bank of the Republic of San Marino</t>
  </si>
  <si>
    <t>http://www.bcsm.sm </t>
  </si>
  <si>
    <t>São Tomé and Principe</t>
  </si>
  <si>
    <t>Ministry of Planning and Finance / no website</t>
  </si>
  <si>
    <t>Sao Tomé and Principe National Institute of Statistics</t>
  </si>
  <si>
    <t>http://www.ine.st</t>
  </si>
  <si>
    <t>Banco Central de S. Tomé e Príncipe</t>
  </si>
  <si>
    <t>http://www.bcstp.st</t>
  </si>
  <si>
    <t>Saudi Arabia</t>
  </si>
  <si>
    <t>Saudi Arabia Ministry of Finance</t>
  </si>
  <si>
    <t>http://www.mof.gov.sa</t>
  </si>
  <si>
    <t>Saudi Arabia  Central Department of Statistics and Information</t>
  </si>
  <si>
    <t>http://www.cdsi.gov.sa</t>
  </si>
  <si>
    <t>Saudi Arabian Monetary Agency</t>
  </si>
  <si>
    <t>http://www.sama-ksa.org</t>
  </si>
  <si>
    <t>Senegal</t>
  </si>
  <si>
    <t>Senegal Ministry of the Economy and Finances</t>
  </si>
  <si>
    <t>http://www.finances.gouv.sn</t>
  </si>
  <si>
    <t>Senegal National Agency of Statistics and Demography</t>
  </si>
  <si>
    <t>http://www.ansd.sn</t>
  </si>
  <si>
    <t>Serbia</t>
  </si>
  <si>
    <t>Serbia Ministry of Finance</t>
  </si>
  <si>
    <t>Statistical Office of the Republic of Serbia</t>
  </si>
  <si>
    <t>National Bank of Serbia</t>
  </si>
  <si>
    <t>http://www.nbs.yu</t>
  </si>
  <si>
    <t>Seychelles</t>
  </si>
  <si>
    <t>Seychelles National Statistics Bureau</t>
  </si>
  <si>
    <t>http://www.nsb.gov.sc</t>
  </si>
  <si>
    <t>Central Bank of Seychelles</t>
  </si>
  <si>
    <t>http://www.cbs.sc</t>
  </si>
  <si>
    <t>Sierra Leone</t>
  </si>
  <si>
    <t>Sierra Leone Ministry of Finance</t>
  </si>
  <si>
    <t>http://www.mofed.gov.sl</t>
  </si>
  <si>
    <t>Sierra Leone Statistics Online</t>
  </si>
  <si>
    <t>http://www.statistics.sl</t>
  </si>
  <si>
    <t>Bank of Sierra Leone</t>
  </si>
  <si>
    <t>http://www.bankofsierraleone-centralbank.org</t>
  </si>
  <si>
    <t>Singapore</t>
  </si>
  <si>
    <t>Singapore Ministry of Finance</t>
  </si>
  <si>
    <t>http://www.mof.gov.sg</t>
  </si>
  <si>
    <t>Singapore Department of Statistics</t>
  </si>
  <si>
    <t>http://www.singstat.gov.sg</t>
  </si>
  <si>
    <t>Monetary Authority of Singapore</t>
  </si>
  <si>
    <t>http://www.mas.gov.sg </t>
  </si>
  <si>
    <t>Ministrstvo Financií - Ministry of Finance, Slovakia</t>
  </si>
  <si>
    <t>http://www.finance.gov.sk</t>
  </si>
  <si>
    <t>Statistical Office of the Slovak Republic</t>
  </si>
  <si>
    <t>http://portal.statistics.sk</t>
  </si>
  <si>
    <t>National Bank of Slovakia</t>
  </si>
  <si>
    <t>http://www.nbs.sk</t>
  </si>
  <si>
    <t>Slovenia</t>
  </si>
  <si>
    <t>Ministry of Finance of the Republic of Slovenia</t>
  </si>
  <si>
    <t>Solomon Islands National Statistics Office</t>
  </si>
  <si>
    <t>http://www.stat.si</t>
  </si>
  <si>
    <t>Bank of Slovenia</t>
  </si>
  <si>
    <t>http://www.bsi.si</t>
  </si>
  <si>
    <t>Solomon Islands</t>
  </si>
  <si>
    <t>Ministry of Finance and Treasury</t>
  </si>
  <si>
    <t>http://www.mof.gov.sb</t>
  </si>
  <si>
    <t>http://www.spc.int/prism/country/sb/stats</t>
  </si>
  <si>
    <t>Central Bank of Solomon </t>
  </si>
  <si>
    <t>http://www.cbsi.com.sb</t>
  </si>
  <si>
    <t>Somalia</t>
  </si>
  <si>
    <t>South Africa</t>
  </si>
  <si>
    <t>South Africa National Treasury</t>
  </si>
  <si>
    <t>Statistics South Africa</t>
  </si>
  <si>
    <t>http://www.statssa.gov.za</t>
  </si>
  <si>
    <t>South African Reserve Bank</t>
  </si>
  <si>
    <t>http://www.resbank.co.za</t>
  </si>
  <si>
    <t>South Sudan</t>
  </si>
  <si>
    <t>Spain</t>
  </si>
  <si>
    <t>Spain National Institute of Statistics</t>
  </si>
  <si>
    <t>http://www.ine.es</t>
  </si>
  <si>
    <t>Bank of Spain</t>
  </si>
  <si>
    <t>http://www.bde.es</t>
  </si>
  <si>
    <t>Sri Lanka</t>
  </si>
  <si>
    <t>Sri Lanka Ministry of Finance and Planning</t>
  </si>
  <si>
    <t>http://www.treasury.gov.lk</t>
  </si>
  <si>
    <t>Sri Lanka Department of Census and Statistics</t>
  </si>
  <si>
    <t>http://www.statistics.gov.lk</t>
  </si>
  <si>
    <t>Central Bank of Sri Lanka</t>
  </si>
  <si>
    <t>http://www.cbsl.gov.lk </t>
  </si>
  <si>
    <t>Sudan</t>
  </si>
  <si>
    <t>Sudan Ministry of Finnace</t>
  </si>
  <si>
    <t>http://www.mof.gov.sd</t>
  </si>
  <si>
    <t>Sudan Central Bureau of Statistics</t>
  </si>
  <si>
    <t>http://cbs.gov.sd</t>
  </si>
  <si>
    <t>Bank of Sudan</t>
  </si>
  <si>
    <t>http://www.bankofsudan.org</t>
  </si>
  <si>
    <t>Suriname</t>
  </si>
  <si>
    <t>Ministerie van Financiën - Suriname</t>
  </si>
  <si>
    <t>Suriname General Bureau of Statistics</t>
  </si>
  <si>
    <t>http://www.statistics-suriname.org</t>
  </si>
  <si>
    <t>Central Bank of Suriname</t>
  </si>
  <si>
    <t>http://www.cbvs.sr</t>
  </si>
  <si>
    <t>Swaziland</t>
  </si>
  <si>
    <t>Swaziland Ministry of Finance</t>
  </si>
  <si>
    <t>Swaziland Central Statistical Office</t>
  </si>
  <si>
    <t>http://www.gov.sz</t>
  </si>
  <si>
    <t>The Central Bank of Swaziland</t>
  </si>
  <si>
    <t>http://www.centralbank.org.sz</t>
  </si>
  <si>
    <t>Sweden</t>
  </si>
  <si>
    <t>Finansdepartementet - Ministry of Finance, Sweden</t>
  </si>
  <si>
    <t>Statistics Sweden</t>
  </si>
  <si>
    <t>http://www.scb.se</t>
  </si>
  <si>
    <t>Sveriges Riksbank </t>
  </si>
  <si>
    <t>http://www.riksbank.com</t>
  </si>
  <si>
    <t>Switzerland</t>
  </si>
  <si>
    <t>Swiss Federal Department of Finance</t>
  </si>
  <si>
    <t>http://www.efd.admin.ch</t>
  </si>
  <si>
    <t>Swiss Federal Statistical Office</t>
  </si>
  <si>
    <t>http://www.bfs.admin.ch</t>
  </si>
  <si>
    <t>Swiss National Bank </t>
  </si>
  <si>
    <t>http://www.snb.ch</t>
  </si>
  <si>
    <t>Syrian Arab Republic</t>
  </si>
  <si>
    <t>Syria Ministry of Finance</t>
  </si>
  <si>
    <t>Syria Central Bureau of Statistics </t>
  </si>
  <si>
    <t>http://www.cbssyr.org</t>
  </si>
  <si>
    <t>Central Bank of Syria</t>
  </si>
  <si>
    <t>http://www.banquecentrale.gov.sy</t>
  </si>
  <si>
    <t>Tajikistan</t>
  </si>
  <si>
    <t>http://www.minfin.tj</t>
  </si>
  <si>
    <t>Tajikistan State Statistical Committee</t>
  </si>
  <si>
    <t>http://www.stat.tj</t>
  </si>
  <si>
    <t>National Bank of Tajikistan</t>
  </si>
  <si>
    <t>http://www.nbt.tj</t>
  </si>
  <si>
    <t>Tanzania</t>
  </si>
  <si>
    <t>Tanzania Ministry of Finance and Economic Affairs</t>
  </si>
  <si>
    <t>http://www.mof.go.tz</t>
  </si>
  <si>
    <t>Tanzania National Bureau of Statistics </t>
  </si>
  <si>
    <t>http://www.tanzania.go.tz/statistics.html</t>
  </si>
  <si>
    <t>Bank of Tanzania</t>
  </si>
  <si>
    <t>http://www.bot-tz.org </t>
  </si>
  <si>
    <t>Thailand</t>
  </si>
  <si>
    <t>Thailand Ministry of Finance</t>
  </si>
  <si>
    <t>Thailand National Statistical Office</t>
  </si>
  <si>
    <t>http://web.nso.go.th</t>
  </si>
  <si>
    <t>Bank of Thailand</t>
  </si>
  <si>
    <t>http://www.bot.or.th </t>
  </si>
  <si>
    <t>Timor-Leste</t>
  </si>
  <si>
    <t>Togo</t>
  </si>
  <si>
    <t>Togo Ministry of Finance and Economy / no website</t>
  </si>
  <si>
    <t>Togo Direction Generale de la Statistique et de la Comptabilite</t>
  </si>
  <si>
    <t>http://www.stat-togo.org</t>
  </si>
  <si>
    <t>Tonga</t>
  </si>
  <si>
    <t>Ministry of Finance and National Planning of the Kingdom of Tonga</t>
  </si>
  <si>
    <t>http://www.finance.gov.to</t>
  </si>
  <si>
    <t>Tonga Statistics Department </t>
  </si>
  <si>
    <t>http://www.spc.int/prism/country/to/stats</t>
  </si>
  <si>
    <t>National Reserve Bank of Tonga</t>
  </si>
  <si>
    <t>http://www.reservebank.to</t>
  </si>
  <si>
    <t>Trinidad and Tobago</t>
  </si>
  <si>
    <t>Ministry of Finance of the Republic of Trinidad and Tobago</t>
  </si>
  <si>
    <t>http://www.finance.gov.tt</t>
  </si>
  <si>
    <t>Central Statistics Office of Trinidad and Tobago</t>
  </si>
  <si>
    <t>http://www.cso.gov.tt</t>
  </si>
  <si>
    <t>Central Bank of Trinidad and Tobago</t>
  </si>
  <si>
    <t>http://www.central-bank.org.tt</t>
  </si>
  <si>
    <t>Tunisia</t>
  </si>
  <si>
    <t>Republic of Tunisia Ministry of Finance</t>
  </si>
  <si>
    <t>http://www.portail.finances.gov.tn</t>
  </si>
  <si>
    <t>Tunisia National Statistics Institute</t>
  </si>
  <si>
    <t>http://www.ins.nat.tn</t>
  </si>
  <si>
    <t>Central Bank of Tunisia</t>
  </si>
  <si>
    <t>http://www.bct.gov.tn </t>
  </si>
  <si>
    <t>Turkey</t>
  </si>
  <si>
    <t>Turkish Ministry of Finance</t>
  </si>
  <si>
    <t>http://www.maliye.gov.tr</t>
  </si>
  <si>
    <t>Turkish State Institute of Statistics</t>
  </si>
  <si>
    <t>http://www.turkstat.gov.tr</t>
  </si>
  <si>
    <t>Türkiye Cumhuriyeti Merkez Bankası</t>
  </si>
  <si>
    <t>http://www.tcmb.gov.tr </t>
  </si>
  <si>
    <t>Turkmenistan</t>
  </si>
  <si>
    <t>Tuvalu</t>
  </si>
  <si>
    <t>Uganda</t>
  </si>
  <si>
    <t>Ministry of Finance Planning and Economic Development</t>
  </si>
  <si>
    <t>http://www.finance.go.ug</t>
  </si>
  <si>
    <t>Uganda Bureau of Statistics </t>
  </si>
  <si>
    <t>http://www.ubos.org</t>
  </si>
  <si>
    <t>Bank of Uganda</t>
  </si>
  <si>
    <t>http://www.bou.or.ug </t>
  </si>
  <si>
    <t>Ukraine</t>
  </si>
  <si>
    <t>http://www.minfin.gov.ua</t>
  </si>
  <si>
    <t>http://www.ukrstat.gov.ua</t>
  </si>
  <si>
    <t>National Bank of Ukraine</t>
  </si>
  <si>
    <t>http://www.bank.gov.ua </t>
  </si>
  <si>
    <t>United Arab Emirates</t>
  </si>
  <si>
    <t>United Arab Emirates Ministry of Finance and Industry</t>
  </si>
  <si>
    <t>United Arab Emirates Ministry of Economy</t>
  </si>
  <si>
    <t>http://www.economy.ae</t>
  </si>
  <si>
    <t>Central Bank of United Arab Emirates</t>
  </si>
  <si>
    <t>http://www.cbuae.gov.ae</t>
  </si>
  <si>
    <t>United Kingdom</t>
  </si>
  <si>
    <t>United Kingdom HM Treasury</t>
  </si>
  <si>
    <t>http://www.hm-treasury.gov.uk</t>
  </si>
  <si>
    <t>United Kingdom National Statistics</t>
  </si>
  <si>
    <t>http://www.statistics.gov.uk</t>
  </si>
  <si>
    <t>Bank of England</t>
  </si>
  <si>
    <t>http://www.bankofengland.co.uk </t>
  </si>
  <si>
    <t>United States of America</t>
  </si>
  <si>
    <t>United States Federal Statistics</t>
  </si>
  <si>
    <t>http://www.fedstats.gov</t>
  </si>
  <si>
    <t>Board of Governors of the Federal Reserve System, Federal Reserve Bank of New York </t>
  </si>
  <si>
    <t>http://www.federalreserve.gov</t>
  </si>
  <si>
    <t>Uruguay</t>
  </si>
  <si>
    <t>http://www.mef.gub.uy</t>
  </si>
  <si>
    <t>Uruguay National Institute of Statistics </t>
  </si>
  <si>
    <t>http://www.ine.gub.uy</t>
  </si>
  <si>
    <t>Central Bank of Uruguay</t>
  </si>
  <si>
    <t>http://www.bcu.gub.uy</t>
  </si>
  <si>
    <t>Uzbekistan</t>
  </si>
  <si>
    <t>http://www.mf.uz</t>
  </si>
  <si>
    <t>Ministry of Statistics</t>
  </si>
  <si>
    <t>http://www.stat.uz</t>
  </si>
  <si>
    <t>Central Bank of the Republic of Uzbekistan</t>
  </si>
  <si>
    <t>http://www.cbu.uz</t>
  </si>
  <si>
    <t>Vanuatu</t>
  </si>
  <si>
    <t>Vanuatu Ministry of Finance and Economic Management</t>
  </si>
  <si>
    <t>http://www.governmentofvanuatu.gov.vu</t>
  </si>
  <si>
    <t>Vanuatu National Statistics Office</t>
  </si>
  <si>
    <t>http://www.vnso.gov.vu</t>
  </si>
  <si>
    <t>Reserve Bank of Vanuatu</t>
  </si>
  <si>
    <t>http://www.rbv.gov.vu</t>
  </si>
  <si>
    <t>Venezuela, RB</t>
  </si>
  <si>
    <t>Venezuela Ministry of Planning and Finance</t>
  </si>
  <si>
    <t>Venezuela Central Office of Statistics and Informatics (INE)</t>
  </si>
  <si>
    <t>http://www.ine.gov.ve</t>
  </si>
  <si>
    <t>Central Bank of Venezuela</t>
  </si>
  <si>
    <t>http://www.bcv.org.ve</t>
  </si>
  <si>
    <t>Viet Nam</t>
  </si>
  <si>
    <t>Vietnam Ministry of Finance</t>
  </si>
  <si>
    <t>http://www.mof.gov.vn</t>
  </si>
  <si>
    <t>Vietnam General Statistics Office</t>
  </si>
  <si>
    <t>http://www.gso.gov.vn</t>
  </si>
  <si>
    <t>The State Bank of Vietnam</t>
  </si>
  <si>
    <t>http://www.sbv.gov.vn</t>
  </si>
  <si>
    <t>West Bank and Gaza</t>
  </si>
  <si>
    <t>Ministry of Finance of the Palestinian Authority</t>
  </si>
  <si>
    <t>http://www.pmof.ps</t>
  </si>
  <si>
    <t>Palestinian Authority Central Bureau of Statistics </t>
  </si>
  <si>
    <t>http://pcbs.gov.ps</t>
  </si>
  <si>
    <t>Palestine Monetary Authority</t>
  </si>
  <si>
    <t>http://www.pma-palestine.org</t>
  </si>
  <si>
    <t>Yemen</t>
  </si>
  <si>
    <t>Yemen Ministry of Finance</t>
  </si>
  <si>
    <t>http://www.mof.gov.ye</t>
  </si>
  <si>
    <t>Yemen Central Statistical Organisation </t>
  </si>
  <si>
    <t>http://www.cso-yemen.org</t>
  </si>
  <si>
    <t>Central Bank of Yemen</t>
  </si>
  <si>
    <t>http://www.centralbank.gov.ye</t>
  </si>
  <si>
    <t>Zambia</t>
  </si>
  <si>
    <t>Zambia Ministry of Finance and National Planning</t>
  </si>
  <si>
    <t>http://www.mofnp.gov.zm</t>
  </si>
  <si>
    <t>Zambia Central Statistical Office</t>
  </si>
  <si>
    <t>http://www.zamstats.gov.zm</t>
  </si>
  <si>
    <t>Central Bank of Zambia</t>
  </si>
  <si>
    <t>http://www.boz.zm</t>
  </si>
  <si>
    <t>Zimbabwe</t>
  </si>
  <si>
    <t>Zimbabwe Ministry of Finance</t>
  </si>
  <si>
    <t>Zimbabwe Central Statistical Office</t>
  </si>
  <si>
    <t>http://www.zimstat.co.zw</t>
  </si>
  <si>
    <t>Reserve Bank of Zimbabwe</t>
  </si>
  <si>
    <t>http://www.rbz.co.zw</t>
  </si>
  <si>
    <t>Ministry of Finance, Planning, Economy, Energy &amp; Cooperatives</t>
  </si>
  <si>
    <t>http://www.gov.gd/ministries/finance.html</t>
  </si>
  <si>
    <t>http://www.mof.gov.af</t>
  </si>
  <si>
    <t>http://www.bahamas.gov.bs/finance</t>
  </si>
  <si>
    <t>http://www.mof.gov.bt</t>
  </si>
  <si>
    <t>http://www.fmf.gov.ba</t>
  </si>
  <si>
    <t>http://www.finance.gov.bw</t>
  </si>
  <si>
    <t>http://www.finances.gov.bf</t>
  </si>
  <si>
    <t>http://www.mef.gov.kh</t>
  </si>
  <si>
    <t>http://www.minfin.gov.cv</t>
  </si>
  <si>
    <t xml:space="preserve">http://www.minfin.gov.by </t>
  </si>
  <si>
    <t>http://www.statistik.at</t>
  </si>
  <si>
    <t>MoF, Central Statistics Office</t>
  </si>
  <si>
    <t>Central Bureau of Statistics</t>
  </si>
  <si>
    <t>Central Bank of the Democratic People's Republic of Korea</t>
  </si>
  <si>
    <t>Kosovo Agency of Statistics</t>
  </si>
  <si>
    <t>http://esk.rks-gov.net</t>
  </si>
  <si>
    <t>http://www.bqk-kos.org</t>
  </si>
  <si>
    <t>Central Bank of the Republic of Kosovo</t>
  </si>
  <si>
    <t>http://www.nsc.gov.la</t>
  </si>
  <si>
    <t>Bank of Lao PDR</t>
  </si>
  <si>
    <t>http://www.bol.gov.la</t>
  </si>
  <si>
    <t>http://www.regierung.li</t>
  </si>
  <si>
    <t>Office of Statistics</t>
  </si>
  <si>
    <t>Department of National Planning</t>
  </si>
  <si>
    <t>http://www.planning.gov.mv</t>
  </si>
  <si>
    <t>Maldives Monetary Authority</t>
  </si>
  <si>
    <t>http://www.mma.gov.mv</t>
  </si>
  <si>
    <t>Financial Marker Authority</t>
  </si>
  <si>
    <t>http://www.fma-li.li</t>
  </si>
  <si>
    <t>Economic Policy, Planning and Statistics Office</t>
  </si>
  <si>
    <t>http://www.spc.int/prism/country/mh/stats</t>
  </si>
  <si>
    <t>http://www.rmigovernment.org/cabinet.jsp</t>
  </si>
  <si>
    <t>Banking Commission of Marshall Islands</t>
  </si>
  <si>
    <t>Dept of Finance and Administration</t>
  </si>
  <si>
    <t>http://www.fsmgov.org/ngovt.html</t>
  </si>
  <si>
    <t>http://www.sboc.fm</t>
  </si>
  <si>
    <t>Office of SBOC (Statistics, Budget and Economic Management, Overseas Dev Assistance and Compact Mgmt)</t>
  </si>
  <si>
    <t>Dept of Finance and Economy</t>
  </si>
  <si>
    <t>http://www.gouv.mc/Gouvernement-et-Institutions/Le-Gouvernement/Departement-des-Finances-et-de-l-Economie</t>
  </si>
  <si>
    <t>Monegasque Institute of Statistics and Economic Studies</t>
  </si>
  <si>
    <t>http://www.gouv.mc/Action-Gouvernementale/L-Economie/Analyses-et-Statistiques</t>
  </si>
  <si>
    <t>European Central Bank</t>
  </si>
  <si>
    <t>http://www.ecb.int</t>
  </si>
  <si>
    <t>Central Statistical Organization</t>
  </si>
  <si>
    <t>Central Bank of Myanmar</t>
  </si>
  <si>
    <t>http://www.mofr.gov.mm/dept_cbm.html</t>
  </si>
  <si>
    <t>Nauru Bureau of Statistics</t>
  </si>
  <si>
    <t>http://www.spc.int/prism/country/nr/stats</t>
  </si>
  <si>
    <t>www.cbm.gov.mm</t>
  </si>
  <si>
    <t>Min of Finance and Sustainable Dev, Statistics Dept</t>
  </si>
  <si>
    <t>Ministry of Finance and Sustainable Development</t>
  </si>
  <si>
    <t>Min of Finance and Econ Planning, Statistics Office</t>
  </si>
  <si>
    <t>http://stats.gov.vc</t>
  </si>
  <si>
    <t>Min of Finance and Econ Planning</t>
  </si>
  <si>
    <t>St Lucia Gov Statistics Dept</t>
  </si>
  <si>
    <t>http://www.stats.gov.lc</t>
  </si>
  <si>
    <t>Min of Finance and Econ Affairs</t>
  </si>
  <si>
    <t>Central Bank of Somalia</t>
  </si>
  <si>
    <t>http://www.somalbanca.org</t>
  </si>
  <si>
    <t>Min of Natl Planning, Directorate of Statistics</t>
  </si>
  <si>
    <t>Ministry of Finance &amp; Economic Planning</t>
  </si>
  <si>
    <t>National Bureau of Statistics</t>
  </si>
  <si>
    <t>http://www.goss.org</t>
  </si>
  <si>
    <t>Central Bank of South Sudan</t>
  </si>
  <si>
    <t>Ministry of Finance ROC</t>
  </si>
  <si>
    <t>http://www.mof.gov.tw</t>
  </si>
  <si>
    <t>National Statistics (ROC)</t>
  </si>
  <si>
    <t>http://eng.stat.gov.tw</t>
  </si>
  <si>
    <t>Central Bank of the ROC</t>
  </si>
  <si>
    <t>http://www.cbc.gov.tw</t>
  </si>
  <si>
    <t>http://www.mof.gov.tl</t>
  </si>
  <si>
    <t>National Statistics Directorate (Direcção Nacional de Estatística – DNE)</t>
  </si>
  <si>
    <t>http://dne.mof.gov.tl</t>
  </si>
  <si>
    <t>Central Bank of Timor-Leste</t>
  </si>
  <si>
    <t>http://www.bancocentral.tl</t>
  </si>
  <si>
    <t>http://www.stat.gov.tm</t>
  </si>
  <si>
    <t>State Committee of Turkmenistan on Statistics</t>
  </si>
  <si>
    <t>Central Bank of Turkmenistan</t>
  </si>
  <si>
    <t>http://www.cbt.tm</t>
  </si>
  <si>
    <t>http://www.turkmenistan.gov.tm</t>
  </si>
  <si>
    <t>Central Statistics Division</t>
  </si>
  <si>
    <t>Ministry of Finance and Economic Planning</t>
  </si>
  <si>
    <t>http://www.tuvaluislands.com/gov_addresses.htm</t>
  </si>
  <si>
    <t>National Bank of Tuvalu</t>
  </si>
  <si>
    <t>National Bank of the Federated States of Micronesia</t>
  </si>
  <si>
    <t>http://www.mof.gov.bh</t>
  </si>
  <si>
    <t>http://www.finance.gov.mk</t>
  </si>
  <si>
    <t>http://www.regjeringen.no</t>
  </si>
  <si>
    <t>http://www.mf.gov.si</t>
  </si>
  <si>
    <t>http://www.mof.go.th</t>
  </si>
  <si>
    <t>http://www.mof.gov.ae</t>
  </si>
  <si>
    <t>http://www.bmf.gv.at</t>
  </si>
  <si>
    <t>http://www.economiayfinanzas.gob.bo</t>
  </si>
  <si>
    <t>http://www.minfin.gr</t>
  </si>
  <si>
    <t>http://www.mecon.gov.ar</t>
  </si>
  <si>
    <t>Kyrgyz Republic</t>
  </si>
  <si>
    <t>http://www.mf.gov.me</t>
  </si>
  <si>
    <t>http://www.portugal.gov.pt/pt/os-ministerios/ministerio-das-financas.aspx</t>
  </si>
  <si>
    <t>http://www.minhap.gob.es</t>
  </si>
  <si>
    <t>Ministry of Finance and Public Administration</t>
  </si>
  <si>
    <t>http://www.treasury.gov.af</t>
  </si>
  <si>
    <t>http://www.mecon.gov.ar/cfrf/</t>
  </si>
  <si>
    <t>http://www.tresor.bf</t>
  </si>
  <si>
    <t>http://www.treasury.gov.kh</t>
  </si>
  <si>
    <t>http://www.bcv.cv/vPT/Paginas/Homepage.aspx</t>
  </si>
  <si>
    <t>http://contenidos.mecon.gov.ar/informacion/</t>
  </si>
  <si>
    <t>http://www.mofnp.gov.zm/index.php?option=com_docman&amp;Itemid=195</t>
  </si>
  <si>
    <t>http://www.mof.gov.ye/budget.html</t>
  </si>
  <si>
    <t>http://www.mof.gov.vn/portal/page/portal/mof_en/State_Budget</t>
  </si>
  <si>
    <t>http://www.governmentofvanuatu.gov.vu/index.php?option=com_phocadownload&amp;view=sections&amp;Itemid=227</t>
  </si>
  <si>
    <t>http://www.mef.gub.uy/indicadores.php</t>
  </si>
  <si>
    <t>http://www.treasury.gov/about/budget-performance/Pages/default.aspx</t>
  </si>
  <si>
    <t>http://www.mof.gov.ae/En/Publication/Pages/default.aspx</t>
  </si>
  <si>
    <t>http://www.minfin.gov.ua/control/uk/publish/archive/main?cat_id=77427</t>
  </si>
  <si>
    <t>http://www.finance.go.ug/index.php/national-budget/performance-reports.html</t>
  </si>
  <si>
    <t>https://portal.muhasebat.gov.tr/mgmportal/faces/khb_yeni?_afrLoop=12996129006414294&amp;_afrWindowMode=0&amp;_adf.ctrl-state=xqzwghjpd_4</t>
  </si>
  <si>
    <t>http://www.portail.finances.gov.tn/accueil_fr.php#</t>
  </si>
  <si>
    <t>http://www.finance.gov.tt/publications.php?mid=3</t>
  </si>
  <si>
    <t>http://www.finance.gov.to/publications</t>
  </si>
  <si>
    <t>https://ebutce.bumko.gov.tr/ebutce2.htm</t>
  </si>
  <si>
    <t>http://data.gov.uk/dataset/coins</t>
  </si>
  <si>
    <t>http://www.mof.gov.tl/budget-spending/budget-execution/?lang=en</t>
  </si>
  <si>
    <t>http://budgettransparency.gov.tl/publicTransparency/transparencyNavigation;jsessionid=339D99EEF7F9956BC9CC3B72D562E5E9?isInflow=false&amp;selectedGroupId=228&amp;lang=en</t>
  </si>
  <si>
    <t>http://web02.mof.gov.tw/njswww/WebProxy.aspx?sys=100&amp;funid=defjspf2</t>
  </si>
  <si>
    <t>http://www.sefin.gob.hn/?page_id=17</t>
  </si>
  <si>
    <t>FMIS</t>
  </si>
  <si>
    <t>SIAFI</t>
  </si>
  <si>
    <t>SIGFA</t>
  </si>
  <si>
    <t>http://www.hacienda.gob.ni/Direcciones/tecnologia/hacienda/Direcciones/tecnologia/aplicaciones</t>
  </si>
  <si>
    <t>SIGMA</t>
  </si>
  <si>
    <t>IFMIS</t>
  </si>
  <si>
    <t>IFMS</t>
  </si>
  <si>
    <t>http://www.fms.treas.gov/index_systems.html</t>
  </si>
  <si>
    <t>FMS</t>
  </si>
  <si>
    <t>CBMS</t>
  </si>
  <si>
    <t>Slovak Republic</t>
  </si>
  <si>
    <t>http://www.data.gov/opendatasites</t>
  </si>
  <si>
    <t>http://www.data.gc.ca/default.asp?lang=En</t>
  </si>
  <si>
    <t>http://digitaliser.dk/resource/432461</t>
  </si>
  <si>
    <t>http://pub.stat.ee/px-web.2001/Dialog/statfile1.asp</t>
  </si>
  <si>
    <t>http://www.saudi.gov.sa/wps/portal/!ut/p/c4/04_SB8K8xLLM9MSSzPy8xBz9CP0os3iTMGenYE8TIwODUEsLA89QU69g11A_YwMTQ_3g1Dz9gmxHRQCO1nwy</t>
  </si>
  <si>
    <t>http://www.government.ae/web/guest/uae-data</t>
  </si>
  <si>
    <t>http://opendata.az/?page_id=32&amp;lang=en</t>
  </si>
  <si>
    <t>http://parliament.yurukov.net/index_en.html</t>
  </si>
  <si>
    <t>http://www.gobiernofacil.go.cr/e-gob/weblinks/index.aspx</t>
  </si>
  <si>
    <t>SPAN</t>
  </si>
  <si>
    <t>TABMIS</t>
  </si>
  <si>
    <t>GFMIS</t>
  </si>
  <si>
    <t>http://www.jordan.gov.jo/wps/portal</t>
  </si>
  <si>
    <t>http://www.gfmis.gov.jo/ar</t>
  </si>
  <si>
    <t>http://www.gov.mt</t>
  </si>
  <si>
    <t>SIGOF</t>
  </si>
  <si>
    <t>GFIS</t>
  </si>
  <si>
    <t>TMIS</t>
  </si>
  <si>
    <t>PFMS</t>
  </si>
  <si>
    <t>SIDIF</t>
  </si>
  <si>
    <t>SIGFE</t>
  </si>
  <si>
    <t>SIIF</t>
  </si>
  <si>
    <t>SIGEF</t>
  </si>
  <si>
    <t>SIAF</t>
  </si>
  <si>
    <t>SIGECOF</t>
  </si>
  <si>
    <t>AFMIS</t>
  </si>
  <si>
    <t>http://www.mef.gob.pe/index.php?option=com_content&amp;view=article&amp;id=2028&amp;Itemid=101421&amp;lang=es</t>
  </si>
  <si>
    <t>http://www.mef.gob.pe/index.php?option=com_content&amp;view=article&amp;id=363&amp;Itemid=101125&amp;lang=es</t>
  </si>
  <si>
    <t>http://dwfoc.mof.go.th/foc_eng/index.asp</t>
  </si>
  <si>
    <t>http://minfin.tj/index.php?do=static&amp;page=budget</t>
  </si>
  <si>
    <t>?</t>
  </si>
  <si>
    <t>http://www.sweden.gov.se</t>
  </si>
  <si>
    <t>http://www.gov.sz/index.php?option=com_content&amp;view=article&amp;id=702&amp;Itemid=574</t>
  </si>
  <si>
    <t>http://www.gcis.gov.za/</t>
  </si>
  <si>
    <t>http://www.treasury.gov.za/documents/default.aspx</t>
  </si>
  <si>
    <t>http://www.mof.gov.sb/GovernmentFinances/Mediareleases.aspx</t>
  </si>
  <si>
    <t>http://www.mf.gov.si/si/delovna_podrocja/proracun/izvrsevanje_proracuna/</t>
  </si>
  <si>
    <t>http://www.informatizacia.sk/</t>
  </si>
  <si>
    <t>http://www.finance.gov.sk/Default.aspx?CatID=60</t>
  </si>
  <si>
    <t>http://www.mof.gov.sa/Arabic/DownloadsCenter/Pages/Budget.aspx</t>
  </si>
  <si>
    <t>http://www.minfin.gov.al/minfin/Buxheti_1265_1.php</t>
  </si>
  <si>
    <t>http://www.mf.gov.dz/rubriques/58/Publications-et-Rapports.html</t>
  </si>
  <si>
    <t>http://www.minfin.gv.ao/docs/dspPublications.htm</t>
  </si>
  <si>
    <t>https://www.bmf.gv.at/budget/_start.htm</t>
  </si>
  <si>
    <t>http://www.mof.gov.bh/Categorylist.asp?cType=budget</t>
  </si>
  <si>
    <t>http://www.minfin.gov.by/rmenu/execution/month-info/</t>
  </si>
  <si>
    <t>http://www.mof.gov.bt/index.php?deptid=17&amp;id=27</t>
  </si>
  <si>
    <t>http://www.fmf.gov.ba/</t>
  </si>
  <si>
    <t>http://www.finance.gov.bw/index.php?option=com_content1&amp;parent_id=334&amp;id=336</t>
  </si>
  <si>
    <t>http://www.minfin.bg/bg/page/4</t>
  </si>
  <si>
    <t>http://www.fin.gc.ca/access/budinfo-eng.asp</t>
  </si>
  <si>
    <t>http://www.mfin.hr/hr/proracun</t>
  </si>
  <si>
    <t>http://www.mfcr.cz/cps/rde/xchg/mfcr/xsl/fin_stat.html</t>
  </si>
  <si>
    <t>http://uk.fm.dk/publications/</t>
  </si>
  <si>
    <t>http://www.ministere-finances.dj/TOFE.html</t>
  </si>
  <si>
    <t>http://www.mof.gov.eg/English/Papers_and_Studies/Pages/The-State-Budget.aspx</t>
  </si>
  <si>
    <t>http://www.mh.gob.sv/portal/page/portal/PTF/Presupuestos_Publicos</t>
  </si>
  <si>
    <t>http://www.fin.ee/riigieelarve</t>
  </si>
  <si>
    <t>http://www.mof.ge/4905</t>
  </si>
  <si>
    <t>http://www.mofep.gov.gh/?q=budget-statements</t>
  </si>
  <si>
    <t>http://www.minfin.gr/portal/el/resource/contentObject/contentTypes/genericContentResourceObject,fileResourceObject,arrayOfFileResourceTypeObject/topicNames/budget/resourceRepresentationTemplate/contentObjectListAlternativeTemplate</t>
  </si>
  <si>
    <t>http://www.gov.gd/documents.html</t>
  </si>
  <si>
    <t>http://www.minfin.gob.gt/</t>
  </si>
  <si>
    <t>http://www.finance.gov.gy/publications/budget-speeches</t>
  </si>
  <si>
    <t>http://www.sefin.gob.hn/?page_id=196</t>
  </si>
  <si>
    <t>http://www.ministryoffinance.is/government-finance/fiscal-budget/</t>
  </si>
  <si>
    <t>http://www.mof.gov.iq/default.aspx</t>
  </si>
  <si>
    <t>http://www.mof.gov.jm/budget</t>
  </si>
  <si>
    <t>http://www.mof.go.jp/budget/index.html</t>
  </si>
  <si>
    <t>http://www.minfin.gov.kz/irj/portal/anonymous?NavigationTarget=ROLES://portal_content/prototype_mf/roles/com.saprun.mf_anonymous_roles/com.saprun.mf_anonymous_en/Information_about_budget_performance/State-budget-of-the-Republic-of-Kazakhstan/Consolidated-budget</t>
  </si>
  <si>
    <t>http://www.treasury.go.ke/index.php?option=com_docman&amp;Itemid=86</t>
  </si>
  <si>
    <t>http://www.minfin.kg/index.php?option=com_content&amp;view=section&amp;id=7&amp;Itemid=12</t>
  </si>
  <si>
    <t>http://www.finance.gov.lb/en-US/finance/BudgetInformation/Pages/default.aspx</t>
  </si>
  <si>
    <t>http://www.mof.gov.lr/</t>
  </si>
  <si>
    <t>http://www.mf.public.lu/finances_publiques/budget/index.html</t>
  </si>
  <si>
    <t>http://www.dsf.gov.mo/finance/public_finance_info.aspx?FormType=4&amp;#budget</t>
  </si>
  <si>
    <t>http://www.finance.gov.mk/node/575</t>
  </si>
  <si>
    <t>http://www.dgbudget.mg/</t>
  </si>
  <si>
    <t>http://www.finance.gov.mw/index.php?option=com_docman&amp;Itemid=114</t>
  </si>
  <si>
    <t>http://www.treasury.gov.my/index.php?option=com_content&amp;view=category&amp;id=73&amp;Itemid=174&amp;lang=my</t>
  </si>
  <si>
    <t>http://www.shcp.gob.mx/POLITICAFINANCIERA/FINANZASPUBLICAS/Estadisticas_Oportunas_Finanzas_Publicas/Informacion_mensual/Paginas/finanzas_publicas.aspx</t>
  </si>
  <si>
    <t>http://www.antigua.gov.ag</t>
  </si>
  <si>
    <t>https://finanzonline.bmf.gv.at/fon/</t>
  </si>
  <si>
    <t>http://www.finanze.sm/on-line/Home/docCatArchivionormeecircolari.24000787.1.15.1.html</t>
  </si>
  <si>
    <t>http://www.mof.gov.ws/Services/tabid/5757/language/en-US/Default.aspx</t>
  </si>
  <si>
    <t>SmartFMS</t>
  </si>
  <si>
    <t>FTAS / eBudget</t>
  </si>
  <si>
    <t>say2000i / KBS</t>
  </si>
  <si>
    <t>http://www.roskazna.ru/reports/eb.html</t>
  </si>
  <si>
    <t>http://www.mfinante.ro/execbug.html?pagina=domenii</t>
  </si>
  <si>
    <t>http://www.portaldocidadao.pt/PORTAL/pt</t>
  </si>
  <si>
    <t>http://www.dgo.pt/execucaoorcamental/Paginas/Sintese-da-Execucao-Orcamental-Mensal.aspx</t>
  </si>
  <si>
    <t>TREZOR</t>
  </si>
  <si>
    <t>http://www.hacienda.gov.py/web-presupuesto/index.php?c=192</t>
  </si>
  <si>
    <t>http://www.hacienda.gov.py/web-presupuesto/index.php?c=147</t>
  </si>
  <si>
    <t>http://www.finance.gov.pg/Website%20Documents/Finance%20Ministry.htm</t>
  </si>
  <si>
    <t>http://www.treasury.gov.pg/html/national_budget/national_budget.html</t>
  </si>
  <si>
    <t>http://sipresweb.mef.gob.pa/diprena_web/plantilla1.asp?parm1=1&amp;parm2=1&amp;session=711065328&amp;retrieval=</t>
  </si>
  <si>
    <t>http://www.mtbfpakistan.gov.pk/aboutus-overview.htm</t>
  </si>
  <si>
    <t>http://www.finance.gov.pk/fb_2011_12.html</t>
  </si>
  <si>
    <t>http://www.mof.gov.om/p_balance.aspx</t>
  </si>
  <si>
    <t>http://www.hacienda.gob.ni/documentos/presupuesto/presupuesto-gral.-de-la-republica</t>
  </si>
  <si>
    <t>http://www.treasury.govt.nz/government/financialstatements</t>
  </si>
  <si>
    <t>http://www.treasury.govt.nz/government/data</t>
  </si>
  <si>
    <t>http://www.mof.gov.na/budget.htm</t>
  </si>
  <si>
    <t>http://www.mf.gov.mz/web/guest/documentos;jsessionid=93FA765FDFD0FECE652D2E2B3151A7F2</t>
  </si>
  <si>
    <t>http://www.mf.gov.md/ro/BOOST/</t>
  </si>
  <si>
    <t>http://www.shcp.gob.mx/EGRESOS/PEF/Paginas/DocumentosRecientes.aspx</t>
  </si>
  <si>
    <t>http://www.budget.gov.mv</t>
  </si>
  <si>
    <t>http://www.finance.gov.mv/v1/datanstat?id=27</t>
  </si>
  <si>
    <t>PAS</t>
  </si>
  <si>
    <t>http://www.mefb.gov.mg/index.php?option=com_content&amp;view=article&amp;id=329&amp;Itemid=332</t>
  </si>
  <si>
    <t>http://ccff02.minfin.fgov.be/KMWeb/</t>
  </si>
  <si>
    <t>http://www.economiayfinanzas.gob.bo/index.php?opcion=com_indicadores&amp;ver=indicadores&amp;idc=585</t>
  </si>
  <si>
    <t>http://www.mef.gov.kh/tofe.html</t>
  </si>
  <si>
    <t>https://www.hacienda.go.cr/msib21/espanol/Miscelaneos/Indices/ge_informacionespecializada.htm?vnode=16</t>
  </si>
  <si>
    <t>http://www.mofed.gov.et/English/Resources/Pages/ResourcesByTopic.aspx</t>
  </si>
  <si>
    <t>http://www.kormany.hu/hu/nemzetgazdasagi-miniszterium</t>
  </si>
  <si>
    <t>http://indiabudget.nic.in/index.asp</t>
  </si>
  <si>
    <t>http://www.depkeu.go.id/Ind/others/InformasiPublik/default.asp</t>
  </si>
  <si>
    <t>http://www.mefa.gov.ir/Portal/Home/ShowPage.aspx?Object=EVENT&amp;CategoryID=105f2ea5-2e88-47bd-acfa-8bfe5731d984&amp;WebPartID=066c8d89-97db-4f84-8440-1141e6724fea</t>
  </si>
  <si>
    <t>http://www.mof.gov.il/BudgetSite/Pages/BudgetSiteHP.aspx</t>
  </si>
  <si>
    <t>http://www.mosf.go.kr/lib/lib02.jsp</t>
  </si>
  <si>
    <t>TAFIS</t>
  </si>
  <si>
    <t xml:space="preserve"> 1 = Difficult to see</t>
  </si>
  <si>
    <t xml:space="preserve"> 2 = Clearly visible</t>
  </si>
  <si>
    <t xml:space="preserve"> 0 = No PF dataset</t>
  </si>
  <si>
    <t xml:space="preserve"> 1 = Static</t>
  </si>
  <si>
    <t xml:space="preserve"> 2 = Dynamic</t>
  </si>
  <si>
    <t>http://www.treasury.gov.af/index_files/Page1081.htm</t>
  </si>
  <si>
    <t>http://www.minfin.gov.al/minfin/Legjislacioni_5_1.php</t>
  </si>
  <si>
    <t>National budget rules</t>
  </si>
  <si>
    <t>http://www.finances.ad/index.php?option=com_content&amp;view=article&amp;id=1&amp;Itemid=2</t>
  </si>
  <si>
    <t>http://www.finances.ad/index.php?option=com_content&amp;view=article&amp;id=16&amp;Itemid=22</t>
  </si>
  <si>
    <t>http://www.finances.ad/images/Pressupostos/Pressupost_2008/00-Index/Indgral.htm</t>
  </si>
  <si>
    <t>http://www.minfin.gv.ao/docs/dspGenLeg.htm</t>
  </si>
  <si>
    <t>http://www.antigua.gov.ag/article_details.php?id=201&amp;category=55</t>
  </si>
  <si>
    <t>http://contenidos.mecon.gov.ar/ministerio-de-economia-y-finanzas-publicas/</t>
  </si>
  <si>
    <t>http://www.mlgh.gov.zm/index.php?option=com_docman&amp;Itemid=58</t>
  </si>
  <si>
    <t>http://www.pmof.ps/index.php?pagess=rules</t>
  </si>
  <si>
    <t>BISAN</t>
  </si>
  <si>
    <t>http://www.bisan.com/?lang=en</t>
  </si>
  <si>
    <t>http://www.minfin.am/main.php?lang=1&amp;mode=charter&amp;id=37&amp;iseng=1&amp;isarm=1</t>
  </si>
  <si>
    <t>http://www.budget.gov.au/</t>
  </si>
  <si>
    <t>http://www.finance.gov.au/contact-us.html</t>
  </si>
  <si>
    <t>http://www.finance.gov.au/policy-legislation.html</t>
  </si>
  <si>
    <t>http://english.bmf.gv.at/Allgemeines/Impressum/_start.htm</t>
  </si>
  <si>
    <t>http://english.bmf.gv.at/Ministry/TheTasksoftheFedera_62/DGBudgetPublicFinances/_start.htm</t>
  </si>
  <si>
    <t>http://www.mof.gov.bd/en/index.php?option=com_content&amp;view=article&amp;id=48&amp;Itemid=1</t>
  </si>
  <si>
    <t>http://www.mof.gov.bz/dms20uc/dm_browse.asp?pid=84</t>
  </si>
  <si>
    <t>http://www.mof.gov.bz/aboutus.asp</t>
  </si>
  <si>
    <t>Option for subscription to Ministry of Finance Newsletter</t>
  </si>
  <si>
    <t>http://www.fazenda.gov.br/</t>
  </si>
  <si>
    <t>http://www.stn.fazenda.gov.br</t>
  </si>
  <si>
    <t>http://www.stn.fazenda.gov.br/contabilidade_governamental/plano_contas.asp</t>
  </si>
  <si>
    <t>http://www.portaldatransparencia.gov.br/</t>
  </si>
  <si>
    <t>There is a provision for reporting corruption alerts</t>
  </si>
  <si>
    <t>http://www.fin.gc.ca/admin/notices-avis-eng.asp</t>
  </si>
  <si>
    <t>http://www.fin.gc.ca/afc/index-eng.asp</t>
  </si>
  <si>
    <t>Availability of FAQs (Frequently Asked Questions)</t>
  </si>
  <si>
    <t>http://creativecommons.org/licenses/by/3.0/cl/</t>
  </si>
  <si>
    <t>http://www.minhda.cl/documentos/leyes-y-normas.html</t>
  </si>
  <si>
    <t>IFMAS</t>
  </si>
  <si>
    <t>A</t>
  </si>
  <si>
    <t>http://www.mof.gov.vn/portal/page/portal//mof_vn/1351583/1371479</t>
  </si>
  <si>
    <t>http://www.mof.gov.vn/portal/page/portal/mof_en/ld</t>
  </si>
  <si>
    <t>http://www.mppef.gob.ve/index.php?option=com_content&amp;view=article&amp;id=148&amp;Itemid=404</t>
  </si>
  <si>
    <t>http://www.ont.mf.gov.ve/</t>
  </si>
  <si>
    <t>http://www.ont.mf.gov.ve/index.php?option=com_filecabinet&amp;view=files&amp;id=39&amp;Itemid=29</t>
  </si>
  <si>
    <t>http://www.mf.uz/uz/gos-documents.html</t>
  </si>
  <si>
    <t>IBEX</t>
  </si>
  <si>
    <t>SYSDEP</t>
  </si>
  <si>
    <t>http://www.cgn.gub.uy/innovaportal/v/600/1/innova.front/siif.html</t>
  </si>
  <si>
    <t>MTEF</t>
  </si>
  <si>
    <t>http://www.cgn.gub.uy/innovaportal/v/262/1/innova.front/base_de_datos_juridica.html</t>
  </si>
  <si>
    <t>http://www.cgn.gub.uy/innovaportal/v/54/1/innova.front/acceso_a_la_informacion_publica.html</t>
  </si>
  <si>
    <t>http://www3.bcu.gub.uy/autoriza/sgoioi/nedd/sddsuruguay.html</t>
  </si>
  <si>
    <t>http://www.gpo.gov/help/about_fdsys2.htm</t>
  </si>
  <si>
    <t>http://fms.treas.gov/foia/index.html</t>
  </si>
  <si>
    <t>http://www.treasury.gov/open/Pages/default.aspx</t>
  </si>
  <si>
    <t>http://fms.treas.gov/eda/index.html</t>
  </si>
  <si>
    <t>http://www.wheredoesmymoneygo.org/</t>
  </si>
  <si>
    <t>http://www.justice.gov.uk/information-access-rights</t>
  </si>
  <si>
    <t>http://webarchive.nationalarchives.gov.uk/20100407010852/http://www.hm-treasury.gov.uk/psr_bac_classification_papers.htm</t>
  </si>
  <si>
    <t>http://webarchive.nationalarchives.gov.uk/20100407010852/http://www.hm-treasury.gov.uk/spend_plancontrol.htm</t>
  </si>
  <si>
    <t>http://webarchive.nationalarchives.gov.uk/20100407010852/http://www.hm-treasury.gov.uk/pespub_index.htm</t>
  </si>
  <si>
    <t>http://www.minfin.gov.ua/control/uk/publish/category/main?cat_id=279322</t>
  </si>
  <si>
    <t>http://www.minfin.gov.ua/control/uk/publish/archive/main?cat_id=293534</t>
  </si>
  <si>
    <t>http://www.finance.go.ug/index.php/ifms.html</t>
  </si>
  <si>
    <t>http://www.finance.go.ug/index.php/key-legislations.html</t>
  </si>
  <si>
    <t>http://yss.mof.gov.cn/</t>
  </si>
  <si>
    <t>http://www.mof.gov.cn/zhengwuxinxi/gongkaimulu/zhengfuxinxigongkaiguiding/</t>
  </si>
  <si>
    <t>http://yss.mof.gov.cn/zhengwuxinxi/zhengceguizhang/</t>
  </si>
  <si>
    <t>http://www.mfin.hr/hr/drzavni-proracun-arhiva</t>
  </si>
  <si>
    <t>http://www.mfin.hr/hr/odnosi-s-javnoscu</t>
  </si>
  <si>
    <t>http://www.mfin.hr/hr/zakonodavstvo?id=16&amp;type=zakon</t>
  </si>
  <si>
    <t>There is a provision for newsletter subscriptions</t>
  </si>
  <si>
    <t>http://www.mof.gov.cy/mof/mof.nsf/disclaimer_gr/disclaimer_gr?OpenDocument</t>
  </si>
  <si>
    <t>http://www.mfcr.cz/cps/rde/xchg/mfcr/xsl/plneni_stat_rozp.html</t>
  </si>
  <si>
    <t>Eurostat methodology. National laws and regulations.</t>
  </si>
  <si>
    <t>http://www.mfcr.cz/cps/rde/xchg/mfcr/xsl/index_7661.html</t>
  </si>
  <si>
    <t>http://www.mfcr.cz/cps/rde/xchg/mfcr/xsl/zakon_o_sr.html</t>
  </si>
  <si>
    <t>http://fm.dk/om-os/privatlivspolitik/</t>
  </si>
  <si>
    <t>http://fm.dk/om-os/lov_-og-folketingsstof/</t>
  </si>
  <si>
    <t>http://www.digepres.gob.do/Estad%c3%adsticasPresup/SeriesHist%c3%b3ricas199010/tabid/135/Default.aspx</t>
  </si>
  <si>
    <t>http://www.digepres.gob.do/Inicio/tabid/36/ctl/Terms/Default.aspx</t>
  </si>
  <si>
    <t>http://www.hacienda.gov.do/transparencia/leyes_decretos.htm</t>
  </si>
  <si>
    <t>CFS</t>
  </si>
  <si>
    <t>IBMIS</t>
  </si>
  <si>
    <t>http://imagebank.worldbank.org/servlet/WDSContentServer/IW3P/IB/2012/05/03/000356161_20120503031547/Rendered/PDF/684930PUB0EPI007926B009780821395295.pdf</t>
  </si>
  <si>
    <t>FITRIX</t>
  </si>
  <si>
    <t>IISSP</t>
  </si>
  <si>
    <t>PEMS</t>
  </si>
  <si>
    <t>Treasury</t>
  </si>
  <si>
    <t>GABS</t>
  </si>
  <si>
    <t>SIGEFI</t>
  </si>
  <si>
    <t>SIGFIS</t>
  </si>
  <si>
    <t>http://www.mfin.hr/adminmax/docs/strategija2007_eng.pdf</t>
  </si>
  <si>
    <t>http://www.oes.dk/Systemer/Navision-Stat</t>
  </si>
  <si>
    <t>CHORUS</t>
  </si>
  <si>
    <t>http://www.mindware.ee/en/Portfolio/Finance-and-Insurance</t>
  </si>
  <si>
    <t>KIEKU</t>
  </si>
  <si>
    <t>HKR</t>
  </si>
  <si>
    <t>GIFMIS</t>
  </si>
  <si>
    <t>http://www.minfin.gob.gt/frame.php?url=https://sicoin.minfin.gob.gt/sicoinweb/login/frmlogin.htm</t>
  </si>
  <si>
    <t>http://www.finance.gov.gy/about-us/organisation/ag</t>
  </si>
  <si>
    <t>http://www-wds.worldbank.org/external/default/WDSContentServer/WDSP/IB/2008/07/10/000333037_20080710023439/Rendered/PDF/446510PUB0HT0P101Official0Use0Only1.pdf</t>
  </si>
  <si>
    <t>http://www-wds.worldbank.org/external/default/WDSContentServer/WDSP/IB/2003/03/07/000094946_0301180408511/Rendered/PDF/multi0page.pdf</t>
  </si>
  <si>
    <t>DBAS</t>
  </si>
  <si>
    <t>HAMAR</t>
  </si>
  <si>
    <t>SIOPE</t>
  </si>
  <si>
    <t>ADAMS</t>
  </si>
  <si>
    <t>http://www-wds.worldbank.org/external/default/WDSContentServer/WDSP/IB/2003/06/27/000112742_20030627113447/Rendered/PDF/257110ICR0.pdf</t>
  </si>
  <si>
    <t>http://www-wds.worldbank.org/external/default/WDSContentServer/WDSP/IB/2012/03/22/000333038_20120322225943/Rendered/PDF/673470PJPR0v100edbyTACT0CTRNL0LEGES.pdf</t>
  </si>
  <si>
    <t>VSAKIS</t>
  </si>
  <si>
    <t>http://www.finmin.lt/web/finmin/vsakis</t>
  </si>
  <si>
    <t>SIFIN</t>
  </si>
  <si>
    <t>http://www.eastafritac.org/images/uploads/documents_storage/Theme_A-IFMIS_managing_risks.pdf</t>
  </si>
  <si>
    <t>http://sdw.ecb.europa.eu/browse.do?node=19111</t>
  </si>
  <si>
    <t>http://finance.gov.mt/page.aspx?site=TRS&amp;page=foi</t>
  </si>
  <si>
    <t>http://finance.gov.mt/page.aspx?site=TRS&amp;page=legislation</t>
  </si>
  <si>
    <t>https://www.mita.gov.mt/page.aspx?pageid=221</t>
  </si>
  <si>
    <t>GID</t>
  </si>
  <si>
    <t>https://www.tgr.gov.ma/wps/portal</t>
  </si>
  <si>
    <t>http://www.sida.se/Documents/Import/pdf/0429-Mozambique-State-Financial-Management-Project-SFMP.pdf</t>
  </si>
  <si>
    <t>http://www.treasury.gov.pg/html/national_budget/files/2012/budget_documents/Related%20Budget%20Documents/2011.final.budget.outcome.pdf</t>
  </si>
  <si>
    <t>SIGOFA</t>
  </si>
  <si>
    <t>http://www.rcc.gov.pt/Directorio/Temas/MA/Paginas/SIGOFA---Sistema-de-Gest%C3%A3o-Or%C3%A7amental,-Financeira-e-Administrativa.aspx</t>
  </si>
  <si>
    <t>http://discutii.mfinante.ro/static/10/Mfp/sistemedeplati/RoSTEPS_Presentation.pdf</t>
  </si>
  <si>
    <t>http://www.trezor.gov.rs/fmis-cir.html</t>
  </si>
  <si>
    <t>http://www.gebiz.gov.sg/</t>
  </si>
  <si>
    <t>http://www.sudantribune.com/South-Sudan-launches-electronic,39069</t>
  </si>
  <si>
    <t>FMIS / TS</t>
  </si>
  <si>
    <t>Stat</t>
  </si>
  <si>
    <t>Op Yr</t>
  </si>
  <si>
    <t>C+L</t>
  </si>
  <si>
    <t>Type</t>
  </si>
  <si>
    <t>ASW</t>
  </si>
  <si>
    <t>Arch</t>
  </si>
  <si>
    <t>B</t>
  </si>
  <si>
    <t>Afghanistan Financial Management Information System</t>
  </si>
  <si>
    <t>C</t>
  </si>
  <si>
    <t>T</t>
  </si>
  <si>
    <t>FreeBalance</t>
  </si>
  <si>
    <t>CS</t>
  </si>
  <si>
    <t>Oracle</t>
  </si>
  <si>
    <t>Web</t>
  </si>
  <si>
    <t>Integrated Budget Management Information System</t>
  </si>
  <si>
    <t>Financial Management Information System</t>
  </si>
  <si>
    <t>D</t>
  </si>
  <si>
    <t>Sistema Integrado de Gestiio das  Finanqas do Estado</t>
  </si>
  <si>
    <t>LDSW &gt; Oracle</t>
  </si>
  <si>
    <t>Integrated Financial Management System</t>
  </si>
  <si>
    <t>Sistema Integrado de Información Financiera</t>
  </si>
  <si>
    <t>TS</t>
  </si>
  <si>
    <t>Treasury System</t>
  </si>
  <si>
    <t>LDSW</t>
  </si>
  <si>
    <t>Central Budget Management System</t>
  </si>
  <si>
    <t>SAP</t>
  </si>
  <si>
    <t>BAS</t>
  </si>
  <si>
    <t>Budget and Accounting System</t>
  </si>
  <si>
    <t>Treasury Information Management System</t>
  </si>
  <si>
    <t>TFMS</t>
  </si>
  <si>
    <t>Treasury Financial Management System</t>
  </si>
  <si>
    <t>Central Financial System</t>
  </si>
  <si>
    <t>iBAS</t>
  </si>
  <si>
    <t>Integrated Budget and Accounting System</t>
  </si>
  <si>
    <t>SmartStream</t>
  </si>
  <si>
    <t>FEDCOM</t>
  </si>
  <si>
    <t>Federal Public Budget and Management Control</t>
  </si>
  <si>
    <t>FS</t>
  </si>
  <si>
    <t>Financial System</t>
  </si>
  <si>
    <t>ASTER/SIGFIP</t>
  </si>
  <si>
    <t>Application des Services du Trésor en Réseau / Système Intégré de Gestion des Finances Publiques</t>
  </si>
  <si>
    <t>Public Expenditure Management System</t>
  </si>
  <si>
    <t>Sistema Integrado de Gestión y Modernización Administrativa</t>
  </si>
  <si>
    <t>Government Accounting and Budgeting System</t>
  </si>
  <si>
    <t>Sistema Integrado de Administração Financeira do Governo Federal</t>
  </si>
  <si>
    <t>Treasury Accounting and Financial Information System</t>
  </si>
  <si>
    <t>CID</t>
  </si>
  <si>
    <t>Circuit Informatisé de la Dépense / Integrated Expenditure System</t>
  </si>
  <si>
    <t>Système Intégré de Gestion des Finances / Integrated Public Financial Management System</t>
  </si>
  <si>
    <t>LDSW &gt; MS SQL</t>
  </si>
  <si>
    <t>Sistema Integrado de Gestão Orçamental e Financeira</t>
  </si>
  <si>
    <t>Government Financial Management Information System / GES'CO</t>
  </si>
  <si>
    <t>Sistema de Información para la Gestión Financiera del Estado</t>
  </si>
  <si>
    <t>Government Financial Management Information System</t>
  </si>
  <si>
    <t>LDSW &gt; Sybase</t>
  </si>
  <si>
    <t>SIGFIP</t>
  </si>
  <si>
    <t>Système Intégré de Gestion des Finances Publiques</t>
  </si>
  <si>
    <t>Epicor</t>
  </si>
  <si>
    <t>PFMIS</t>
  </si>
  <si>
    <t>LDSW &gt; Informix</t>
  </si>
  <si>
    <t>SAP + LDSW</t>
  </si>
  <si>
    <t>e-SISTAFE</t>
  </si>
  <si>
    <t>http://mof.gov.af/en/page/1149</t>
  </si>
  <si>
    <t>http://www.minfin.gov.al/minfin/Sistemi_AMoFTS_1377_1.php</t>
  </si>
  <si>
    <t>http://www-wds.worldbank.org/external/default/WDSContentServer/WDSP/IB/2010/01/13/000334955_20100113020615/Rendered/PDF/ICR113000P06491C0disclosed011111101.pdf</t>
  </si>
  <si>
    <t>http://www.finances.ad/index.php?option=com_content&amp;view=article&amp;id=19&amp;Itemid=26</t>
  </si>
  <si>
    <t>http://www-wds.worldbank.org/external/default/WDSContentServer/WDSP/IB/2005/03/10/000090341_20050310101310/Rendered/PDF/290360AO.pdf</t>
  </si>
  <si>
    <t>http://www.ab.gov.ag/article_details.php?id=1509&amp;category=38</t>
  </si>
  <si>
    <t>http://www.maliyye.gov.az/en/node/886</t>
  </si>
  <si>
    <t>http://www.mof.gov.bd/en/budget/11_12/digital_bd/digital_bangladesh_en.pdf</t>
  </si>
  <si>
    <t>http://siteresources.worldbank.org/BELARUSEXTN/Resources/PEFA_Belarus_april_2009_english.pdf</t>
  </si>
  <si>
    <t>http://www.minfin.bg/en/documents/?cat=1&amp;vid=-1&amp;dq=FMIS</t>
  </si>
  <si>
    <t>http://www-wds.worldbank.org/external/default/WDSContentServer/WDSP/IB/2008/09/04/000334955_20080904030253/Rendered/PDF/433690PAD0P0841LY10IDA1R20081019311.pdf</t>
  </si>
  <si>
    <t>http://www-wds.worldbank.org/external/default/WDSContentServer/WDSP/IB/2010/12/08/000333037_20101208231702/Rendered/PDF/ICR16820ICR0P11OFFICIAL0USE0ONLY191.pdf</t>
  </si>
  <si>
    <t>http://www.bjcz.gov.cn/english/Golden%20Finance%20Project.htm</t>
  </si>
  <si>
    <t>http://siteresources.worldbank.org/INTDEBTDEPT/PreliminaryDocuments/22539668/ComorosPD.pdf</t>
  </si>
  <si>
    <t>MS Navision</t>
  </si>
  <si>
    <t>FinanceOne</t>
  </si>
  <si>
    <t>http://www.tesoro.it/doc-finanza-pubblica/</t>
  </si>
  <si>
    <t>http://legislationline.org/topics/topic/3</t>
  </si>
  <si>
    <t>http://www.mef.gov.it/ministero/di-piu-mef/funzioni-organizzazione.asp</t>
  </si>
  <si>
    <t>http://manualsiafi.tesouro.fazenda.gov.br/150000</t>
  </si>
  <si>
    <t>http://www.rgs.mef.gov.it/VERSIONE-I/RGS-sul-te/</t>
  </si>
  <si>
    <t>S</t>
  </si>
  <si>
    <t>say2000i Accounting Office Automation System / Public Expenditure Mgmt and Accounting System</t>
  </si>
  <si>
    <t>LDSW &gt; Ora / OSS</t>
  </si>
  <si>
    <t>Integrated Financial Management Information System</t>
  </si>
  <si>
    <t>MIS</t>
  </si>
  <si>
    <t>SYSCOHADA</t>
  </si>
  <si>
    <t>OHADA Accounting System</t>
  </si>
  <si>
    <t>http://minfin-gov.bissau.net/index.php?option=com_content&amp;view=article&amp;id=78&amp;Itemid=93</t>
  </si>
  <si>
    <t>SFP + SIGAF</t>
  </si>
  <si>
    <t>Sistema de Formulación / Sistema Integrado de Gestión para la Administración Financiera</t>
  </si>
  <si>
    <t>MS SQL + SAP</t>
  </si>
  <si>
    <t>http://www.mfp.cu/docs/Ley%20Presupuesto%20Anual%202011.pdf</t>
  </si>
  <si>
    <t>FIMAS</t>
  </si>
  <si>
    <t xml:space="preserve">Financial Information and Management Accounting System </t>
  </si>
  <si>
    <t>http://www.treasury.gov.cy/treasury/treasury.nsf/financial_en/financial_en?OpenDocument</t>
  </si>
  <si>
    <t>Integrovaného informačního systému Státní pokladny / State Treasury Integrated Information System</t>
  </si>
  <si>
    <t>Standardized Integrated Government Financial Information System</t>
  </si>
  <si>
    <t>Sistema Integrado de Gestion Financiera</t>
  </si>
  <si>
    <t>http://treasury.gov.ua/main/uk/publish/category/23593</t>
  </si>
  <si>
    <t>Public Financial Management System</t>
  </si>
  <si>
    <t>Financial Management System</t>
  </si>
  <si>
    <t>Gestion Intégrée de la Dépense / Integrated Expenditure Control System</t>
  </si>
  <si>
    <t>Integrated Budget and Expenditure System</t>
  </si>
  <si>
    <t>Government Integrated Financial Management Information System</t>
  </si>
  <si>
    <t>Treasury Management Information System</t>
  </si>
  <si>
    <t>Government Financial Information System</t>
  </si>
  <si>
    <t>Sistema de Administración Financiera Integrado</t>
  </si>
  <si>
    <t>Automated Financial Management Information System</t>
  </si>
  <si>
    <t>Iraq Financial Management Information System</t>
  </si>
  <si>
    <t>http://www.mof.gov.eg/MOFGallerySource/English/Reports/December2004.pdf</t>
  </si>
  <si>
    <t>Automated Government Expenditure System</t>
  </si>
  <si>
    <t>http://www.hks.harvard.edu/m-rcbg/ethiopia/Publications/ARD%20Final%20Draft.pdf</t>
  </si>
  <si>
    <t>Infor FMS</t>
  </si>
  <si>
    <t>Government Financial and HR Administration System</t>
  </si>
  <si>
    <t>SAP + Logica</t>
  </si>
  <si>
    <t>Public Financial Management Information System</t>
  </si>
  <si>
    <t xml:space="preserve">Haushalts, Kassen und Rechnungswesen </t>
  </si>
  <si>
    <t>Standard Integrated Government Financial Information System</t>
  </si>
  <si>
    <t>Sistema Integrado de Administración Financiera</t>
  </si>
  <si>
    <t>Integrated Financial Management and Accounting System</t>
  </si>
  <si>
    <t>Système d’Informatisation des Dépenses / Expenditure Management System</t>
  </si>
  <si>
    <t>Sistema de Administración Financiera Integrada</t>
  </si>
  <si>
    <t>http://www.fjarmalaraduneyti.is/log_og_reglugerdir/</t>
  </si>
  <si>
    <t>Government Accounting and Planning System</t>
  </si>
  <si>
    <t>Sistem Perbendaharaan dan Anggaran Negara / State Treasury and Budgetary System</t>
  </si>
  <si>
    <t>UNIT4 &gt; Agresso</t>
  </si>
  <si>
    <t>http://databank.per.gov.ie/#</t>
  </si>
  <si>
    <t>http://www.ctg.albany.edu/publications/reports/proi_case_merkava?chapter=4&amp;section=2</t>
  </si>
  <si>
    <t>MERKAVA</t>
  </si>
  <si>
    <t>Sistema Informativo sulle Operazioni degli enti Pubblici / Information System on the Operations of Government Bodies</t>
  </si>
  <si>
    <t>Governmental Accounting Affairs Data Communication Management Systems</t>
  </si>
  <si>
    <t>http://www.hca.org.vn/su_kien/sk_HCA/toan_canh_CNTT/nam2011/hoithao_vio11/tranvannam.pdf</t>
  </si>
  <si>
    <t>ACCPAC</t>
  </si>
  <si>
    <t>4gov</t>
  </si>
  <si>
    <t>SunSystems</t>
  </si>
  <si>
    <t>Digital Budget and Accounting System</t>
  </si>
  <si>
    <t>Viešojo sektoriaus apskaitos ir ataskaitų konsolidavimo informacinė sistem / Public Sector Accounting and Consolidation Reporting Information System</t>
  </si>
  <si>
    <t>Macedonian Treasury Information System</t>
  </si>
  <si>
    <t>http://www.ultra.com.mk/newweb/public_admin2.html</t>
  </si>
  <si>
    <t>TRIS</t>
  </si>
  <si>
    <t>Computerized Budget Management System</t>
  </si>
  <si>
    <t>http://www.imf.org/external/np/otm/2009/110109a.pdf</t>
  </si>
  <si>
    <t>GFMAS</t>
  </si>
  <si>
    <t>Government Financial and  Management Accounting System</t>
  </si>
  <si>
    <t>Public Accounting System</t>
  </si>
  <si>
    <t xml:space="preserve">Electronic Departmental Accounting System / </t>
  </si>
  <si>
    <t>DAS + FDRS</t>
  </si>
  <si>
    <t>SAGE 100</t>
  </si>
  <si>
    <t>http://documents.worldbank.org/curated/en/2011/05/16215662/mauritania-public-expenditure-review-update</t>
  </si>
  <si>
    <t>Sistema Integrado de Administración Financiera Federal</t>
  </si>
  <si>
    <t>http://www.dgi.sedesol.gob.mx/index/index.php?sec=64&amp;pagina=3</t>
  </si>
  <si>
    <t>SIDAFF</t>
  </si>
  <si>
    <t>State Financial Administration System</t>
  </si>
  <si>
    <t>National Budget Information System</t>
  </si>
  <si>
    <t>IBOS</t>
  </si>
  <si>
    <t>Sistema Integrado de Gestión Financiera</t>
  </si>
  <si>
    <t>Various</t>
  </si>
  <si>
    <t>CFISnet</t>
  </si>
  <si>
    <t>http://www.ita.gov.om/ITAPortal/eServices/info_C1.aspx?NID=74</t>
  </si>
  <si>
    <t>IFS</t>
  </si>
  <si>
    <t>Integrated Financial System</t>
  </si>
  <si>
    <t>FABS</t>
  </si>
  <si>
    <t>Financial Accounting &amp; Budgeting System</t>
  </si>
  <si>
    <t>SIAF II</t>
  </si>
  <si>
    <t>SIGFE II</t>
  </si>
  <si>
    <t>Informatyczny System Obsługi Budżetu Państwa / Information System of the State Budget</t>
  </si>
  <si>
    <t>Sistema de Gestão Orçamental, Financeira e Administrativa / Budget, Financial and Administrative Management System</t>
  </si>
  <si>
    <t>Budget Preparation and Treasury Systems</t>
  </si>
  <si>
    <t>BUDGET/TREZOR</t>
  </si>
  <si>
    <t>AGES / GFMIS</t>
  </si>
  <si>
    <t>Federal Treasury Automation System</t>
  </si>
  <si>
    <t>http://www.caricad.net/UserFiles/File/casestudysvg.pdf</t>
  </si>
  <si>
    <t>FMIS + BPMIS</t>
  </si>
  <si>
    <t>Financial Management Information System / Budget Preparation and Monitoring Information System</t>
  </si>
  <si>
    <t>SAPPrA+MFERAC</t>
  </si>
  <si>
    <t>http://www.pempal.org/data/upload/files/2011/10/3a_volj-_budget-system-and-budget-preparation-procedures-in-slovenia_eng.pdf</t>
  </si>
  <si>
    <t>Oracle + LDSW</t>
  </si>
  <si>
    <t>SICOP II</t>
  </si>
  <si>
    <t>Sistema de Información Contable para la Administración del Estado / Information System for State Accounting</t>
  </si>
  <si>
    <t>http://www.oficinavirtual.pap.minhap.gob.es/sitios/OficinaVirtual/en-GB/CatalogoSistemasInformacion/Paginas/ListadoSIExternosUA.aspx?lenguaje=EN&amp;perfil=5</t>
  </si>
  <si>
    <t>ASTER / SIGFIP</t>
  </si>
  <si>
    <t>HERMES</t>
  </si>
  <si>
    <t>http://www.esv.se/Verktyg--stod/Hermes/</t>
  </si>
  <si>
    <t>http://www.efd.admin.ch/org/org/00582/00806/index.html?lang=de</t>
  </si>
  <si>
    <t>http://www.mof.go.tz/mofdocs/msemaji/PFMRP%20ANNUAL%20PROGRESS%20REPORT-WEBSITE.pdf</t>
  </si>
  <si>
    <t>Attaché</t>
  </si>
  <si>
    <t>http://www.finance.gov.to/sites/default/files/TONGA_PEFA_2010.pdf#Top</t>
  </si>
  <si>
    <t>http://www.portail.finances.gov.tn/publications/Rapport-PEFA.pdf</t>
  </si>
  <si>
    <t>ADEB</t>
  </si>
  <si>
    <t>Système Informatique d’Aide à la Décision Budgétaire / Budgetary Decision Support Information System</t>
  </si>
  <si>
    <t>http://ec.europa.eu/europeaid/documents/aap/2011/af_aap_2011_tkm.pdf</t>
  </si>
  <si>
    <t>http://dof.abudhabi.ae/_data/global/files/govtcoa.pdf</t>
  </si>
  <si>
    <t>COGNOS</t>
  </si>
  <si>
    <t>OSCAR (DW)</t>
  </si>
  <si>
    <t>Online System for Central Accounting and Reporting</t>
  </si>
  <si>
    <t>Sistema Integrado de Información Financiera / Integrated Financial Information System</t>
  </si>
  <si>
    <t>Sistema Integrado de Gestión y Control de las Finanzas Públicas / Integrated Administration and Control of Public Finance</t>
  </si>
  <si>
    <t>Treasury and Budget Management Information System</t>
  </si>
  <si>
    <t>http://www.minecofin.gov.rw/library/Laws%20and%20Regulations/Ministerial%20Instructions/Ministerial_instruction_on_IFMS_Rolllout.pdf</t>
  </si>
  <si>
    <t>http://www.dominica.gov.dm/cms/?q=node/7</t>
  </si>
  <si>
    <t>http://www.dominica.gov.dm/cms/?q=node/1402</t>
  </si>
  <si>
    <t>http://www.minfin.gr/portal/en/resource/contentObject/contentTypes/genericContentResourceObject,fileResourceObject,arrayOfFileResourceTypeObject/topicNames/actOfLaw/resourceRepresentationTemplate/contentObjectListAlternativeTemplate#fragment-2</t>
  </si>
  <si>
    <t>Facebook, Twitter, Youtube, VIMEO</t>
  </si>
  <si>
    <t>http://www.minfin.gob.gt/presupaprobado/presupaprobados/files.html?folder=2012\Segunda%20Parte%20Detalle%20Cuantitativo\presupuesto_de_egresos_por_institucion&amp;start=15</t>
  </si>
  <si>
    <t>http://www.minfin.gob.gt/laip_mfp/4.html</t>
  </si>
  <si>
    <t>http://www.minfin.gob.gt/leyespresupuesto.html</t>
  </si>
  <si>
    <t>Facebook, Twitter, Youtube</t>
  </si>
  <si>
    <t>http://eprocure.gov.gy/index.php?option=com_content&amp;view=category&amp;layout=blog&amp;id=81&amp;Itemid=111</t>
  </si>
  <si>
    <t>http://www.finance.gov.gy/about-us/organisation/ob</t>
  </si>
  <si>
    <t>http://www.mefhaiti.gouv.ht/marche_public.htm</t>
  </si>
  <si>
    <t>http://www.mefhaiti.gouv.ht/</t>
  </si>
  <si>
    <t>http://www.sefin.gob.hn/?page_id=8248</t>
  </si>
  <si>
    <t>http://www.sefin.gob.hn/bisefin</t>
  </si>
  <si>
    <t>http://www.sefin.gob.hn/?page_id=5395</t>
  </si>
  <si>
    <t>http://www.sefin.gob.hn/wp-content/uploads/SAMI/index.html</t>
  </si>
  <si>
    <t>http://www.sefin.gob.hn/?page_id=2398</t>
  </si>
  <si>
    <t>http://eprocure.gov.in/cppp/</t>
  </si>
  <si>
    <t>http://indiabudget.nic.in/afs.asp</t>
  </si>
  <si>
    <t>http://finmin.nic.in/law/index.asp</t>
  </si>
  <si>
    <t>Facebook</t>
  </si>
  <si>
    <t>http://www.cga.nic.in/</t>
  </si>
  <si>
    <t>http://vehicle.mof.gov.il/Mof/Rechev/MofRechevTopNav/MofRechevBuy/MofRechevLastBuy</t>
  </si>
  <si>
    <t>http://www.ag.mof.gov.il/AccountantGeneral/AccountantGeneral/AccountantGeneralTopNav/AGSubjects/moneyinformation/Report2011</t>
  </si>
  <si>
    <t>http://www.mof.gov.il/ABOUT/Pages/AboutPage.aspx</t>
  </si>
  <si>
    <t>Facebook, Linkedin, Twitter, Youtube</t>
  </si>
  <si>
    <t>http://www.mof.go.jp/english/about_mof/index.html</t>
  </si>
  <si>
    <t>Facebook, Google+, Twitter, Youtube</t>
  </si>
  <si>
    <t>IMF Observance of Standards and Codes (ROSC)</t>
  </si>
  <si>
    <t xml:space="preserve">IFRSPS  International Public Sector Financial Reporting </t>
  </si>
  <si>
    <t>Blog of the Minister</t>
  </si>
  <si>
    <t>http://www.treasury.go.ke/index.php?option=com_docman&amp;task=cat_view&amp;gid=110&amp;Itemid=86</t>
  </si>
  <si>
    <t>http://mf.rks-gov.net/en-us/ministriaefinancave/buxhetiirepublikessekosoves/buxhetiqendrore.aspx</t>
  </si>
  <si>
    <t>IFRS, http://mf.rks-gov.net/Zyrat/SekretariatiiKKRFse/StandardetNderkombetareteRaportimitFinanciar.aspx</t>
  </si>
  <si>
    <t>Facebook, Twitter</t>
  </si>
  <si>
    <t>http://www.minfin.kg/index.php?option=com_content&amp;view=section&amp;id=4&amp;Itemid=11</t>
  </si>
  <si>
    <t>http://www.finance.gov.lb/en-US/finance/BudgetInformation/AnnualBudgetDocuments/Documents/Annual%20Budget%20Documentation/2010/Budget%20Law/Citizen%20Budget%20FINAL%2011Feb2011.pdf</t>
  </si>
  <si>
    <t>http://www.finance.gov.lb/en-US/finance/Documents/Disclosures/MOFTransparency_Oct252007Final.pdf</t>
  </si>
  <si>
    <t>Ministry Blog</t>
  </si>
  <si>
    <t>http://www.finance.gov.ls/documents/budget_book.php</t>
  </si>
  <si>
    <t>http://www.finance.gov.ls/economic/default.php</t>
  </si>
  <si>
    <t>https://docs.google.com/viewer?a=v&amp;pid=sites&amp;srcid=bW9wZWEuZ292LmxyfG10ZWYtYnVkZ2V0fGd4OjcwOGJjYzg1OGFmZWJjMzU</t>
  </si>
  <si>
    <t>https://sites.google.com/a/mopea.gov.lr/mtef-budget/home</t>
  </si>
  <si>
    <t>https://docs.google.com/viewer?a=v&amp;pid=sites&amp;srcid=bW9wZWEuZ292LmxyfG10ZWYtYnVkZ2V0fGd4OmQyOGY4ZGYyMDI2OTMwMA</t>
  </si>
  <si>
    <t>http://www.mof.gov.lr/content.php?sub=75&amp;related=24&amp;res=75&amp;third=75</t>
  </si>
  <si>
    <t>Lithuianian law and International Accounting Standards, European Union Law and International Public Sector Accounting Standards.</t>
  </si>
  <si>
    <t>http://www.finmin.lt/c/portal/layout?p_l_id=PUB.1.37</t>
  </si>
  <si>
    <t>http://www.te.public.lu/dette_publique/index.html</t>
  </si>
  <si>
    <t>http://www.legilux.public.lu/leg/a/archives/2011/0266/a266.pdf</t>
  </si>
  <si>
    <t>http://www.mf.public.lu/ministere/index.html</t>
  </si>
  <si>
    <t>http://vsamidb.finmin.lt/CAisd/pdmweb.exe</t>
  </si>
  <si>
    <t>http://finance.gov.mt/image.aspx?site=TRS&amp;ref=391&amp;type=publication</t>
  </si>
  <si>
    <t>http://www.gov.mu/portal/site/MOFSite/menuitem.5b1d751c6156d7f4e0aad110a7b521ca/?content_id=cb0569975e172310VgnVCM1000000a04a8c0RCRD</t>
  </si>
  <si>
    <t>http://www.gov.mu/portal/site/MOFSite/menuitem.c84a125a4c8427861eb9d510a0208a0c/</t>
  </si>
  <si>
    <t>IMF's General Data Dissemination System (GDDS), http://www.gov.mu/portal/site/MOFSite/menuitem.27c9a75baa1319f4e0aad110a7b521ca/</t>
  </si>
  <si>
    <t>http://www.finances.gov.ma/portal/page?_pageid=53,17814589&amp;_dad=portal&amp;_schema=PORTAL&amp;id=1041&amp;lang=Fr</t>
  </si>
  <si>
    <t>http://www.finances.gov.ma/portal/page?_pageid=53,18106174&amp;_dad=portal&amp;_schema=PORTAL</t>
  </si>
  <si>
    <t>http://www.finances.gov.ma/esp_doc/util/file.jsp?iddoc=2404</t>
  </si>
  <si>
    <t>Twitter</t>
  </si>
  <si>
    <t>http://www.mf.gov.mz/web/guest/documentos?p_p_id=20&amp;p_p_lifecycle=0&amp;p_p_state=maximized&amp;p_p_mode=view&amp;_20_struts_action=%2Fdocument_library%2Fview&amp;_20_folderId=19175</t>
  </si>
  <si>
    <t>http://www.mf.gov.mz/web/guest/missao</t>
  </si>
  <si>
    <t>http://www.budgetmof.gov.af/index.php?option=com_content&amp;view=article&amp;id=126%3A-what-is-the-afghanistan-financial-management-information-system-afmis&amp;catid=58%3Aict-issues&amp;Itemid=44&amp;lang=en</t>
  </si>
  <si>
    <t>http://www.maliyye.gov.az/en/node/931</t>
  </si>
  <si>
    <t>http://www.statnipokladna.cz/cs/</t>
  </si>
  <si>
    <t>http://www.statnipokladna.cz/cs/Podpora-Kompetencni-centrum-KC.html</t>
  </si>
  <si>
    <t>https://portal.muhasebat.gov.tr/mgmportal/faces/detaylihesap?_afrLoop=1626545447992604&amp;_afrWindowMode=0&amp;_adf.ctrl-state=16xvoe16xm_97</t>
  </si>
  <si>
    <t>http://www.hazine.gov.tr/irj/portal/anonymous?NavigationTarget=navurl://ca8a5b252efea63752b1cb4e1cc81997&amp;InitialNodeFirstLevel=true</t>
  </si>
  <si>
    <t>http://www.ihale.gov.tr/</t>
  </si>
  <si>
    <t>https://portal.muhasebat.gov.tr/mgmportal/faces/khbDetail?birimDizini=Municipalities&amp;_afrLoop=1628532110622701&amp;_afrWindowMode=0&amp;_adf.ctrl-state=155046p7e2_114</t>
  </si>
  <si>
    <t>https://portal.muhasebat.gov.tr/mgmportal/faces/detaylihesap?_afrLoop=1628625001039383&amp;_afrWindowMode=0&amp;_adf.ctrl-state=155046p7e2_136</t>
  </si>
  <si>
    <t>http://www.maliye-behim.gov.tr/bes/</t>
  </si>
  <si>
    <t>http://www.bumko.gov.tr/TR/Genel/BelgeGoster.aspx?F6E10F8892433CFFAAF6AA849816B2EF8D40DBAF123EC275</t>
  </si>
  <si>
    <t>http://www.bumko.gov.tr/TR/Genel/BelgeGoster.aspx?F6E10F8892433CFFAC8287D72AD903BE95B604AA3C36F67D</t>
  </si>
  <si>
    <t>http://www.portail.finances.gov.tn/accueil_fr.php#haut</t>
  </si>
  <si>
    <t>http://www.finance.go.ug/index.php/ifms-archives.html</t>
  </si>
  <si>
    <t>C / D</t>
  </si>
  <si>
    <t>F / T</t>
  </si>
  <si>
    <t>COTS               Web</t>
  </si>
  <si>
    <t>LDSW                 CS</t>
  </si>
  <si>
    <t>http://www.minfin.gov.ua/control/uk/publish/archive/main?&amp;cat_id=288202&amp;stind=1</t>
  </si>
  <si>
    <t>http://www.mofed.gov.sl/index.php?option=com_content&amp;task=view&amp;id=93&amp;Itemid=129</t>
  </si>
  <si>
    <t>http://www.communities.gov.uk/localgovernment/localgovernmentfinance/governmentaccounts/</t>
  </si>
  <si>
    <t>http://www.fasab.gov/accounting-standards/authoritative-source-of-gaap/accounting-standards/fasab-handbook/</t>
  </si>
  <si>
    <t>http://repository.uwc.ac.za/xmlui/bitstream/handle/10566/208/DeVisserLocalGovtZimbabwe2010.pdf?sequence=4</t>
  </si>
  <si>
    <t>http://www.finance.gov.tt/legislation.php?mid=6</t>
  </si>
  <si>
    <t>http://www.finance.gov.to/about-us/legislations</t>
  </si>
  <si>
    <t>http://www.finance.gov.tt/content/pub164ADE.pdf.</t>
  </si>
  <si>
    <t>http://www.mof.gov.tl/category/documents-and-forms/budget-documents/budget-codes/?lang=en</t>
  </si>
  <si>
    <t>http://www.governmentresults.gov.tl/publicResults/index?&amp;lang=en</t>
  </si>
  <si>
    <t>http://www.aidtransparency.gov.tl/</t>
  </si>
  <si>
    <t>http://www.mof.gov.tl/about-the-ministry/legal-framework/?lang=en</t>
  </si>
  <si>
    <t>http://www.estatal.gov.tl/Documents/Ministry/2008Policy/LG%20Policy%20and%20DSF%20-%20English.pdf</t>
  </si>
  <si>
    <t>http://dwfoc.mof.go.th/foc_eng/menu3.htm</t>
  </si>
  <si>
    <t>http://www.gprocurement.go.th/wps/portal/index_EGP</t>
  </si>
  <si>
    <t>http://www.bb.go.th/bbhome/page.asp?option=content&amp;dsc=%A1%D2%C3%A8%D1%B4%B7%D3%A7%BA%BB%C3%D0%C1%D2%B3%A8%D1%A7%CB%C7%D1%B4%E1%BA%BA%BA%D9%C3%B3%D2%A1%D2%C3&amp;folddsc=21003</t>
  </si>
  <si>
    <t>http://www.bb.go.th/bbhome/page.asp?option=content&amp;dsc=%A2%E9%CD%C1%D9%C5%A1%AE%CB%C1%D2%C2%E1%C5%D0%C3%D0%E0%BA%D5%C2%BA&amp;folddsc=19001</t>
  </si>
  <si>
    <t>http://dw.mof.go.th/foc/gfs/knowledge.asp</t>
  </si>
  <si>
    <t>http://www.bb.go.th/bbhome/page.asp?option=content&amp;dsc=%A4%D9%E8%C1%D7%CD%BB%AF%D4%BA%D1%B5%D4%A1%D2%C3%A8%D1%B4%B7%D3%A7%BA%BB%C3%D0%C1%D2%B3&amp;folddsc=30001</t>
  </si>
  <si>
    <t>http://www.mof.go.tz/index.php?option=com_content&amp;task=blogcategory&amp;id=21&amp;Itemid=206</t>
  </si>
  <si>
    <t>http://www.mof.go.tz/index.php?option=com_content&amp;task=view&amp;id=22&amp;Itemid=36</t>
  </si>
  <si>
    <t>http://www.mof.go.tz/index.php?option=com_content&amp;task=blogcategory&amp;id=20&amp;Itemid=205</t>
  </si>
  <si>
    <t>http://www.mof.go.tz/index.php?option=com_content&amp;task=view&amp;id=13&amp;Itemid=27</t>
  </si>
  <si>
    <t>http://www.egov.sy/egov/</t>
  </si>
  <si>
    <t>http://www.efd.admin.ch/dokumentation/gesetzgebung/00570/index.html?lang=en</t>
  </si>
  <si>
    <t>http://www.admin.ch/ch/e/rs/152_31/a2.html</t>
  </si>
  <si>
    <t>http://www.efv.admin.ch/</t>
  </si>
  <si>
    <t>System of National Accounts</t>
  </si>
  <si>
    <t>http://www.fdk-cdf.ch/flyer_hrm2_d.pdf</t>
  </si>
  <si>
    <t>http://www.sweden.gov.se/sb/d/2106</t>
  </si>
  <si>
    <t>http://www.esv.se/PageFiles/2720/accrual-accounting-in-swedish-central-government.pdf</t>
  </si>
  <si>
    <t>http://www.sweden.gov.se/sb/d/2853/a/18096</t>
  </si>
  <si>
    <t>http://www.ub.uio.no/ujur/ulovdata/lov-20060519-016-eng.pdf</t>
  </si>
  <si>
    <t>http://www.esv.se/amnesomraden/Styrning/Budgetprocessen/</t>
  </si>
  <si>
    <t>http://administracionfinanciera.mecon.gov.ar./</t>
  </si>
  <si>
    <t>http://www.mecon.gov.ar/onp/html/manuales/clasificador03.pdf</t>
  </si>
  <si>
    <t>http://www.mof.gov.bh/CategoryListImage.asp?cType=organ</t>
  </si>
  <si>
    <t>http://www.barbadosparliament.com/</t>
  </si>
  <si>
    <t>http://www.minfin.gov.by/rmenu/gfs/general/</t>
  </si>
  <si>
    <t>http://www.minfin.gov.by/ministerstvo/structure/</t>
  </si>
  <si>
    <t>http://www.mof.gov.bt/index.php?deptid=13&amp;id=79</t>
  </si>
  <si>
    <t>http://www.mof.gov.bt/index.php?deptid=11&amp;id=53</t>
  </si>
  <si>
    <t>http://www.mof.gov.bn/English/Administration/AboutUs/OrganisationalStructure/Pages/default.aspx</t>
  </si>
  <si>
    <t>http://www.finances.gov.bf/IMG/pdf/Budget_Entier.pdf</t>
  </si>
  <si>
    <t>http://www.finances.gov.bf/spip.php?article7</t>
  </si>
  <si>
    <t>http://www.begroting.be/portal/page/portal/INTERNET_pagegroup/INTERNET_home/TAB149685</t>
  </si>
  <si>
    <t>http://www.begroting.be/portal/page/portal/INTERNET_pagegroup/INTERNET_voorschriften/TAB149685</t>
  </si>
  <si>
    <t>http://www.begroting.be/portal/page/portal/INTERNET_pagegroup/INTERNET_algemenegegevensbank</t>
  </si>
  <si>
    <t>http://www.freedominfo.org/wp-content/uploads/documents/global_survey2006.pdf</t>
  </si>
  <si>
    <t>http://www.tresor.gov.ci/reformes/instructions-comptables/instructions-comptables-2011.html</t>
  </si>
  <si>
    <t>http://www.ministere-finances.dj/ORGANISATION.html</t>
  </si>
  <si>
    <t>http://www.mof.gov.eg/English/About%20MOF/Pages/MinistryGoals.aspx</t>
  </si>
  <si>
    <t>http://www.transparenciafiscal.gob.sv/portal/page/portal/PTF/Marco_Normativo/Administracion_Financiera?_piref496_2086330_496_2086268_2086268.tabstring=catalogo</t>
  </si>
  <si>
    <t>http://www.mh.gob.sv/portal/page/portal/PMH/LAIP</t>
  </si>
  <si>
    <t>http://www.mh.gob.sv/portal/page/portal/PMH/Institucion/Estructura_Organizativa/Organigrama_del_Ministerio_de_Hacienda</t>
  </si>
  <si>
    <t>http://pub.stat.ee/px-web.2001/Database/Majandus/14Rahandus/08Valitsemissektori_rahandus/08Valitsemissektori_tulud_kulud/08Valitsemissektori_tulud_kulud.asp</t>
  </si>
  <si>
    <t>http://www.fin.ee/index.php?id=7544</t>
  </si>
  <si>
    <t>http://www.fin.ee/index.php?id=243</t>
  </si>
  <si>
    <t>http://www.mofed.gov.et/English/Pages/Accessibility.aspx</t>
  </si>
  <si>
    <t>http://www.mofed.gov.et/English/Information/Pages/OrganizationalStructure.aspx</t>
  </si>
  <si>
    <t>http://www.fiji.gov.fj/index.php?option=com_content&amp;view=article&amp;id=583:accessiblity&amp;catid=80</t>
  </si>
  <si>
    <t>http://www.performance-publique.budget.gouv.fr/la-gestion-publique/la-gestion-budgetaire/lessentiel/les-nomenclatures-du-budget-de-letat-une-meilleure-identification-des-engagements-et-des-depenses.html</t>
  </si>
  <si>
    <t>http://www.budget.gouv.fr/budget/accessibilite</t>
  </si>
  <si>
    <t>http://www.finances.gouv.ga/budget/IMG/pdf/DGB_Nom_Guide_2007.pdf</t>
  </si>
  <si>
    <t>http://www.kormany.hu/hu/kulugyminiszterium/szervezet</t>
  </si>
  <si>
    <t>http://www.depkeu.go.id/Ind/Organization/?prof=tupoksi</t>
  </si>
  <si>
    <t>http://www.mefa.gov.ir/Portal/Home/Default.aspx?CategoryID=89dbf90c-b08e-4dc8-80b6-aef25da59441</t>
  </si>
  <si>
    <t>http://per.gov.ie/organisation-chart/</t>
  </si>
  <si>
    <t>http://kostat.go.kr/portal/korea/index.action</t>
  </si>
  <si>
    <t>http://www.mosf.go.kr/_upload/bbs/79/attach/2010_statistics.pdf</t>
  </si>
  <si>
    <t>http://www.mosf.go.kr/open/open02a.jsp</t>
  </si>
  <si>
    <t>http://www.mosf.go.kr/info/info03a.jsp</t>
  </si>
  <si>
    <t>https://www.digitalbrain.go.kr/kor/view/statis/statis03_03_01.jsp?code=DB010303</t>
  </si>
  <si>
    <t>http://www.dsf.gov.mo/about/about_org.aspx</t>
  </si>
  <si>
    <t>http://www.finance.gov.mk/files/u11/tkovniot_plan_i_sodrzinata_na_oddelni_smetki.pdf</t>
  </si>
  <si>
    <t>http://www.finance.gov.mk/node/13</t>
  </si>
  <si>
    <t>http://www.mefb.gov.mg/textes_lois/compta_publique/decret_05210_pcop.pdf</t>
  </si>
  <si>
    <t>http://www.mefb.gov.mg/index.php?option=com_wrapper&amp;view=wrapper&amp;Itemid=34</t>
  </si>
  <si>
    <t>http://www.finance.gov.mw/index.php?option=com_content&amp;view=category&amp;layout=blog&amp;id=47&amp;Itemid=85</t>
  </si>
  <si>
    <t>http://www.treasury.gov.my/index.php?option=com_content&amp;view=article&amp;id=315%3Acarta-kementerian&amp;catid=119%3Aprofil-kementerian&amp;Itemid=154&amp;lang=en</t>
  </si>
  <si>
    <t>http://www.mof.gov.na/Budget%20Documents/Budget%202012/Budget%20new/Estimate%20of%20Revenue%20%20and%20expenditure%201%20April%202012%20to%2031%20March%202015.pdf</t>
  </si>
  <si>
    <t>http://www.mof.gov.na/Organo_new1.pdf</t>
  </si>
  <si>
    <t>http://www.mof.gov.np/contentArticle-Content-cWo=#</t>
  </si>
  <si>
    <t>http://www.prinsjesdag2011.nl/miljoenennota/effect_op_u</t>
  </si>
  <si>
    <t>http://www.prinsjesdag2011.nl/miljoenennota</t>
  </si>
  <si>
    <t>http://www.government.nl/accessibility</t>
  </si>
  <si>
    <t>http://www.mof.gov.om/a_chart.aspx</t>
  </si>
  <si>
    <t>http://www.mof.gov.sb/AboutUs/BudgetUnit.aspx</t>
  </si>
  <si>
    <t>http://scoa.treasury.gov.za/Pages/SCOADocuments.aspx</t>
  </si>
  <si>
    <t>http://www.treasury.gov.za/nt/Top%20Structure%20Organisation.pdf</t>
  </si>
  <si>
    <t>http://www.treasury.gov.za/documents/provincial%20budget/default.aspx</t>
  </si>
  <si>
    <t>http://servicioswebbis.meh.es/apps/entidadeslocales/</t>
  </si>
  <si>
    <t>http://www.minhap.gob.es/es-ES/Paginas/Accesibilidad.aspx</t>
  </si>
  <si>
    <t>http://www.minhap.gob.es/es-ES/El%20Ministerio/Organigrama/Paginas/default.aspx</t>
  </si>
  <si>
    <t>http://www.mof.gov.tw/engweb/ct.asp?xItem=66089&amp;CtNode=673&amp;mp=2</t>
  </si>
  <si>
    <t>http://vmpc.economiayfinanzas.gob.bo/modelos_c.asp</t>
  </si>
  <si>
    <t>http://vmpc.economiayfinanzas.gob.bo/financiera0.asp</t>
  </si>
  <si>
    <t>http://www.sigma.gob.bo/pgn/sfpm2011/index.htm?&amp;id_item=527</t>
  </si>
  <si>
    <t>http://www.economiayfinanzas.gob.bo/index.php?opcion=com_contenido&amp;ver=contenido&amp;id=2094&amp;id_item=625&amp;id_item=489</t>
  </si>
  <si>
    <t>http://www.fmf.gov.ba/publikacije/Unutarnje_ustrojstvo.pdf</t>
  </si>
  <si>
    <t>http://www.fazenda.gov.br/acessoainformacao/</t>
  </si>
  <si>
    <t>Youtube, Twitter</t>
  </si>
  <si>
    <t>http://www.mef.gov.kh/about-ministry.html</t>
  </si>
  <si>
    <t>Availability of FAQs (Frequently Asked Questions), Twitter, Youtube</t>
  </si>
  <si>
    <t>Availability of FAQs (Frequently Asked Questions), online chat also provided, twitter</t>
  </si>
  <si>
    <t>http://yss.mof.gov.cn/zhengwuxinxi/caizhengshuju/</t>
  </si>
  <si>
    <t>https://www.hacienda.go.cr/Msib21/Espanol/Contabilidad+Nacional/Estructuraestadosfinancieros.htm</t>
  </si>
  <si>
    <t>https://www.hacienda.go.cr/msib21/espanol/Acerca%20del%20Ministerio/InformaciondelMinisterio.htm</t>
  </si>
  <si>
    <t>http://www.vm.fi/vm/fi/04_julkaisut_ja_asiakirjat/01_julkaisut/01_budjetit/index.jsp</t>
  </si>
  <si>
    <t>http://www.vm.fi/vm/fi/04_julkaisut_ja_asiakirjat/03_muut_asiakirjat/24229/24230_fi.pdf</t>
  </si>
  <si>
    <t>http://www.vm.fi/vm/en/02_ministry/index.jsp</t>
  </si>
  <si>
    <t>http://www.vm.fi/vm/en/15_municipal_affairs/01_legislation/07_act/index.jsp</t>
  </si>
  <si>
    <t>http://www.bundesfinanzministerium.de/Content/DE/Standardartikel/Themen/Oeffentliche_Finanzen/Bundeshaushalt/Haushaltsrecht_und_Haushaltssystematik/das-system-der-oeffentlichen-haushalte-anl.pdf?__blob=publicationFile&amp;v=2</t>
  </si>
  <si>
    <t>European System of National Accounts - ESA 95</t>
  </si>
  <si>
    <t>http://www.bundesfinanzministerium.de/Web/DE/Service/Gesetze/gesetze.html</t>
  </si>
  <si>
    <t>BMF Application, Twitter, Facebook</t>
  </si>
  <si>
    <t>http://cagd.gov.gh/portal/index.php?option=com_content&amp;view=article&amp;id=47&amp;Itemid=48&amp;limitstart=1</t>
  </si>
  <si>
    <t>http://www.na.gov.la/docs/eng/laws/econ/State%20Budget%20%282006%29%20Eng.pdf</t>
  </si>
  <si>
    <t>http://www.llv.li/amtsstellen/llv-rk-amtsgeschaefte-rechenschaftsbericht.htm</t>
  </si>
  <si>
    <t>http://www.finances.gouv.ml/documentation/BUDGETCITOYEN%202012%20FINAL.pdf</t>
  </si>
  <si>
    <t>http://www.finances.gouv.ml/contenu_page.aspx?pa=23</t>
  </si>
  <si>
    <t>GFS 1986 (not 2001)</t>
  </si>
  <si>
    <t>http://www.bankofsudan.org/</t>
  </si>
  <si>
    <t>http://www.erd.gov.lk/publicweb/SAD/SAD_index.html</t>
  </si>
  <si>
    <t>http://thirddimension.in/agaoa/resourcematerial/current/Experience%20of%20Sri%20Lanka%20in%20Computerization%20of%20Government%20Accounts.pdf</t>
  </si>
  <si>
    <t>http://www.sad.gov.lk/EPPRM/sad/cgas.htm</t>
  </si>
  <si>
    <t>http://www.nbd.gov.lk/docs/gazat-duties-function/Powers-duties-func.pdf</t>
  </si>
  <si>
    <t>http://www.nbd.gov.lk/BOM/nbd/budgetestimates2012.htm</t>
  </si>
  <si>
    <t>http://203.94.72.18/sata/</t>
  </si>
  <si>
    <t>http://www.goss-online.org/magnoliaPublic/en/ministries/Finance/Annual-Budgets.html</t>
  </si>
  <si>
    <t>http://www.goss-online.org/magnoliaPublic/en/Independant-Commissions-and-Chambers/Local-Government-Board-.html</t>
  </si>
  <si>
    <t>http://www.ssnbs.org</t>
  </si>
  <si>
    <t>http://www.mf.gov.si/si/zakonodaja_in_dokumenti/sprejeta_zakonodaja/</t>
  </si>
  <si>
    <t>http://www.mf.gov.si/si/delovna_podrocja/proracun/splosno_o_proracunu/klasifikacije/</t>
  </si>
  <si>
    <t>http://www.mf.gov.si/si/delovna_podrocja/lokalne_skupnosti/priprava_proracunov_in_zakljucnih_racunov_obcinskih_proracunov/</t>
  </si>
  <si>
    <t>http://www.mf.gov.si/si/o_ministrstvu/informacije_javnega_znacaja/</t>
  </si>
  <si>
    <t>amh</t>
  </si>
  <si>
    <t>ara</t>
  </si>
  <si>
    <t>aze</t>
  </si>
  <si>
    <t>ben</t>
  </si>
  <si>
    <t>bos</t>
  </si>
  <si>
    <t>bul</t>
  </si>
  <si>
    <t>cat</t>
  </si>
  <si>
    <t>dan</t>
  </si>
  <si>
    <t>div</t>
  </si>
  <si>
    <t>eng</t>
  </si>
  <si>
    <t>est</t>
  </si>
  <si>
    <t>fin</t>
  </si>
  <si>
    <t>glg</t>
  </si>
  <si>
    <t>heb</t>
  </si>
  <si>
    <t>hin</t>
  </si>
  <si>
    <t>hrv</t>
  </si>
  <si>
    <t>hun</t>
  </si>
  <si>
    <t>ind</t>
  </si>
  <si>
    <t>ita</t>
  </si>
  <si>
    <t>jpn</t>
  </si>
  <si>
    <t>kaz</t>
  </si>
  <si>
    <t>khm</t>
  </si>
  <si>
    <t>kor</t>
  </si>
  <si>
    <t>lat</t>
  </si>
  <si>
    <t>lav</t>
  </si>
  <si>
    <t>lit</t>
  </si>
  <si>
    <t>mlt</t>
  </si>
  <si>
    <t>nep</t>
  </si>
  <si>
    <t>nor</t>
  </si>
  <si>
    <t>pol</t>
  </si>
  <si>
    <t>por</t>
  </si>
  <si>
    <t>rom</t>
  </si>
  <si>
    <t>rus</t>
  </si>
  <si>
    <t>sin</t>
  </si>
  <si>
    <t>slv</t>
  </si>
  <si>
    <t>spa</t>
  </si>
  <si>
    <t>srp</t>
  </si>
  <si>
    <t>swa</t>
  </si>
  <si>
    <t>swe</t>
  </si>
  <si>
    <t>tam</t>
  </si>
  <si>
    <t>tet</t>
  </si>
  <si>
    <t>tgk</t>
  </si>
  <si>
    <t>tha</t>
  </si>
  <si>
    <t>tig</t>
  </si>
  <si>
    <t>tuk</t>
  </si>
  <si>
    <t>tur</t>
  </si>
  <si>
    <t>ukr</t>
  </si>
  <si>
    <t>uzb</t>
  </si>
  <si>
    <t>vie</t>
  </si>
  <si>
    <t xml:space="preserve">eng </t>
  </si>
  <si>
    <t>fre</t>
  </si>
  <si>
    <t>alb</t>
  </si>
  <si>
    <t>per</t>
  </si>
  <si>
    <t>arm</t>
  </si>
  <si>
    <t>ger</t>
  </si>
  <si>
    <t>dut</t>
  </si>
  <si>
    <t>chi</t>
  </si>
  <si>
    <t>gre</t>
  </si>
  <si>
    <t>cze</t>
  </si>
  <si>
    <t>afo</t>
  </si>
  <si>
    <t>ice</t>
  </si>
  <si>
    <t>ser</t>
  </si>
  <si>
    <t>mac</t>
  </si>
  <si>
    <t>may</t>
  </si>
  <si>
    <t>slo</t>
  </si>
  <si>
    <t>http://www.portal.gov.sk/Portal/sk/Default.aspx</t>
  </si>
  <si>
    <t>http://www.finance.gov.sk/Default.aspx?CatID=6963</t>
  </si>
  <si>
    <t>http://www.finance.gov.sk/Default.aspx?CatID=5435</t>
  </si>
  <si>
    <t>http://www.finance.gov.sk/Default.aspx?CatID=7582</t>
  </si>
  <si>
    <t>http://www.finance.gov.sk/Default.aspx?CatID=6</t>
  </si>
  <si>
    <t>http://www.finance.gov.sk/Default.aspx?CatID=3514</t>
  </si>
  <si>
    <t>SAP + Oracle</t>
  </si>
  <si>
    <t>http://www.pokladnica.sk/sk/informacny-system-sp</t>
  </si>
  <si>
    <t>http://www.treasury.gov.za</t>
  </si>
  <si>
    <t>http://www.transparenciapresupuestaria.gob.mx/ptp/index.jsp</t>
  </si>
  <si>
    <t>http://www.shcp.gob.mx/EGRESOS/PEF/programacion/Paginas/pyp2012.aspx</t>
  </si>
  <si>
    <t>http://www.shcp.gob.mx/LASHCP/Paginas/visionMision.aspx</t>
  </si>
  <si>
    <t>http://www.treasury.govt.nz/government/financialstatements/yearend/archive</t>
  </si>
  <si>
    <t>http://www.treasury.govt.nz/publications/guidance/reportingcalendar</t>
  </si>
  <si>
    <t>http://www.treasury.govt.nz/abouttreasury</t>
  </si>
  <si>
    <t>http://www.hacienda.gob.ni/Ministerio</t>
  </si>
  <si>
    <t>http://www.statsbudsjettet.no/default.aspx?id=58965</t>
  </si>
  <si>
    <t>http://www.mef.gob.pe/index.php?option=com_content&amp;view=article&amp;id=952&amp;Itemid=101161&amp;lang=es</t>
  </si>
  <si>
    <t>http://dnpp.mef.gob.pe/cnsClasif/faces/Main.jsp</t>
  </si>
  <si>
    <t>http://ofi.mef.gob.pe/transparencia/Navegador/default.aspx</t>
  </si>
  <si>
    <t>National laws and regulations similar to GFS</t>
  </si>
  <si>
    <t>http://www.mef.gob.pe/index.php?option=com_wrapper&amp;view=wrapper&amp;Itemid=101731</t>
  </si>
  <si>
    <t>http://www.mef.gob.pe/index.php?option=com_content&amp;view=article&amp;id=563&amp;Itemid=100559&amp;lang=es</t>
  </si>
  <si>
    <t>http://www.mef.gob.pe/index.php?option=com_content&amp;view=article&amp;id=1442&amp;Itemid=100331&amp;lang=es</t>
  </si>
  <si>
    <t>http://www.dbm.gov.ph/</t>
  </si>
  <si>
    <t>http://www.procurementservice.org/psdbm/index.php</t>
  </si>
  <si>
    <t>http://www.dof.gov.ph/?page_id=180</t>
  </si>
  <si>
    <t>Twitter, Facebook, Youtube</t>
  </si>
  <si>
    <t>http://centrumcyfrowe.pl/projekty/otwarty-budzet-konkurs-opowiedz-nam-o-budzecie/</t>
  </si>
  <si>
    <t>GFS 2001</t>
  </si>
  <si>
    <t>Youtube</t>
  </si>
  <si>
    <t>http://www.finance.gov.vc/index.php?option=com_content&amp;view=section&amp;layout=blog&amp;id=21&amp;Itemid=103</t>
  </si>
  <si>
    <t>http://www.mof.gov.ws/Services/Procurement/tabid/5587/language/en-US/Default.aspx</t>
  </si>
  <si>
    <t>http://www.mof.gov.ws/AboutUs/WhatweDo/tabid/5649/language/en-US/Default.aspx</t>
  </si>
  <si>
    <t>http://app.mof.gov.sg/mission_vision_values.aspx</t>
  </si>
  <si>
    <t>http://discutii.mfinante.ro/static/10/Mfp/buget2012/Ministerul_Finantelor_Publice.pdf</t>
  </si>
  <si>
    <t>http://www.statistica.sm/on-line/Home/Pubblicazioni/docCatRelazioneeconomicostatisticaalbilanciodiprevisionedellostato.14000523.1.10.1.html</t>
  </si>
  <si>
    <t>http://www.data.gov.sg/common/search.aspx?a=MOF&amp;ag=2</t>
  </si>
  <si>
    <t>http://www.mofed.gov.sl/index.php?option=com_content&amp;task=view&amp;id=91&amp;Itemid=127</t>
  </si>
  <si>
    <t>http://www.cbs.sc/govtbudgetdata.html</t>
  </si>
  <si>
    <t>http://www.rjp.gov.rs/engleski/informator.html</t>
  </si>
  <si>
    <t>http://www.tresor.gouv.sn/index.php?option=com_content&amp;view=article&amp;id=198&amp;Itemid=202</t>
  </si>
  <si>
    <t>http://www.mof.gov.sa/Arabic/Roles/Pages/default.aspx</t>
  </si>
  <si>
    <t>http://www1.minfin.ru/ru/budget/classandaccounting/</t>
  </si>
  <si>
    <t>http://www1.minfin.ru/ru/legislation/</t>
  </si>
  <si>
    <t>http://www1.minfin.ru/ru/reforms/local_government/</t>
  </si>
  <si>
    <t>http://www.portugal.gov.pt/pt/os-temas/reforma-administracao-local/reforma-administracao-local.aspx</t>
  </si>
  <si>
    <t>http://www.dgo.pt/execucaoorcamental/Paginas/Sintese-da-Execucao-Orcamental-Mensal.aspx?Ano=2012&amp;Mes=Maio</t>
  </si>
  <si>
    <t>https://appls.portalautarquico.pt/DGALAplicacoes/</t>
  </si>
  <si>
    <t>http://www.dgo.pt/legislacao/Paginas/default.aspx</t>
  </si>
  <si>
    <t>http://www.dgo.pt/apoioaosservicos/Paginas/Documentacao.aspx?CategoriaDocumentos=Classificadores</t>
  </si>
  <si>
    <t>https://www.mef.gob.pa/Portal/index.html</t>
  </si>
  <si>
    <t>EU regulations and national laws</t>
  </si>
  <si>
    <t>http://www.gov.me/WebResources/budget2012/predlog.html</t>
  </si>
  <si>
    <t>Facebook, Twitter, Linkedin</t>
  </si>
  <si>
    <t>http://www.abs.gov.au/AUSSTATS/abs@.nsf/DetailsPage/5514.02005?OpenDocument</t>
  </si>
  <si>
    <t>bur</t>
  </si>
  <si>
    <t>http://www.begroting.be/portal/page/portal/INTERNET_pagegroup/INTERNET_hergroepering</t>
  </si>
  <si>
    <t>irs</t>
  </si>
  <si>
    <t>http://www.sboc.fm/index.php?id1=Vm0xMGFtVkhVWGhhU0U1U1lrVndVbFpyVWtKUFVUMDk</t>
  </si>
  <si>
    <t>http://www.mf.gov.md/ro/raportinfo/GFS/</t>
  </si>
  <si>
    <t>http://www.mf.gov.md/ro/about/organigrama/</t>
  </si>
  <si>
    <t>http://www.gouv.mc/Gouvernement-et-Institutions/Le-Gouvernement</t>
  </si>
  <si>
    <t>http://www.mof.gov.mn/page/?lan=en&amp;c=45053</t>
  </si>
  <si>
    <t>http://www.hacienda.gov.py/web-contabilidad/archivo.php?a=d9e1e6eceae7dceddbdbe1e7e698d9e498e5d9e6edd9e498dcdd98e8eae7dbdddce1e5e1dde6ece7eba6e8dcded9078&amp;x=6b6b00a&amp;y=808001f</t>
  </si>
  <si>
    <t>http://www.hacienda.gov.py/web-contabilidad/index.php?c=298</t>
  </si>
  <si>
    <t>geo</t>
  </si>
  <si>
    <t>http://www.undp.org.me/files/reports/ijr/Annex%201%20Report%20on%20Budgeting%20in%20Montenegro.pdf</t>
  </si>
  <si>
    <t>mnt</t>
  </si>
  <si>
    <t>http://www.gov.me/info_vodici</t>
  </si>
  <si>
    <t>http://www.budgetmof.gov.af/index.php?option=com_content&amp;view=article&amp;id=86&amp;Itemid=126&amp;lang=en</t>
  </si>
  <si>
    <t>http://www.finance.gov.au/publications/finance-ministers-orders/docs/2011-12-PRIMA-Forms-FMA-and-CAC.pdf</t>
  </si>
  <si>
    <t>http://www.mof.gov.bt/downloads/BudgetReportFY2008-09.pdf</t>
  </si>
  <si>
    <t>http://www.stat-gabon.org</t>
  </si>
  <si>
    <t>http://budget.okmot.kg</t>
  </si>
  <si>
    <t>FMIS World Map:</t>
  </si>
  <si>
    <t>Centralized</t>
  </si>
  <si>
    <t>https://www.e-gov.am/interactive-budget/</t>
  </si>
  <si>
    <t>http://www.tramits.ad/index.php?option=com_content&amp;view=category&amp;id=42&amp;Itemid=69</t>
  </si>
  <si>
    <t>http://www.pte.gov.co/</t>
  </si>
  <si>
    <t>http://www.bb.mof.go.jp/YDS/search/YDSG010;jsessionid=JNCPISKP937B9E84FCULEPTFD60EI1QVF8V6KLEKFCE851LQOK8HBNAU44S020001C000000.yds_001</t>
  </si>
  <si>
    <t>http://www.budgetmof.gov.af/index.php?option=com_content&amp;view=article&amp;id=107&amp;Itemid=99&amp;lang=en</t>
  </si>
  <si>
    <t>http://www.minfin.gov.al/minfin/GFS_ne_Vite_1597_1.php</t>
  </si>
  <si>
    <t>http://www.minfin.gv.ao/docs/dspPlanContEstd.htm</t>
  </si>
  <si>
    <t>https://www.bmf.gv.at/BUDGET/budgets/2012/Beilagen/_start_beilagen.htm</t>
  </si>
  <si>
    <t>http://www.minfin.bg/bg/statistics/11</t>
  </si>
  <si>
    <t>http://fmis.mef.gov.kh/fmis-project/fmis-project-plan.html</t>
  </si>
  <si>
    <t>http://www.nosi.cv/index.php?option=com_content&amp;view=article&amp;id=93&amp;Itemid=124&amp;lang=en</t>
  </si>
  <si>
    <t>http://www.oge2011.gov.cv/index.php?option=com_docman&amp;Itemid=58</t>
  </si>
  <si>
    <t>http://www.dipres.gob.cl/572/propertyvalue-15954.html</t>
  </si>
  <si>
    <t>http://www.casc.gov.cn/kjfg/kjf/200607/t20060703_337029.htm</t>
  </si>
  <si>
    <t>http://www.ministere-finances.dj/Publications/decr0224pr01.htm</t>
  </si>
  <si>
    <t>http://www.fin.ee/index.php?id=79938</t>
  </si>
  <si>
    <t>http://www.minfin.gr/portal/el/resource/contentObject/contentTypes/genericContentResourceObject,fileResourceObject,arrayOfFileResourceTypeObject/topicNames/budget/pageNumber/2/resourceRepresentationTemplate/contentObjectListAlternativeTemplate</t>
  </si>
  <si>
    <t>http://www.minfin.gov.kz/irj/portal/anonymous?NavigationTarget=ROLES://portal_content/prototype_mf/roles/com.saprun.mf_anonymous_roles/com.saprun.mf_anonymous_en/Information_about_budget_performance/State-budget-of-the-Republic-of-Kazakhstan/Local-budgets</t>
  </si>
  <si>
    <t>http://lofin.mopas.go.kr/lofin_intro/HojoIntro.jsp</t>
  </si>
  <si>
    <t>http://www.mof.gov.eg/English/Papers_and_Studies/Pages/budget11-12.aspx</t>
  </si>
  <si>
    <t>http://www.geostat.ge/index.php?action=0&amp;lang=geo</t>
  </si>
  <si>
    <t>http://cagd.gov.gh/portal/index.php?option=com_content&amp;view=article&amp;id=47&amp;Itemid=48</t>
  </si>
  <si>
    <t>http://www.rijksoverheid.nl/ministeries/fin/organisatie/organogram</t>
  </si>
  <si>
    <t>http://www.nta.gov.tw/en/03information/inf_b01_main.asp?bull_id=2619</t>
  </si>
  <si>
    <t>http://www.hacienda.gov.py/web-presupuesto/index.php?c=40</t>
  </si>
  <si>
    <t>http://www.minhap.gob.es/Documentacion/Publico/NormativaDoctrina/Contabilidad%20Publica/ORDENES%20MINISTERIALES/ORDEN%20de%201%20de%20febrero%20de%201996%20documentos%20contables.pdf</t>
  </si>
  <si>
    <t>http://www.mof.go.tz/index.php?option=com_content&amp;task=view&amp;id=622&amp;Itemid=205</t>
  </si>
  <si>
    <t>MS Dynamics AX</t>
  </si>
  <si>
    <t>PI-5</t>
  </si>
  <si>
    <t>PI-6</t>
  </si>
  <si>
    <t>PI-10</t>
  </si>
  <si>
    <t>PI-12</t>
  </si>
  <si>
    <t>PI-22</t>
  </si>
  <si>
    <t>PI-23</t>
  </si>
  <si>
    <t>PI-24</t>
  </si>
  <si>
    <t>PI-25</t>
  </si>
  <si>
    <t>D-2</t>
  </si>
  <si>
    <t>http://www.dgb.gov.bf/documents.php</t>
  </si>
  <si>
    <t>http://www.portaldelciudadano.gov.do/</t>
  </si>
  <si>
    <t>http://www.secretariatransparencia.gob.ec/</t>
  </si>
  <si>
    <t>http://www.bce.fin.ec/contenido.php?CNT=ARB0000003</t>
  </si>
  <si>
    <t>http://www.aft.gouv.fr/articles/2005-draft-budget-bill_872.html</t>
  </si>
  <si>
    <t>http://treasury.gov.ge/en/40</t>
  </si>
  <si>
    <t>http://www.tresor.gouv.sn/</t>
  </si>
  <si>
    <t>http://www.mof.gov.sd/moazna.php</t>
  </si>
  <si>
    <t>http://www.finances.gouv.sn/les-nouveautes-du-site-du-ministere,4.html</t>
  </si>
  <si>
    <t>https://www.tenders.gov.au/</t>
  </si>
  <si>
    <t>http://www.peppol.eu/</t>
  </si>
  <si>
    <t>http://www.rechnungshof.gv.at/berichte/bundesrechnungsabschluss.html</t>
  </si>
  <si>
    <t>http://www.tenderboard.gov.bh/</t>
  </si>
  <si>
    <t>http://www.mof.gov.bh/Categorylist.asp?cType=fmanual</t>
  </si>
  <si>
    <t>http://www.fmf.gov.ba/zakoni/2010/bosanski/pravilnici/Pravilnik%20o%20kontnom%20okviru,sadrzaju%20konta%20i%20primjeni%20kontnog%20okvira%20za%20banke%20i%20druge%20financijske%20organizacije.pdf</t>
  </si>
  <si>
    <t>http://www.dmp.finances.gouv.ci/</t>
  </si>
  <si>
    <t>http://fm.dk/publikationer/2010/budgetvejledning-2011/</t>
  </si>
  <si>
    <t>http://www.minfin.gov.al/minfin/Thesari_1269_1.php</t>
  </si>
  <si>
    <t>http://www.compraspublicas.gob.ec/compraspublicas/</t>
  </si>
  <si>
    <t>http://www.comprasal.gob.sv/moddiv/HTML/</t>
  </si>
  <si>
    <t>https://riigihanked.riik.ee/lr1/web/guest/index</t>
  </si>
  <si>
    <t>http://www.ppa.gov.et/</t>
  </si>
  <si>
    <t>http://www.minfin.gob.gt/manuales/files.html?folder=manuales_presupuestarios</t>
  </si>
  <si>
    <t>http://www.procurement.ie/</t>
  </si>
  <si>
    <t>http://govacc.per.gov.ie/accounting/</t>
  </si>
  <si>
    <t>http://budget.treasury.go.ke/</t>
  </si>
  <si>
    <t>http://www.armp.mg/</t>
  </si>
  <si>
    <t>http://myprocurement.treasury.gov.my/</t>
  </si>
  <si>
    <t>lao</t>
  </si>
  <si>
    <t>http://www.finance.gov.lb/en-US/finance/BudgetInformation/Pages/AnnualBudgetDocumentsandProcess.aspx</t>
  </si>
  <si>
    <t>http://www.treasury.gov.my/pekeliling/pp/pp032012.pdf</t>
  </si>
  <si>
    <t>http://www.mf.gov.pl/index.php?const=1&amp;dzial=73&amp;wysw=2&amp;sub=sub11</t>
  </si>
  <si>
    <t>http://www.ppra.org.pk/</t>
  </si>
  <si>
    <t>http://www.marchespublics.sn/pmb/</t>
  </si>
  <si>
    <t>http://www.enarocanje.si/?podrocje=portal</t>
  </si>
  <si>
    <t>http://www.regjeringen.no/nb/dep/fin/dok/veiledninger_brosjyrer/2012/lommebudsjettet-2011.html?id=673567, http://www.peppol.eu/</t>
  </si>
  <si>
    <t>http://www.e-procurement.mn/</t>
  </si>
  <si>
    <t>http://www.upphandlingsstod.se/, http://www.peppol.eu/</t>
  </si>
  <si>
    <t>http://www.ppda.go.ug/</t>
  </si>
  <si>
    <t>https://egov.uae.gov.ae/mofisite/arabic/default.asp</t>
  </si>
  <si>
    <t>https://www.fpds.gov/fpdsng_cms/</t>
  </si>
  <si>
    <t>http://uca.mef.gub.uy/portal/web/guest/portada</t>
  </si>
  <si>
    <t>http://www.dgmarket.uz/</t>
  </si>
  <si>
    <t>http://www.finance.gov.to/publications/treasury-manuals</t>
  </si>
  <si>
    <t>http://www.maliyye.gov.az/en/node/18</t>
  </si>
  <si>
    <t>http://www.finances.gouv.ci/index.php/fr/ministere/grandes-directions.html</t>
  </si>
  <si>
    <t>http://www.economie.gouv.fr/le-ministere/services-ministere-leconomie-et-des-finances</t>
  </si>
  <si>
    <t>http://www.mf.gov.me/organizacija</t>
  </si>
  <si>
    <t>http://www.tresor.gouv.sn/index.php?option=com_content&amp;view=article&amp;id=116&amp;Itemid=173</t>
  </si>
  <si>
    <t>http://www.goss-online.org/magnoliaPublic/en/ministries/Finance.html</t>
  </si>
  <si>
    <t>http://www.gov.sr/sr/ministerie-van-financi%C3%ABn/over-financi%C3%ABn.aspx</t>
  </si>
  <si>
    <t>http://www.sweden.gov.se/sb/d/2062/a/20398, http://epp.eurostat.ec.europa.eu/portal/page/portal/government_finance_statistics/documents/SE-EDP_Inventory-20091001.pdf</t>
  </si>
  <si>
    <t>http://minfin.tj/index.php?do=static&amp;page=osn</t>
  </si>
  <si>
    <t>http://www.mof.gov.ae/En/AboutMinistry/Pages/OrganizationChart.aspx</t>
  </si>
  <si>
    <t>http://www.mof.gov.ye/mof-yemen/ministry-of-finance-yemen/mof-background.html</t>
  </si>
  <si>
    <t>http://www.mofnp.gov.zm/index.php?option=com_content&amp;task=view&amp;id=72&amp;Itemid=102</t>
  </si>
  <si>
    <t>http://www.economiayfinanzas.gob.bo/institucion/estorgpdf.php?sw=0</t>
  </si>
  <si>
    <t>http://www.mof.gov.cy/mof/mof.nsf/page07_gr/page07_gr?OpenDocument</t>
  </si>
  <si>
    <t>http://www.dominica.gov.dm/cms/index.php?q=node/411</t>
  </si>
  <si>
    <t>http://minfin-gov.bissau.net/index.php?option=com_content&amp;view=article&amp;id=62&amp;Itemid=69</t>
  </si>
  <si>
    <t>http://www.mof.gov.jo/ar/Pages.php?page=OpPage&amp;id=32</t>
  </si>
  <si>
    <t>http://www.minfin.gov.kz/irj/portal/anonymous?NavigationTarget=ROLES://portal_content/prototype_mf/roles/com.saprun.mf_anonymous_roles/com.saprun.mf_anonymous_en/about_ministr/reg_min</t>
  </si>
  <si>
    <t>http://en.mof.gov.kw/MOFInfo/MOFStrcture/Default.aspx</t>
  </si>
  <si>
    <t>http://www.finances.gov.ma/portal/page?_pageid=53,17813153&amp;_dad=portal&amp;_schema=PORTAL</t>
  </si>
  <si>
    <t>http://www.mofr.gov.mm/dept_bud_02.html</t>
  </si>
  <si>
    <t>http://www.palaugov.net/stats/PalauStats/aboutus/aboutops.htm#</t>
  </si>
  <si>
    <t>http://www.treasury.gov.pg/about_us.html</t>
  </si>
  <si>
    <t>http://www.mfinante.ro/rol.html?pagina=acasa</t>
  </si>
  <si>
    <t>http://www.transparenciafiscal.gob.sv/portal/page/portal/PTF/Presupuestos_Publicos</t>
  </si>
  <si>
    <t>http://www.mofep.gov.gh/?q=publications/150708</t>
  </si>
  <si>
    <t>http://map.okmot.kg</t>
  </si>
  <si>
    <t>http://www.begrotingsspel.nl/#</t>
  </si>
  <si>
    <t>http://www.peru.gob.pe/transparencia/pep_transparencia.asp</t>
  </si>
  <si>
    <t>https://sigo.min-financas.pt/sigoRoot/sigo/default.jsp</t>
  </si>
  <si>
    <t>http://app.mof.gov.sg/data/cmsresource/eflyers/Rising%20Cost%20Flyer%202011.pdf</t>
  </si>
  <si>
    <t xml:space="preserve"> 3 = Dynamic</t>
  </si>
  <si>
    <t>http://www.tresor.bf/pages/infor_collectivites.htm</t>
  </si>
  <si>
    <t>http://www.mef.gob.pe/index.php?option=com_content&amp;view=article&amp;id=2030&amp;Itemid=101424&amp;lang=es</t>
  </si>
  <si>
    <t>http://www.minfin.gob.gt/archivos/prensa/notas_informativas/notinfo30_070809.pdf</t>
  </si>
  <si>
    <t>Q1.1</t>
  </si>
  <si>
    <t>Q1.2</t>
  </si>
  <si>
    <t>Q1.3</t>
  </si>
  <si>
    <t>Q2.1</t>
  </si>
  <si>
    <t>Q2.2</t>
  </si>
  <si>
    <t>Q3.1</t>
  </si>
  <si>
    <t>Q3.2</t>
  </si>
  <si>
    <t>Q3.3</t>
  </si>
  <si>
    <t>Q3.4</t>
  </si>
  <si>
    <t>Q4.1</t>
  </si>
  <si>
    <t>Q4.2</t>
  </si>
  <si>
    <t>Q5.1</t>
  </si>
  <si>
    <t>Q5.2</t>
  </si>
  <si>
    <t>Q6.1</t>
  </si>
  <si>
    <t>Q6.2</t>
  </si>
  <si>
    <t>Q6.3</t>
  </si>
  <si>
    <t>Q7.1</t>
  </si>
  <si>
    <t>Q7.2</t>
  </si>
  <si>
    <t>Q7.4</t>
  </si>
  <si>
    <t>Q8.1</t>
  </si>
  <si>
    <t>Q8.2</t>
  </si>
  <si>
    <t>Q8.3</t>
  </si>
  <si>
    <t>Q9.1</t>
  </si>
  <si>
    <t>Q9.2</t>
  </si>
  <si>
    <t>Q9.3</t>
  </si>
  <si>
    <t>Q9.4</t>
  </si>
  <si>
    <t>Q10.1</t>
  </si>
  <si>
    <t>Q10.2</t>
  </si>
  <si>
    <t>Q10.3</t>
  </si>
  <si>
    <t>Q11.1</t>
  </si>
  <si>
    <t>Q11.2</t>
  </si>
  <si>
    <t>Q11.3</t>
  </si>
  <si>
    <t>Q11.4</t>
  </si>
  <si>
    <t>Q11.5</t>
  </si>
  <si>
    <t>Q11.6</t>
  </si>
  <si>
    <t>Q11.7</t>
  </si>
  <si>
    <t>Q11.8</t>
  </si>
  <si>
    <t>Q11.9</t>
  </si>
  <si>
    <t>Q11.10</t>
  </si>
  <si>
    <t>Q11.11</t>
  </si>
  <si>
    <t>Q11.12</t>
  </si>
  <si>
    <t>Q12.1</t>
  </si>
  <si>
    <t>Q12.2</t>
  </si>
  <si>
    <t>Q13.1</t>
  </si>
  <si>
    <t>Q13.2</t>
  </si>
  <si>
    <t>Q14.1</t>
  </si>
  <si>
    <t>Q14.2</t>
  </si>
  <si>
    <t>Q15.1</t>
  </si>
  <si>
    <t>Q15.2</t>
  </si>
  <si>
    <t>Q16.1</t>
  </si>
  <si>
    <t>Q16.2</t>
  </si>
  <si>
    <t>Q17.1</t>
  </si>
  <si>
    <t>Q17.2</t>
  </si>
  <si>
    <t>Q18.1</t>
  </si>
  <si>
    <t>Q18.2</t>
  </si>
  <si>
    <t>Q19.1</t>
  </si>
  <si>
    <t>Q19.2</t>
  </si>
  <si>
    <t>Q20.1</t>
  </si>
  <si>
    <t>Q20.2</t>
  </si>
  <si>
    <t>External assessment results</t>
  </si>
  <si>
    <t>Q7.3</t>
  </si>
  <si>
    <t>Ind</t>
  </si>
  <si>
    <t>Questions</t>
  </si>
  <si>
    <t>Feedback provided by:</t>
  </si>
  <si>
    <r>
      <rPr>
        <b/>
        <sz val="11"/>
        <color rgb="FF0000CC"/>
        <rFont val="Calibri"/>
        <family val="2"/>
        <scheme val="minor"/>
      </rPr>
      <t xml:space="preserve">Citizen's Budget (CB) &gt; Is there a web site for citizens presenting budget results in an easy to understand format?
    </t>
    </r>
    <r>
      <rPr>
        <sz val="11"/>
        <color theme="1"/>
        <rFont val="Calibri"/>
        <family val="2"/>
        <scheme val="minor"/>
      </rPr>
      <t>0 = No;    1 = Yes (basic info);    2 = Yes (comprehensive info/interactive)</t>
    </r>
  </si>
  <si>
    <r>
      <rPr>
        <b/>
        <sz val="11"/>
        <color rgb="FF0000CC"/>
        <rFont val="Calibri"/>
        <family val="2"/>
        <scheme val="minor"/>
      </rPr>
      <t>Is PF data published on the Statistics web site?    Or another web site?</t>
    </r>
    <r>
      <rPr>
        <b/>
        <sz val="11"/>
        <color rgb="FF000000"/>
        <rFont val="Calibri"/>
        <family val="2"/>
        <scheme val="minor"/>
      </rPr>
      <t xml:space="preserve">
    </t>
    </r>
    <r>
      <rPr>
        <sz val="11"/>
        <color rgb="FF000000"/>
        <rFont val="Calibri"/>
        <family val="2"/>
        <scheme val="minor"/>
      </rPr>
      <t>0 = Statistics web site with no PF data;  
    1 = Statistics web site publishing PF data;   
    2 = Other web site publishing PF data (no Stats web site for PF data);  
    3 = Both Statistics and other web sites publish PF data</t>
    </r>
  </si>
  <si>
    <r>
      <rPr>
        <b/>
        <sz val="11"/>
        <color rgb="FF0000CC"/>
        <rFont val="Calibri"/>
        <family val="2"/>
        <scheme val="minor"/>
      </rPr>
      <t>Approved annual budget published?</t>
    </r>
    <r>
      <rPr>
        <sz val="11"/>
        <color theme="1"/>
        <rFont val="Calibri"/>
        <family val="2"/>
        <scheme val="minor"/>
      </rPr>
      <t xml:space="preserve">                                              0 = No;    1 = Yes</t>
    </r>
  </si>
  <si>
    <r>
      <rPr>
        <b/>
        <sz val="11"/>
        <color rgb="FF0000CC"/>
        <rFont val="Calibri"/>
        <family val="2"/>
        <scheme val="minor"/>
      </rPr>
      <t>MTEF documents published?</t>
    </r>
    <r>
      <rPr>
        <sz val="11"/>
        <color rgb="FF0000CC"/>
        <rFont val="Calibri"/>
        <family val="2"/>
        <scheme val="minor"/>
      </rPr>
      <t xml:space="preserve"> </t>
    </r>
    <r>
      <rPr>
        <sz val="11"/>
        <color theme="1"/>
        <rFont val="Calibri"/>
        <family val="2"/>
        <scheme val="minor"/>
      </rPr>
      <t xml:space="preserve">                                                             0 = No;    1 = Yes</t>
    </r>
  </si>
  <si>
    <r>
      <rPr>
        <b/>
        <sz val="11"/>
        <color rgb="FF0000CC"/>
        <rFont val="Calibri"/>
        <family val="2"/>
        <scheme val="minor"/>
      </rPr>
      <t>Public investment plans?</t>
    </r>
    <r>
      <rPr>
        <sz val="11"/>
        <color rgb="FF0000CC"/>
        <rFont val="Calibri"/>
        <family val="2"/>
        <scheme val="minor"/>
      </rPr>
      <t xml:space="preserve">   </t>
    </r>
    <r>
      <rPr>
        <sz val="11"/>
        <color theme="1"/>
        <rFont val="Calibri"/>
        <family val="2"/>
        <scheme val="minor"/>
      </rPr>
      <t xml:space="preserve">                                                                   0 = No;    1 = Yes</t>
    </r>
  </si>
  <si>
    <r>
      <rPr>
        <b/>
        <sz val="11"/>
        <color rgb="FF0000CC"/>
        <rFont val="Calibri"/>
        <family val="2"/>
        <scheme val="minor"/>
      </rPr>
      <t xml:space="preserve">If Yes &gt; Regularity of publication: </t>
    </r>
    <r>
      <rPr>
        <sz val="11"/>
        <color rgb="FF0000CC"/>
        <rFont val="Calibri"/>
        <family val="2"/>
        <scheme val="minor"/>
      </rPr>
      <t xml:space="preserve"> </t>
    </r>
    <r>
      <rPr>
        <sz val="11"/>
        <color theme="1"/>
        <rFont val="Calibri"/>
        <family val="2"/>
        <scheme val="minor"/>
      </rPr>
      <t xml:space="preserve">                                                    0 = Not regular; 
    1 = Investment plans published regularly (within the last 5-year period)</t>
    </r>
  </si>
  <si>
    <r>
      <rPr>
        <b/>
        <sz val="11"/>
        <color rgb="FF0000CC"/>
        <rFont val="Calibri"/>
        <family val="2"/>
        <scheme val="minor"/>
      </rPr>
      <t>Budget execution results?</t>
    </r>
    <r>
      <rPr>
        <sz val="11"/>
        <color rgb="FF0000CC"/>
        <rFont val="Calibri"/>
        <family val="2"/>
        <scheme val="minor"/>
      </rPr>
      <t xml:space="preserve">  </t>
    </r>
    <r>
      <rPr>
        <sz val="11"/>
        <color theme="1"/>
        <rFont val="Calibri"/>
        <family val="2"/>
        <scheme val="minor"/>
      </rPr>
      <t xml:space="preserve">                                                                  0 = No;    1 = Yes</t>
    </r>
  </si>
  <si>
    <r>
      <rPr>
        <b/>
        <sz val="11"/>
        <color rgb="FF0000CC"/>
        <rFont val="Calibri"/>
        <family val="2"/>
        <scheme val="minor"/>
      </rPr>
      <t>If Yes &gt; Regularity of publication:</t>
    </r>
    <r>
      <rPr>
        <sz val="11"/>
        <color theme="1"/>
        <rFont val="Calibri"/>
        <family val="2"/>
        <scheme val="minor"/>
      </rPr>
      <t xml:space="preserve">                                                      0 = Not regular;
    1 = Budget exec results published regularly (within the last 5-year period)</t>
    </r>
  </si>
  <si>
    <r>
      <t xml:space="preserve">If Yes &gt; </t>
    </r>
    <r>
      <rPr>
        <b/>
        <sz val="11"/>
        <color rgb="FF0000CC"/>
        <rFont val="Calibri"/>
        <family val="2"/>
        <scheme val="minor"/>
      </rPr>
      <t xml:space="preserve">Regularity of publication: </t>
    </r>
    <r>
      <rPr>
        <sz val="11"/>
        <color theme="1"/>
        <rFont val="Calibri"/>
        <family val="2"/>
        <scheme val="minor"/>
      </rPr>
      <t xml:space="preserve">                                                     0 = Not regular;
    1 = Budget audits published regularly (within the last 5-year period)</t>
    </r>
  </si>
  <si>
    <r>
      <rPr>
        <b/>
        <sz val="11"/>
        <color rgb="FF0000CC"/>
        <rFont val="Calibri"/>
        <family val="2"/>
        <scheme val="minor"/>
      </rPr>
      <t>Consolidated results for key budget users?</t>
    </r>
    <r>
      <rPr>
        <sz val="11"/>
        <color theme="1"/>
        <rFont val="Calibri"/>
        <family val="2"/>
        <scheme val="minor"/>
      </rPr>
      <t xml:space="preserve">                                  0 = No;    1 = Yes</t>
    </r>
  </si>
  <si>
    <r>
      <rPr>
        <b/>
        <sz val="11"/>
        <color rgb="FF0000CC"/>
        <rFont val="Calibri"/>
        <family val="2"/>
        <scheme val="minor"/>
      </rPr>
      <t>Sector analysis?</t>
    </r>
    <r>
      <rPr>
        <b/>
        <sz val="11"/>
        <color rgb="FF000000"/>
        <rFont val="Calibri"/>
        <family val="2"/>
        <scheme val="minor"/>
      </rPr>
      <t xml:space="preserve">  </t>
    </r>
    <r>
      <rPr>
        <sz val="11"/>
        <color theme="1"/>
        <rFont val="Calibri"/>
        <family val="2"/>
        <scheme val="minor"/>
      </rPr>
      <t xml:space="preserve">                                                                                       0 = No;    1 = Yes</t>
    </r>
  </si>
  <si>
    <r>
      <rPr>
        <b/>
        <sz val="11"/>
        <color rgb="FF0000CC"/>
        <rFont val="Calibri"/>
        <family val="2"/>
        <scheme val="minor"/>
      </rPr>
      <t xml:space="preserve">Regional analysis? </t>
    </r>
    <r>
      <rPr>
        <sz val="11"/>
        <color rgb="FF0000CC"/>
        <rFont val="Calibri"/>
        <family val="2"/>
        <scheme val="minor"/>
      </rPr>
      <t xml:space="preserve">  </t>
    </r>
    <r>
      <rPr>
        <sz val="11"/>
        <color theme="1"/>
        <rFont val="Calibri"/>
        <family val="2"/>
        <scheme val="minor"/>
      </rPr>
      <t xml:space="preserve">                                                                                 0 = No;    1 = Yes</t>
    </r>
  </si>
  <si>
    <r>
      <rPr>
        <b/>
        <sz val="11"/>
        <color rgb="FF0000CC"/>
        <rFont val="Calibri"/>
        <family val="2"/>
        <scheme val="minor"/>
      </rPr>
      <t xml:space="preserve">Gender analysis? </t>
    </r>
    <r>
      <rPr>
        <sz val="11"/>
        <color theme="1"/>
        <rFont val="Calibri"/>
        <family val="2"/>
        <scheme val="minor"/>
      </rPr>
      <t xml:space="preserve">                                                                                     0 = No;    1 = Yes</t>
    </r>
  </si>
  <si>
    <r>
      <rPr>
        <b/>
        <sz val="11"/>
        <color rgb="FF0000CC"/>
        <rFont val="Calibri"/>
        <family val="2"/>
        <scheme val="minor"/>
      </rPr>
      <t>Debt data?</t>
    </r>
    <r>
      <rPr>
        <sz val="11"/>
        <color theme="1"/>
        <rFont val="Calibri"/>
        <family val="2"/>
        <scheme val="minor"/>
      </rPr>
      <t xml:space="preserve">                                                                                                   0 = No;    1 = Yes</t>
    </r>
  </si>
  <si>
    <r>
      <rPr>
        <b/>
        <sz val="11"/>
        <color rgb="FF0000CC"/>
        <rFont val="Calibri"/>
        <family val="2"/>
        <scheme val="minor"/>
      </rPr>
      <t xml:space="preserve">Foreign aid/grants? </t>
    </r>
    <r>
      <rPr>
        <sz val="11"/>
        <color theme="1"/>
        <rFont val="Calibri"/>
        <family val="2"/>
        <scheme val="minor"/>
      </rPr>
      <t xml:space="preserve">                                                                                0 = No;    1 = Yes</t>
    </r>
  </si>
  <si>
    <r>
      <rPr>
        <b/>
        <sz val="11"/>
        <color rgb="FF0000CC"/>
        <rFont val="Calibri"/>
        <family val="2"/>
        <scheme val="minor"/>
      </rPr>
      <t>Fiscal data on sub-national gov/municipalities?</t>
    </r>
    <r>
      <rPr>
        <sz val="11"/>
        <color theme="1"/>
        <rFont val="Calibri"/>
        <family val="2"/>
        <scheme val="minor"/>
      </rPr>
      <t xml:space="preserve">                         0 = No;    1 = Yes</t>
    </r>
  </si>
  <si>
    <r>
      <rPr>
        <b/>
        <sz val="11"/>
        <color rgb="FF0000CC"/>
        <rFont val="Calibri"/>
        <family val="2"/>
        <scheme val="minor"/>
      </rPr>
      <t>Financial Statements?</t>
    </r>
    <r>
      <rPr>
        <sz val="11"/>
        <color rgb="FF0000CC"/>
        <rFont val="Calibri"/>
        <family val="2"/>
        <scheme val="minor"/>
      </rPr>
      <t xml:space="preserve">  </t>
    </r>
    <r>
      <rPr>
        <sz val="11"/>
        <color theme="1"/>
        <rFont val="Calibri"/>
        <family val="2"/>
        <scheme val="minor"/>
      </rPr>
      <t xml:space="preserve">                                                                          0 = No;    1 = Yes</t>
    </r>
  </si>
  <si>
    <r>
      <rPr>
        <b/>
        <sz val="11"/>
        <color rgb="FF0000CC"/>
        <rFont val="Calibri"/>
        <family val="2"/>
        <scheme val="minor"/>
      </rPr>
      <t xml:space="preserve">Public procurement and contracts? </t>
    </r>
    <r>
      <rPr>
        <sz val="11"/>
        <color theme="1"/>
        <rFont val="Calibri"/>
        <family val="2"/>
        <scheme val="minor"/>
      </rPr>
      <t xml:space="preserve">                                                 0 = No;    1 = Yes</t>
    </r>
  </si>
  <si>
    <r>
      <rPr>
        <b/>
        <sz val="11"/>
        <color rgb="FF0000CC"/>
        <rFont val="Calibri"/>
        <family val="2"/>
        <scheme val="minor"/>
      </rPr>
      <t>Other PF Data?</t>
    </r>
    <r>
      <rPr>
        <sz val="11"/>
        <color theme="1"/>
        <rFont val="Calibri"/>
        <family val="2"/>
        <scheme val="minor"/>
      </rPr>
      <t xml:space="preserve">                                                                                           0 = No;    1 = Yes</t>
    </r>
  </si>
  <si>
    <r>
      <rPr>
        <b/>
        <sz val="11"/>
        <color rgb="FF0000CC"/>
        <rFont val="Calibri"/>
        <family val="2"/>
        <scheme val="minor"/>
      </rPr>
      <t>BC/CoA published?</t>
    </r>
    <r>
      <rPr>
        <sz val="11"/>
        <color rgb="FF0000CC"/>
        <rFont val="Calibri"/>
        <family val="2"/>
        <scheme val="minor"/>
      </rPr>
      <t xml:space="preserve">   </t>
    </r>
    <r>
      <rPr>
        <sz val="11"/>
        <color theme="1"/>
        <rFont val="Calibri"/>
        <family val="2"/>
        <scheme val="minor"/>
      </rPr>
      <t xml:space="preserve">                                                                               0 = No;    1 = Yes</t>
    </r>
  </si>
  <si>
    <r>
      <rPr>
        <b/>
        <sz val="11"/>
        <color rgb="FF0000CC"/>
        <rFont val="Calibri"/>
        <family val="2"/>
        <scheme val="minor"/>
      </rPr>
      <t>Native language?</t>
    </r>
    <r>
      <rPr>
        <b/>
        <sz val="11"/>
        <color theme="1"/>
        <rFont val="Calibri"/>
        <family val="2"/>
        <scheme val="minor"/>
      </rPr>
      <t xml:space="preserve">    </t>
    </r>
    <r>
      <rPr>
        <sz val="11"/>
        <color theme="1"/>
        <rFont val="Calibri"/>
        <family val="2"/>
        <scheme val="minor"/>
      </rPr>
      <t xml:space="preserve"> </t>
    </r>
    <r>
      <rPr>
        <u/>
        <sz val="11"/>
        <color theme="1"/>
        <rFont val="Calibri"/>
        <family val="2"/>
        <scheme val="minor"/>
      </rPr>
      <t>Indicate native language code (ISO 639-2 Code alpha-3)</t>
    </r>
  </si>
  <si>
    <r>
      <rPr>
        <b/>
        <sz val="11"/>
        <color rgb="FF0000CC"/>
        <rFont val="Calibri"/>
        <family val="2"/>
        <scheme val="minor"/>
      </rPr>
      <t>Change of contents for PF data in different languages:</t>
    </r>
    <r>
      <rPr>
        <b/>
        <sz val="11"/>
        <color rgb="FF000000"/>
        <rFont val="Calibri"/>
        <family val="2"/>
        <scheme val="minor"/>
      </rPr>
      <t xml:space="preserve">
    </t>
    </r>
    <r>
      <rPr>
        <sz val="11"/>
        <color theme="1"/>
        <rFont val="Calibri"/>
        <family val="2"/>
        <scheme val="minor"/>
      </rPr>
      <t>0 = Less detail;    1 = Same level of detail in different languages</t>
    </r>
  </si>
  <si>
    <r>
      <rPr>
        <b/>
        <sz val="11"/>
        <color rgb="FF0000CC"/>
        <rFont val="Calibri"/>
        <family val="2"/>
        <scheme val="minor"/>
      </rPr>
      <t>Language #1 option?</t>
    </r>
    <r>
      <rPr>
        <b/>
        <sz val="11"/>
        <color rgb="FF000000"/>
        <rFont val="Calibri"/>
        <family val="2"/>
        <scheme val="minor"/>
      </rPr>
      <t xml:space="preserve">                                            </t>
    </r>
    <r>
      <rPr>
        <sz val="11"/>
        <color theme="1"/>
        <rFont val="Calibri"/>
        <family val="2"/>
        <scheme val="minor"/>
      </rPr>
      <t xml:space="preserve"> Indicate other language #1 code:</t>
    </r>
  </si>
  <si>
    <r>
      <rPr>
        <b/>
        <sz val="11"/>
        <color rgb="FF0000CC"/>
        <rFont val="Calibri"/>
        <family val="2"/>
        <scheme val="minor"/>
      </rPr>
      <t>Language #2 option?</t>
    </r>
    <r>
      <rPr>
        <b/>
        <sz val="11"/>
        <color rgb="FF000000"/>
        <rFont val="Calibri"/>
        <family val="2"/>
        <scheme val="minor"/>
      </rPr>
      <t xml:space="preserve">                                            </t>
    </r>
    <r>
      <rPr>
        <sz val="11"/>
        <color theme="1"/>
        <rFont val="Calibri"/>
        <family val="2"/>
        <scheme val="minor"/>
      </rPr>
      <t xml:space="preserve"> Indicate other language #2 code:</t>
    </r>
  </si>
  <si>
    <r>
      <rPr>
        <b/>
        <sz val="11"/>
        <color rgb="FF0000CC"/>
        <rFont val="Calibri"/>
        <family val="2"/>
        <scheme val="minor"/>
      </rPr>
      <t>Language #3 option?</t>
    </r>
    <r>
      <rPr>
        <sz val="11"/>
        <color theme="1"/>
        <rFont val="Calibri"/>
        <family val="2"/>
        <scheme val="minor"/>
      </rPr>
      <t xml:space="preserve">                                             Indicate other language #3 code:</t>
    </r>
  </si>
  <si>
    <r>
      <rPr>
        <b/>
        <sz val="11"/>
        <color rgb="FF0000CC"/>
        <rFont val="Calibri"/>
        <family val="2"/>
        <scheme val="minor"/>
      </rPr>
      <t>Access to information explained?</t>
    </r>
    <r>
      <rPr>
        <sz val="11"/>
        <color rgb="FF0000CC"/>
        <rFont val="Calibri"/>
        <family val="2"/>
        <scheme val="minor"/>
      </rPr>
      <t xml:space="preserve"> </t>
    </r>
    <r>
      <rPr>
        <sz val="11"/>
        <color rgb="FF000000"/>
        <rFont val="Calibri"/>
        <family val="2"/>
        <scheme val="minor"/>
      </rPr>
      <t xml:space="preserve">                                                    0 = No;    1 = Yes</t>
    </r>
  </si>
  <si>
    <r>
      <rPr>
        <b/>
        <sz val="11"/>
        <color rgb="FF0000CC"/>
        <rFont val="Calibri"/>
        <family val="2"/>
        <scheme val="minor"/>
      </rPr>
      <t>Platforms for feedback provision:</t>
    </r>
    <r>
      <rPr>
        <b/>
        <sz val="11"/>
        <color rgb="FF000000"/>
        <rFont val="Calibri"/>
        <family val="2"/>
        <scheme val="minor"/>
      </rPr>
      <t xml:space="preserve">  </t>
    </r>
    <r>
      <rPr>
        <sz val="11"/>
        <color theme="1"/>
        <rFont val="Calibri"/>
        <family val="2"/>
        <scheme val="minor"/>
      </rPr>
      <t xml:space="preserve">                                                  0 = Not available;
    1 = Email / Specific forms;       2 = Telephone/Fax/Mail;       3 = All</t>
    </r>
  </si>
  <si>
    <r>
      <rPr>
        <b/>
        <sz val="11"/>
        <color rgb="FF0000CC"/>
        <rFont val="Calibri"/>
        <family val="2"/>
        <scheme val="minor"/>
      </rPr>
      <t xml:space="preserve">Does FMIS support the PFM needs of state/local governments or municipalities? </t>
    </r>
    <r>
      <rPr>
        <b/>
        <sz val="11"/>
        <color theme="1"/>
        <rFont val="Calibri"/>
        <family val="2"/>
        <scheme val="minor"/>
      </rPr>
      <t xml:space="preserve"> </t>
    </r>
    <r>
      <rPr>
        <sz val="11"/>
        <color theme="1"/>
        <rFont val="Calibri"/>
        <family val="2"/>
        <scheme val="minor"/>
      </rPr>
      <t xml:space="preserve">              0 = No;    1 = Yes (only data collection/consolidation);
    2 = Yes (support some of the SNG automation + data collection needs)</t>
    </r>
  </si>
  <si>
    <r>
      <rPr>
        <b/>
        <sz val="11"/>
        <color rgb="FF0000CC"/>
        <rFont val="Calibri"/>
        <family val="2"/>
        <scheme val="minor"/>
      </rPr>
      <t xml:space="preserve">Is there a harmonized public accounting system for central + state/local governments and municipalities?  </t>
    </r>
    <r>
      <rPr>
        <b/>
        <sz val="11"/>
        <color theme="1"/>
        <rFont val="Calibri"/>
        <family val="2"/>
        <scheme val="minor"/>
      </rPr>
      <t xml:space="preserve"> </t>
    </r>
    <r>
      <rPr>
        <sz val="11"/>
        <color theme="1"/>
        <rFont val="Calibri"/>
        <family val="2"/>
        <scheme val="minor"/>
      </rPr>
      <t xml:space="preserve">                                                  0 = No;    1 = Yes</t>
    </r>
  </si>
  <si>
    <r>
      <rPr>
        <b/>
        <sz val="11"/>
        <color rgb="FF0000CC"/>
        <rFont val="Calibri"/>
        <family val="2"/>
        <scheme val="minor"/>
      </rPr>
      <t>Is there a web page describing the FMIS platform / Data Warehouse?</t>
    </r>
    <r>
      <rPr>
        <sz val="11"/>
        <color theme="1"/>
        <rFont val="Calibri"/>
        <family val="2"/>
        <scheme val="minor"/>
      </rPr>
      <t xml:space="preserve">
    0 = No;    1 = Yes (reference doc only);    2 = Yes (FMIS related web site)</t>
    </r>
  </si>
  <si>
    <r>
      <rPr>
        <b/>
        <sz val="11"/>
        <color rgb="FF0000CC"/>
        <rFont val="Calibri"/>
        <family val="2"/>
        <scheme val="minor"/>
      </rPr>
      <t>Is there a dedicated PF publication web site?</t>
    </r>
    <r>
      <rPr>
        <b/>
        <sz val="11"/>
        <color rgb="FF000000"/>
        <rFont val="Calibri"/>
        <family val="2"/>
        <scheme val="minor"/>
      </rPr>
      <t xml:space="preserve">
    </t>
    </r>
    <r>
      <rPr>
        <sz val="11"/>
        <color theme="1"/>
        <rFont val="Calibri"/>
        <family val="2"/>
        <scheme val="minor"/>
      </rPr>
      <t>0 = No;        1 = Yes (but, not clearly visible from home page);
    2 = Yes (easy access to PF data from the home page)</t>
    </r>
  </si>
  <si>
    <t>http://www.cyber-budget.fr</t>
  </si>
  <si>
    <t>W</t>
  </si>
  <si>
    <t>Q</t>
  </si>
  <si>
    <t>PEFA Yr</t>
  </si>
  <si>
    <t>Public</t>
  </si>
  <si>
    <t>C+</t>
  </si>
  <si>
    <t>B+</t>
  </si>
  <si>
    <t>D+</t>
  </si>
  <si>
    <t>Final</t>
  </si>
  <si>
    <t>NR</t>
  </si>
  <si>
    <t>Draft</t>
  </si>
  <si>
    <t>NU</t>
  </si>
  <si>
    <t>NA</t>
  </si>
  <si>
    <t>PI-26</t>
  </si>
  <si>
    <r>
      <t xml:space="preserve">If Yes &gt; </t>
    </r>
    <r>
      <rPr>
        <b/>
        <sz val="11"/>
        <color rgb="FF0000CC"/>
        <rFont val="Calibri"/>
        <family val="2"/>
        <scheme val="minor"/>
      </rPr>
      <t>Regularity of publication:</t>
    </r>
    <r>
      <rPr>
        <b/>
        <sz val="11"/>
        <color rgb="FF000000"/>
        <rFont val="Calibri"/>
        <family val="2"/>
        <scheme val="minor"/>
      </rPr>
      <t xml:space="preserve"> </t>
    </r>
    <r>
      <rPr>
        <sz val="11"/>
        <color theme="1"/>
        <rFont val="Calibri"/>
        <family val="2"/>
        <scheme val="minor"/>
      </rPr>
      <t xml:space="preserve">                                                    0 = Not regular; 
    1 = Annual budget plans published regularly (within the last 5-year period)</t>
    </r>
  </si>
  <si>
    <t>Assessing the effects of FMIS on budget transparency</t>
  </si>
  <si>
    <r>
      <rPr>
        <b/>
        <sz val="11"/>
        <color rgb="FF0000CC"/>
        <rFont val="Calibri"/>
        <family val="2"/>
        <scheme val="minor"/>
      </rPr>
      <t>If Yes &gt; Regularity of publication:</t>
    </r>
    <r>
      <rPr>
        <sz val="11"/>
        <color rgb="FF0000CC"/>
        <rFont val="Calibri"/>
        <family val="2"/>
        <scheme val="minor"/>
      </rPr>
      <t xml:space="preserve">   </t>
    </r>
    <r>
      <rPr>
        <sz val="11"/>
        <color theme="1"/>
        <rFont val="Calibri"/>
        <family val="2"/>
        <scheme val="minor"/>
      </rPr>
      <t xml:space="preserve">                                                   0 = Not regular;
    1 = MTEF plans published regularly (within the last 5-year period)</t>
    </r>
  </si>
  <si>
    <r>
      <rPr>
        <b/>
        <sz val="11"/>
        <color rgb="FF0000CC"/>
        <rFont val="Calibri"/>
        <family val="2"/>
        <scheme val="minor"/>
      </rPr>
      <t>Compliance with specific int'l standards?</t>
    </r>
    <r>
      <rPr>
        <sz val="11"/>
        <color theme="1"/>
        <rFont val="Calibri"/>
        <family val="2"/>
        <scheme val="minor"/>
      </rPr>
      <t xml:space="preserve">                                     0 = National only;
    1 = UN COFOG reports;    2 = IMF GFS reports (incl COFOG)</t>
    </r>
  </si>
  <si>
    <r>
      <rPr>
        <b/>
        <sz val="11"/>
        <color rgb="FF0000CC"/>
        <rFont val="Calibri"/>
        <family val="2"/>
        <scheme val="minor"/>
      </rPr>
      <t>Open Government/Open Budget web site?</t>
    </r>
    <r>
      <rPr>
        <sz val="11"/>
        <color rgb="FF0000CC"/>
        <rFont val="Calibri"/>
        <family val="2"/>
        <scheme val="minor"/>
      </rPr>
      <t xml:space="preserve"> </t>
    </r>
    <r>
      <rPr>
        <sz val="11"/>
        <color theme="1"/>
        <rFont val="Calibri"/>
        <family val="2"/>
        <scheme val="minor"/>
      </rPr>
      <t xml:space="preserve">                                0 = No;    1 = Yes</t>
    </r>
  </si>
  <si>
    <t>Oracle (customized)</t>
  </si>
  <si>
    <r>
      <rPr>
        <vertAlign val="superscript"/>
        <sz val="10"/>
        <color theme="1"/>
        <rFont val="Calibri"/>
        <family val="2"/>
        <scheme val="minor"/>
      </rPr>
      <t>1</t>
    </r>
    <r>
      <rPr>
        <sz val="10"/>
        <color theme="1"/>
        <rFont val="Calibri"/>
        <family val="2"/>
        <scheme val="minor"/>
      </rPr>
      <t xml:space="preserve">  Dynamic query provides options for the online submission of a user-defined query in order to generate specific PF reports  in various formats, from the FMIS databases or data warehouse.</t>
    </r>
  </si>
  <si>
    <r>
      <rPr>
        <vertAlign val="superscript"/>
        <sz val="10"/>
        <color theme="1"/>
        <rFont val="Calibri"/>
        <family val="2"/>
        <scheme val="minor"/>
      </rPr>
      <t>2</t>
    </r>
    <r>
      <rPr>
        <sz val="10"/>
        <color theme="1"/>
        <rFont val="Calibri"/>
        <family val="2"/>
        <scheme val="minor"/>
      </rPr>
      <t xml:space="preserve">  MTEF consists of three stages: (i) Medium Term Fiscal Framework (MTFF), (ii) Medium Term Budget Framework (MTBF), and (iii) Medium Term Performance Framework (MTPF)</t>
    </r>
  </si>
  <si>
    <r>
      <rPr>
        <vertAlign val="superscript"/>
        <sz val="10"/>
        <color theme="1"/>
        <rFont val="Calibri"/>
        <family val="2"/>
        <scheme val="minor"/>
      </rPr>
      <t>3</t>
    </r>
    <r>
      <rPr>
        <sz val="10"/>
        <color theme="1"/>
        <rFont val="Calibri"/>
        <family val="2"/>
        <scheme val="minor"/>
      </rPr>
      <t xml:space="preserve">  This indicator is used to highlight the publication of investment plans published separately (not embedded in the annual budget or the national development plan/strategy).</t>
    </r>
  </si>
  <si>
    <r>
      <rPr>
        <vertAlign val="superscript"/>
        <sz val="10"/>
        <color theme="1"/>
        <rFont val="Calibri"/>
        <family val="2"/>
        <scheme val="minor"/>
      </rPr>
      <t>4</t>
    </r>
    <r>
      <rPr>
        <sz val="10"/>
        <color theme="1"/>
        <rFont val="Calibri"/>
        <family val="2"/>
        <scheme val="minor"/>
      </rPr>
      <t xml:space="preserve">  Online availability of regulations, organic budget law, procurement law, etc.</t>
    </r>
  </si>
  <si>
    <t>Q1.4</t>
  </si>
  <si>
    <t>Val</t>
  </si>
  <si>
    <t>http://www.mosf.go.kr/policy/policy01_total.jsp?boardType=general&amp;hdnBulletRunno=&amp;cvbnPath=&amp;sub_category=&amp;hdnFlag=&amp;cat=&amp;hdnDiv=&amp;hdnSubject=%EB%82%98%EB%9D%BC%EC%82%B4%EB%A6%BC&amp;&amp;skey=policy&amp;actionType=list&amp;hdnPage=4</t>
  </si>
  <si>
    <t>http://www.treasury.gov.za/documents/national%20budget/2012/default.aspx</t>
  </si>
  <si>
    <t>http://www.minfin.gov.al/minfin/Buxheti_2012_1821_1.php</t>
  </si>
  <si>
    <t>http://www.mf.gov.dz/article_pdf/upl-afdca3db442ba9b939e38a972bfba213.pdf</t>
  </si>
  <si>
    <t>http://www.minfin.gv.ao/docs/dspRelExecOGE.htm</t>
  </si>
  <si>
    <t>http://www.mecon.gov.ar/onp/html/ejectexto/bole_trim_dosuno.html?var1=boletrimdosnueve</t>
  </si>
  <si>
    <t>https://www.tesouro.fazenda.gov.br/index.php?option=com_content&amp;view=article&amp;layout=subhome&amp;id=234&amp;Itemid=436&amp;lang=pt</t>
  </si>
  <si>
    <t>http://www.dipres.gob.cl/574/multipropertyvalues-15459-21327.html</t>
  </si>
  <si>
    <t>http://www.finances.gouv.ci/index.php/fr/elements-de-gouvernance/execution-budgetaire.html</t>
  </si>
  <si>
    <t>http://www.finanzas.gob.ec/wp-content/uploads/downloads/2012/09/Reporte+de+Ingresos.pdf</t>
  </si>
  <si>
    <t>http://www.minfin.gov.kz/irj/portal/anonymous?NavigationTarget=ROLES://portal_content/prototype_mf/roles/com.saprun.mf_anonymous_roles/com.saprun.mf_anonymous_kk/info_for_grajdan/for_abkzmasa/for_bakzmasa</t>
  </si>
  <si>
    <t>https://www.digitalbrain.go.kr/kor/view/statis/statis03_01_01.jsp?code=DB0103</t>
  </si>
  <si>
    <t>http://mf.rks-gov.net/fillimi.aspx</t>
  </si>
  <si>
    <t>http://www.fm.gov.lv/lv/sadalas/valsts_budzets/budzeta_paskaidrojumi/2012_gads/</t>
  </si>
  <si>
    <t>http://www.finance.gov.lb/en-US/finance/EconomicDataStatistics/Pages/PublicFinanceStatistic.aspx</t>
  </si>
  <si>
    <t>http://www.fin.ee/riigieelarve-2011</t>
  </si>
  <si>
    <t>http://www.budget.gov.mv/</t>
  </si>
  <si>
    <t>http://www.shcp.gob.mx/EGRESOS/PEF/pef/pef_2010/temas/tomos/40/r40_ppcer.pdf</t>
  </si>
  <si>
    <t>http://www.mf.gov.md/common/raportinfo/budget/national/lun/Anul2010/decembrie_2010/1Informatia_operativa_privind_executarea_bugetului_public_national.pdf</t>
  </si>
  <si>
    <t>http://www.treasury.govt.nz/budget/2012/data</t>
  </si>
  <si>
    <t>http://www.statsbudsjettet.no/Statsbudsjettet-2011/Dokumenter/Tallene-bak-figurene/</t>
  </si>
  <si>
    <t>http://www.mef.gob.pe/index.php?option=com_content&amp;view=article&amp;id=2620%3Aproyecto-de-presupuesto-ano-2011-nacional-regional-y-local-&amp;catid=182%3Aprogramacion-formulacion-y-aprobacion&amp;Itemid=101156&amp;lang=es</t>
  </si>
  <si>
    <t>http://www.treasury.gov.za/documents/mtbps/2012/tables.aspx</t>
  </si>
  <si>
    <t>http://www.hacienda.gov.py/web-presupuesto/archivo.php?a=9aa9ab9eacaea9ae9eacada8596b696972689da2aca9a8aca29ca2a8a79eac596b69697268a09aacada8ac68a06a6a66696a67a99d9f9a039&amp;x=c4c4063&amp;y=dddd07c</t>
  </si>
  <si>
    <t>http://dwfoc.mof.go.th/crn/cgi-bin/cognosisapi.dll?b_action=xts.run&amp;m=portal/view-output.xts&amp;method=view&amp;m_obj=defaultOutput(%2fcontent%2fpackage%5b%40name%3d%27Expense%27%5d%2ffolder%5b%40name%3d%27Expense%20English%27%5d%2ffolder%5b%40name%3d%27Expense%20Last%20Update%27%5d%2freport%5b%40name%3d%27Budget%20Appropriations%20Classicfied%20by%20Ministry%27%5d)&amp;m_name=Budget%20Appropriations%20Classicfied%20by%20Ministry&amp;CAMUsername=internet&amp;CAMPassword=internet&amp;format=HTML&amp;backURL=%2fcrn%2fcgi-bin%2fcognosisapi.dll%3fb_action%3dxts.run%26m%3dportal%2fcc.xts%26m_path2%3d~%252ffolder%26m_path%3d%252fcontent%252fpackage%255b%2540name%253d%2527Expense%2527%255d%252ffolder%255b%2540name%253d%2527Expense%2520English%2527%255d%252ffolder%255b%2540name%253d%2527Expense%2520Last%2520Update%2527%255d</t>
  </si>
  <si>
    <t>http://www.hm-treasury.gov.uk/psr_coins_data.htm</t>
  </si>
  <si>
    <t>http://www.pmof.ps/news/plugins/spaw/uploads/files/General%20Government%20Operations%202010%20-%20statment%201.pdf</t>
  </si>
  <si>
    <t>http://www.mof.gov.vn/portal/page/portal/mof_en/State_Budget/dosb/ds/Final_accounts/70749475/70749598?p_folder_id=70428240&amp;p_recurrent_news_id=70826023</t>
  </si>
  <si>
    <t>http://www.mppef.gob.ve/index.php?option=com_content&amp;view=article&amp;id=245&amp;Itemid=381</t>
  </si>
  <si>
    <t>http://www.mofnp.gov.zm/index.php?option=com_docman&amp;task=cat_view&amp;gid=107&amp;Itemid=122</t>
  </si>
  <si>
    <t>http://medios.economiayfinanzas.gob.bo/MH/documentos/ppto2011/index.htm</t>
  </si>
  <si>
    <t>https://www.hacienda.go.cr/Msib21/Espanol/Secretaria+Tecnica+de+la+Autoridad+Presupuestaria/Ingresos+y+Gastos+Gobierno.htm</t>
  </si>
  <si>
    <t>http://www.digepres.gob.do/LinkClick.aspx?fileticket=VkzSW7GtziU%3d&amp;tabid=133&amp;mid=576</t>
  </si>
  <si>
    <t>http://www.budgetmof.gov.af</t>
  </si>
  <si>
    <t>http://www.budgetmof.gov.af/index.php?option=com_content&amp;view=article&amp;id=49&amp;Itemid=76&amp;lang=en</t>
  </si>
  <si>
    <t>http://www.mecon.gov.ar/peconomica/basehome/serie_gasto.html</t>
  </si>
  <si>
    <t>http://sitiodelciudadano.mecon.gov.ar/sici/#4</t>
  </si>
  <si>
    <t>http://www.minfin.am/main.php?lang=1&amp;mode=poakrep&amp;iseng=1&amp;isarm=1</t>
  </si>
  <si>
    <t>Q3.5</t>
  </si>
  <si>
    <t>Q3.6</t>
  </si>
  <si>
    <r>
      <rPr>
        <b/>
        <sz val="11"/>
        <color rgb="FF0000CC"/>
        <rFont val="Calibri"/>
        <family val="2"/>
        <scheme val="minor"/>
      </rPr>
      <t xml:space="preserve">Quality of information (level of detail visible at first sight): </t>
    </r>
    <r>
      <rPr>
        <b/>
        <sz val="11"/>
        <color rgb="FF000000"/>
        <rFont val="Calibri"/>
        <family val="2"/>
        <scheme val="minor"/>
      </rPr>
      <t xml:space="preserve">
    </t>
    </r>
    <r>
      <rPr>
        <sz val="11"/>
        <color theme="1"/>
        <rFont val="Calibri"/>
        <family val="2"/>
        <scheme val="minor"/>
      </rPr>
      <t>0 = Below desired level (not informative);   1 = Partially acceptable (some
    of the tables are useful);    2 = Good quality (informative and easy to read)</t>
    </r>
  </si>
  <si>
    <r>
      <rPr>
        <b/>
        <sz val="11"/>
        <color rgb="FF0000CC"/>
        <rFont val="Calibri"/>
        <family val="2"/>
        <scheme val="minor"/>
      </rPr>
      <t>External audit of central gov budget operations?</t>
    </r>
    <r>
      <rPr>
        <sz val="11"/>
        <color rgb="FF0000CC"/>
        <rFont val="Calibri"/>
        <family val="2"/>
        <scheme val="minor"/>
      </rPr>
      <t xml:space="preserve"> </t>
    </r>
    <r>
      <rPr>
        <sz val="11"/>
        <color theme="1"/>
        <rFont val="Calibri"/>
        <family val="2"/>
        <scheme val="minor"/>
      </rPr>
      <t xml:space="preserve">                     0 = No;    1 = Yes</t>
    </r>
  </si>
  <si>
    <t>https://www.bmf.gv.at/Budget/Budgetsimberblick/Sonstiges/Budgetsimberblick/Budgetentwurf2013/berblick/TabellenDownload/_start.htm</t>
  </si>
  <si>
    <t>http://www.gov.bb/bigportal/gov/index.php?method=detail&amp;cat=min&amp;rnum=351&amp;np=3</t>
  </si>
  <si>
    <t>Barbados Ministry of Finance and Economic Affairs</t>
  </si>
  <si>
    <t>http://consulta.tesouro.fazenda.gov.br/cofin_novosite/dotacao_vs_desp_param.asp</t>
  </si>
  <si>
    <t>https://www.tesouro.fazenda.gov.br/pt/servicos/series-historicas</t>
  </si>
  <si>
    <t>http://www.economiayfinanzas.gob.bo/index.php?opcion=com_indicadores&amp;ver=indicadores&amp;idc=582</t>
  </si>
  <si>
    <t>http://www.bahamas.gov.bs/wps/portal/public/</t>
  </si>
  <si>
    <t>http://www.minfin.bg/bg/statistics/7</t>
  </si>
  <si>
    <t>http://www.tresor.bf/spip.php?page=articleS&amp;id_article=29</t>
  </si>
  <si>
    <t>http://www.minfin.gov.cv/index.php?option=com_docman&amp;Itemid=165</t>
  </si>
  <si>
    <t>http://www.hacienda.cl/documentos.html</t>
  </si>
  <si>
    <t>http://sigfe.sigfe.cl/</t>
  </si>
  <si>
    <t>http://www.minhacienda.gov.co/HomeMinhacienda/elministerio/Presupuestal</t>
  </si>
  <si>
    <t>http://www.minhacienda.gov.co/HomeMinhacienda/elministerio/NormativaMinhacienda/2012</t>
  </si>
  <si>
    <t>http://www.minhacienda.gov.co/HomeMinhacienda/elministerio/InformacionContable</t>
  </si>
  <si>
    <t>http://www.minhacienda.gov.co/HomeMinhacienda/asistenciaentidadesterritoriales</t>
  </si>
  <si>
    <t>http://www.minhacienda.gov.co/HomeMinhacienda/elministerio/InformacionContable/Info.ContableTesoroNal/2012</t>
  </si>
  <si>
    <t>http://www.oes-cs.dk/olapdatabase/regnskab/index.cgi</t>
  </si>
  <si>
    <t>http://www.digst.dk/</t>
  </si>
  <si>
    <t>http://gpr.informatica.gob.ec/gpr_ecuador/n1</t>
  </si>
  <si>
    <t>http://www.finanzas.gob.ec/transparencia/</t>
  </si>
  <si>
    <t>http://www.finanzas.gob.ec/estados-financieros/</t>
  </si>
  <si>
    <t>http://www.shabait.com</t>
  </si>
  <si>
    <t>http://www.finance.gov.fj/s.html</t>
  </si>
  <si>
    <t>http://www.valtiokonttori.fi/fi-FI/Virastoille_ja_laitoksille/Kiekun_kayttoonotto_valtionhallinnossa</t>
  </si>
  <si>
    <t>http://www.performance-publique.budget.gouv.fr/</t>
  </si>
  <si>
    <t>http://www.finanzforscher.de/</t>
  </si>
  <si>
    <t>www.bundeshaushalt-info.de</t>
  </si>
  <si>
    <t>http://www.bundeshaushalt-info.de/download.html</t>
  </si>
  <si>
    <t>http://www.page.bi/spip.php?article35</t>
  </si>
  <si>
    <t>http://www.finmin.nic.in/the_ministry/dept_expenditure/cca/cca_exp_stat.asp</t>
  </si>
  <si>
    <t>http://www.finmin.nic.in/reports/annualreport.asp</t>
  </si>
  <si>
    <t>http://budget.gov.ie/budgets/2013/2013.aspx</t>
  </si>
  <si>
    <t>http://www.mef.gov.it</t>
  </si>
  <si>
    <t>http://www.bb.mof.go.jp/hdocs/bxss010bh24.html</t>
  </si>
  <si>
    <t>Ministry of Finance and Economic Development</t>
  </si>
  <si>
    <t>http://www.mfed.gov.ki/?page_id=61</t>
  </si>
  <si>
    <t>http://www.kazna.gov.kg/index.php/modernizatsiya/isuk</t>
  </si>
  <si>
    <t>OBI_12</t>
  </si>
  <si>
    <t>OBI_10</t>
  </si>
  <si>
    <t>Macedonia</t>
  </si>
  <si>
    <t>Mali Ministry of Economy and Finance</t>
  </si>
  <si>
    <t>http://www.hacienda.gob.mx/EGRESOS/contabilidad_gubernamental/manual_contabilidad/index.html</t>
  </si>
  <si>
    <t>http://www.transparenciapresupuestaria.gob.mx/ptp/contenidos/?id=17&amp;group=Preguntas&amp;page=%C2%BFD%C3%B3nde%20gasta?</t>
  </si>
  <si>
    <t>http://www.mra.fm/pdfs/news_StrategicPlan.pdf</t>
  </si>
  <si>
    <t>http://www.mf.gov.mz/web/guest/documentos</t>
  </si>
  <si>
    <t>http://www.government.nl/ministries/fin</t>
  </si>
  <si>
    <t>http://www.rijksbegroting.nl/</t>
  </si>
  <si>
    <t>M</t>
  </si>
  <si>
    <t>R</t>
  </si>
  <si>
    <t>P</t>
  </si>
  <si>
    <t>EU</t>
  </si>
  <si>
    <t>OECD</t>
  </si>
  <si>
    <t>OSS Loc</t>
  </si>
  <si>
    <t>OSS Gov</t>
  </si>
  <si>
    <t>http://www.budgetoffice.gov.ng/publications.html</t>
  </si>
  <si>
    <t>SIAFPA</t>
  </si>
  <si>
    <t>http://www.mef.gob.pa/es/servicios/Paginas/versionesdelsiafpa.aspx</t>
  </si>
  <si>
    <t>http://www.minecofin.gov.rw/node/511</t>
  </si>
  <si>
    <t>http://mfp.gov.rs/pages/issue.php?id=1568</t>
  </si>
  <si>
    <t>http://mfp.gov.rs/pages/issue.php?id=1578</t>
  </si>
  <si>
    <t>http://app.mof.gov.sg/singapore_budget_archives.aspx</t>
  </si>
  <si>
    <t>http://www.minhap.gob.es/en-GB/Estadistica%20e%20Informes/Paginas/estadisticaseinformes.aspx</t>
  </si>
  <si>
    <t>http://www.erd.gov.lk/publication.html</t>
  </si>
  <si>
    <t>http://data.gov.uk/dataset/oscar</t>
  </si>
  <si>
    <t>http://www.mppef.gob.ve/index.php?option=com_content&amp;view=article&amp;id=242&amp;Itemid=27</t>
  </si>
  <si>
    <t>http://www.mof.gov.vn/portal/page/portal/mof_en/dn?pers_id=2420195&amp;item_id=43684804&amp;p_details=1</t>
  </si>
  <si>
    <t>http://www.zimtreasury.gov.zw/</t>
  </si>
  <si>
    <t>http://www.zimtreasury.gov.zw/index.php?option=com_content&amp;view=article&amp;id=107&amp;Itemid=71</t>
  </si>
  <si>
    <t>Econ</t>
  </si>
  <si>
    <r>
      <rPr>
        <b/>
        <sz val="11"/>
        <color rgb="FF0000CC"/>
        <rFont val="Calibri"/>
        <family val="2"/>
        <scheme val="minor"/>
      </rPr>
      <t xml:space="preserve">Presence of Open Data (online, editable, free):             </t>
    </r>
    <r>
      <rPr>
        <b/>
        <sz val="11"/>
        <color rgb="FF000000"/>
        <rFont val="Calibri"/>
        <family val="2"/>
        <scheme val="minor"/>
      </rPr>
      <t xml:space="preserve">            </t>
    </r>
    <r>
      <rPr>
        <sz val="11"/>
        <color theme="1"/>
        <rFont val="Calibri"/>
        <family val="2"/>
        <scheme val="minor"/>
      </rPr>
      <t>0 = No;    1 = Yes</t>
    </r>
  </si>
  <si>
    <t>St. Kitts and Nevis</t>
  </si>
  <si>
    <t>St. Lucia</t>
  </si>
  <si>
    <t>St. Vincent and the Grenadines</t>
  </si>
  <si>
    <t>Sum</t>
  </si>
  <si>
    <t>Region</t>
  </si>
  <si>
    <t>AFR</t>
  </si>
  <si>
    <t>EAP</t>
  </si>
  <si>
    <t>ECA</t>
  </si>
  <si>
    <t>LCR</t>
  </si>
  <si>
    <t>MNA</t>
  </si>
  <si>
    <t>SAR</t>
  </si>
  <si>
    <t>EUR</t>
  </si>
  <si>
    <t>PAC</t>
  </si>
  <si>
    <t>AME</t>
  </si>
  <si>
    <t>OTH</t>
  </si>
  <si>
    <t>Group</t>
  </si>
  <si>
    <t>APEC</t>
  </si>
  <si>
    <t>TW</t>
  </si>
  <si>
    <t>Q3.7</t>
  </si>
  <si>
    <t>Q4.3</t>
  </si>
  <si>
    <t>Q4.4</t>
  </si>
  <si>
    <t>FMIS solutions</t>
  </si>
  <si>
    <t>Q13.    Is there a web based application supporting the PFM needs of the state/local governments or municipalities as a part of FMIS solution?</t>
  </si>
  <si>
    <t>Q14.    Is there a harmonized public accounting system supporting all budget levels (unified chart of accounts and/or budget classification)?</t>
  </si>
  <si>
    <t>Q15.3</t>
  </si>
  <si>
    <t>Q15.4</t>
  </si>
  <si>
    <t>Q15.5</t>
  </si>
  <si>
    <t>Q15.6</t>
  </si>
  <si>
    <t>Q16.    Is there a web page explaining the policy/regulations for access to PF information, web publishing standards or frequency of PF reporting?</t>
  </si>
  <si>
    <r>
      <t xml:space="preserve">Q17.    Is there a web page with links to regulations </t>
    </r>
    <r>
      <rPr>
        <b/>
        <vertAlign val="superscript"/>
        <sz val="11"/>
        <color rgb="FF0000CC"/>
        <rFont val="Calibri"/>
        <family val="2"/>
        <scheme val="minor"/>
      </rPr>
      <t>4</t>
    </r>
    <r>
      <rPr>
        <b/>
        <sz val="11"/>
        <color rgb="FF0000CC"/>
        <rFont val="Calibri"/>
        <family val="2"/>
        <scheme val="minor"/>
      </rPr>
      <t xml:space="preserve"> for clarifying the PFM roles and responsibilities?</t>
    </r>
  </si>
  <si>
    <t>Q18.    Is published PF data compliant with the IMF GFS and/or UN COFOG standards?</t>
  </si>
  <si>
    <t>Q19.3</t>
  </si>
  <si>
    <t>Q20.3</t>
  </si>
  <si>
    <t>Q20.4</t>
  </si>
  <si>
    <t>Q20.5</t>
  </si>
  <si>
    <r>
      <t xml:space="preserve">System Name visible in dynamic/static reports:                          </t>
    </r>
    <r>
      <rPr>
        <sz val="11"/>
        <rFont val="Calibri"/>
        <family val="2"/>
        <scheme val="minor"/>
      </rPr>
      <t>0 = No;   1 = Yes</t>
    </r>
  </si>
  <si>
    <r>
      <t xml:space="preserve">System Time Stamp visible in dynamic/static reports:              </t>
    </r>
    <r>
      <rPr>
        <sz val="11"/>
        <rFont val="Calibri"/>
        <family val="2"/>
        <scheme val="minor"/>
      </rPr>
      <t>0 = No;   1 = Yes</t>
    </r>
  </si>
  <si>
    <t>X</t>
  </si>
  <si>
    <t>Y</t>
  </si>
  <si>
    <t>Z</t>
  </si>
  <si>
    <t>http://cameroon.openspending.org/en/index.html</t>
  </si>
  <si>
    <t>Confirm: Y/N</t>
  </si>
  <si>
    <t>If No &gt; Comments from feedback provider</t>
  </si>
  <si>
    <t>Q4.    Is the PF information meaningful to citizens or budget entities?</t>
  </si>
  <si>
    <t>Q6.    Are documents associated with annual budget plans published?</t>
  </si>
  <si>
    <r>
      <t xml:space="preserve">Q7.    Are documents associated with Medium-Term Expenditure Framework (MTEF) </t>
    </r>
    <r>
      <rPr>
        <b/>
        <vertAlign val="superscript"/>
        <sz val="11"/>
        <color rgb="FF0000CC"/>
        <rFont val="Calibri"/>
        <family val="2"/>
        <scheme val="minor"/>
      </rPr>
      <t>2</t>
    </r>
    <r>
      <rPr>
        <b/>
        <sz val="11"/>
        <color rgb="FF0000CC"/>
        <rFont val="Calibri"/>
        <family val="2"/>
        <scheme val="minor"/>
      </rPr>
      <t xml:space="preserve"> published?</t>
    </r>
  </si>
  <si>
    <r>
      <t xml:space="preserve">Q8.    Are documents associated with public investment/capital budget plans </t>
    </r>
    <r>
      <rPr>
        <b/>
        <vertAlign val="superscript"/>
        <sz val="11"/>
        <color rgb="FF0000CC"/>
        <rFont val="Calibri"/>
        <family val="2"/>
        <scheme val="minor"/>
      </rPr>
      <t>3</t>
    </r>
    <r>
      <rPr>
        <b/>
        <sz val="11"/>
        <color rgb="FF0000CC"/>
        <rFont val="Calibri"/>
        <family val="2"/>
        <scheme val="minor"/>
      </rPr>
      <t xml:space="preserve"> published?</t>
    </r>
  </si>
  <si>
    <t>Q9.    Are documents associated with budget execution published?</t>
  </si>
  <si>
    <t>Q10.    Are documents associated with external audit of central government budget operations published?</t>
  </si>
  <si>
    <t>Q12.    Is there a dedicated web site of Open Government / Open Budget initiatives?</t>
  </si>
  <si>
    <t>Q11.    What is the level of detail of the public expenditure / revenue information published online (plans versus actuals, sectoral or regional details, etc.)?</t>
  </si>
  <si>
    <t>Q19.    Is there a web page for receiving feedback on PF information/user satisfaction, or presenting web statistics?</t>
  </si>
  <si>
    <t>Q20.    What languages are used to publish PF information online for external viewers?</t>
  </si>
  <si>
    <t>Total</t>
  </si>
  <si>
    <t>Scope</t>
  </si>
  <si>
    <t>Status</t>
  </si>
  <si>
    <t>ASW Solution</t>
  </si>
  <si>
    <t>eGov12</t>
  </si>
  <si>
    <r>
      <rPr>
        <b/>
        <sz val="11"/>
        <color rgb="FF0000CC"/>
        <rFont val="Calibri"/>
        <family val="2"/>
        <scheme val="minor"/>
      </rPr>
      <t>Content &gt; Is there sufficient level of detail for users?</t>
    </r>
    <r>
      <rPr>
        <b/>
        <sz val="11"/>
        <color rgb="FF000000"/>
        <rFont val="Calibri"/>
        <family val="2"/>
        <scheme val="minor"/>
      </rPr>
      <t xml:space="preserve">              </t>
    </r>
    <r>
      <rPr>
        <sz val="11"/>
        <color theme="1"/>
        <rFont val="Calibri"/>
        <family val="2"/>
        <scheme val="minor"/>
      </rPr>
      <t>0 = No;    1 = Yes</t>
    </r>
  </si>
  <si>
    <t>http://www.bfdi.bund.de/cae/servlet/contentblob/412040/publicationFile/24681/TextIFG_EN.pdf</t>
  </si>
  <si>
    <t>Presence of Open Data (online, editable, free)</t>
  </si>
  <si>
    <t>Sector analysis?</t>
  </si>
  <si>
    <t>Debt data?</t>
  </si>
  <si>
    <t>Gender analysis?</t>
  </si>
  <si>
    <t>Fiscal data on sub-national gov/municipalities?</t>
  </si>
  <si>
    <t>Financial Statements?</t>
  </si>
  <si>
    <t>Public procurement and contracts?</t>
  </si>
  <si>
    <t>Does FMIS support the PFM needs of state/local governments or municipalities?</t>
  </si>
  <si>
    <t>Is there a harmonized public accounting system for central + state/local governments and municipalities?</t>
  </si>
  <si>
    <t>Is PF data published on the Statistics web site?    Or another web site?</t>
  </si>
  <si>
    <t>Compliance with specific int'l standards?</t>
  </si>
  <si>
    <t>J</t>
  </si>
  <si>
    <t>L</t>
  </si>
  <si>
    <t>N</t>
  </si>
  <si>
    <t>U</t>
  </si>
  <si>
    <t>V</t>
  </si>
  <si>
    <t>AA</t>
  </si>
  <si>
    <t>AB</t>
  </si>
  <si>
    <t>AD</t>
  </si>
  <si>
    <t>AE</t>
  </si>
  <si>
    <t>AH</t>
  </si>
  <si>
    <t>AI</t>
  </si>
  <si>
    <t>AK</t>
  </si>
  <si>
    <t>AM</t>
  </si>
  <si>
    <t>AO</t>
  </si>
  <si>
    <t>AP</t>
  </si>
  <si>
    <t>AR</t>
  </si>
  <si>
    <t>AS</t>
  </si>
  <si>
    <t>AT</t>
  </si>
  <si>
    <t>AU</t>
  </si>
  <si>
    <t>AV</t>
  </si>
  <si>
    <t>AW</t>
  </si>
  <si>
    <t>AX</t>
  </si>
  <si>
    <t>AY</t>
  </si>
  <si>
    <t>AZ</t>
  </si>
  <si>
    <t>BA</t>
  </si>
  <si>
    <t>BD</t>
  </si>
  <si>
    <t>BF</t>
  </si>
  <si>
    <t>BH</t>
  </si>
  <si>
    <t>BJ</t>
  </si>
  <si>
    <t>BP</t>
  </si>
  <si>
    <t>BR</t>
  </si>
  <si>
    <t>BT</t>
  </si>
  <si>
    <t>BW</t>
  </si>
  <si>
    <t>BV</t>
  </si>
  <si>
    <t>Income level distribution</t>
  </si>
  <si>
    <t>Regional distribution</t>
  </si>
  <si>
    <t xml:space="preserve">Indicator &gt; </t>
  </si>
  <si>
    <t>http://eng.dgbas.gov.tw/lp.asp?ctNode=1969&amp;CtUnit=1005&amp;BaseDSD=7&amp;mp=2</t>
  </si>
  <si>
    <t>GBA</t>
  </si>
  <si>
    <t>Government Budget Accounting Information Management System</t>
  </si>
  <si>
    <t>http://eng.dgbas.gov.tw/lp.asp?CtNode=1913&amp;CtUnit=979&amp;BaseDSD=7&amp;mp=2</t>
  </si>
  <si>
    <t>http://eng.dgbas.gov.tw/lp.asp?CtNode=2108&amp;CtUnit=1039&amp;BaseDSD=7&amp;mp=2</t>
  </si>
  <si>
    <t>http://www.fstb.gov.hk/tb/eng/access/content.html</t>
  </si>
  <si>
    <t>Q1.    Does the Finance Ministry/Dept have a web site or portal dedicated to publish Public Finance (PF) information?</t>
  </si>
  <si>
    <t>Official Name of Finance Ministry / Department</t>
  </si>
  <si>
    <t>PF home page Uniform Resource Locator (URL)</t>
  </si>
  <si>
    <t>Q2.    Is there a web site or document describing the FMIS solution?</t>
  </si>
  <si>
    <r>
      <rPr>
        <b/>
        <sz val="11"/>
        <color rgb="FF0000CC"/>
        <rFont val="Calibri"/>
        <family val="2"/>
        <scheme val="minor"/>
      </rPr>
      <t>Is there a web site / doc on FMIS solution?</t>
    </r>
    <r>
      <rPr>
        <sz val="11"/>
        <color theme="1"/>
        <rFont val="Calibri"/>
        <family val="2"/>
        <scheme val="minor"/>
      </rPr>
      <t xml:space="preserve">
    0 = No;    1 = Yes (reference doc only);    2 = Yes (FMIS related web site)</t>
    </r>
  </si>
  <si>
    <r>
      <t xml:space="preserve">What is the source of Public Finance data?
</t>
    </r>
    <r>
      <rPr>
        <b/>
        <sz val="11"/>
        <rFont val="Calibri"/>
        <family val="2"/>
        <scheme val="minor"/>
      </rPr>
      <t xml:space="preserve">    </t>
    </r>
    <r>
      <rPr>
        <sz val="11"/>
        <rFont val="Calibri"/>
        <family val="2"/>
        <scheme val="minor"/>
      </rPr>
      <t>0 = No published PF data;        1 = Static (tables from unidentified sources);
    2 = Dynamic (archived info/docs from systems);
    3 = Dynamic (data/tables fm queries linked to FMIS DB/Data Warehouse)</t>
    </r>
  </si>
  <si>
    <r>
      <rPr>
        <b/>
        <sz val="11"/>
        <color theme="1"/>
        <rFont val="Calibri"/>
        <family val="2"/>
        <scheme val="minor"/>
      </rPr>
      <t>If Yes</t>
    </r>
    <r>
      <rPr>
        <sz val="11"/>
        <color theme="1"/>
        <rFont val="Calibri"/>
        <family val="2"/>
        <scheme val="minor"/>
      </rPr>
      <t xml:space="preserve"> to Q1.3 (1 or 2) &gt; </t>
    </r>
    <r>
      <rPr>
        <b/>
        <sz val="11"/>
        <color rgb="FF0000CC"/>
        <rFont val="Calibri"/>
        <family val="2"/>
        <scheme val="minor"/>
      </rPr>
      <t>PF publication web link/URL</t>
    </r>
  </si>
  <si>
    <r>
      <rPr>
        <b/>
        <sz val="11"/>
        <color rgb="FF000000"/>
        <rFont val="Calibri"/>
        <family val="2"/>
        <scheme val="minor"/>
      </rPr>
      <t>If Yes</t>
    </r>
    <r>
      <rPr>
        <sz val="11"/>
        <color rgb="FF000000"/>
        <rFont val="Calibri"/>
        <family val="2"/>
        <scheme val="minor"/>
      </rPr>
      <t xml:space="preserve"> to Q2.1 (1 or 2) &gt; </t>
    </r>
    <r>
      <rPr>
        <b/>
        <sz val="11"/>
        <color rgb="FF0000CC"/>
        <rFont val="Calibri"/>
        <family val="2"/>
        <scheme val="minor"/>
      </rPr>
      <t>Related web link/URL</t>
    </r>
  </si>
  <si>
    <r>
      <t>If Dynamic</t>
    </r>
    <r>
      <rPr>
        <sz val="11"/>
        <color rgb="FF000000"/>
        <rFont val="Calibri"/>
        <family val="2"/>
        <scheme val="minor"/>
      </rPr>
      <t xml:space="preserve"> (2 or 3) &gt;</t>
    </r>
    <r>
      <rPr>
        <sz val="11"/>
        <color theme="1"/>
        <rFont val="Calibri"/>
        <family val="2"/>
        <scheme val="minor"/>
      </rPr>
      <t xml:space="preserve"> </t>
    </r>
    <r>
      <rPr>
        <b/>
        <sz val="11"/>
        <color rgb="FF0000CC"/>
        <rFont val="Calibri"/>
        <family val="2"/>
        <scheme val="minor"/>
      </rPr>
      <t>Related web link/URL</t>
    </r>
  </si>
  <si>
    <r>
      <t>If Yes</t>
    </r>
    <r>
      <rPr>
        <sz val="11"/>
        <color theme="1"/>
        <rFont val="Calibri"/>
        <family val="2"/>
        <scheme val="minor"/>
      </rPr>
      <t xml:space="preserve"> to Open Data (1) &gt; </t>
    </r>
    <r>
      <rPr>
        <b/>
        <sz val="11"/>
        <color rgb="FF0000CC"/>
        <rFont val="Calibri"/>
        <family val="2"/>
        <scheme val="minor"/>
      </rPr>
      <t>Related web link/URL</t>
    </r>
  </si>
  <si>
    <r>
      <t xml:space="preserve">Is System Name visible in reports?                                                    </t>
    </r>
    <r>
      <rPr>
        <sz val="11"/>
        <rFont val="Calibri"/>
        <family val="2"/>
        <scheme val="minor"/>
      </rPr>
      <t>0 = No;   1 = Yes</t>
    </r>
  </si>
  <si>
    <r>
      <t xml:space="preserve">Is System Time Stamp visible in reports?                                        </t>
    </r>
    <r>
      <rPr>
        <sz val="11"/>
        <rFont val="Calibri"/>
        <family val="2"/>
        <scheme val="minor"/>
      </rPr>
      <t>0 = No;   1 = Yes</t>
    </r>
  </si>
  <si>
    <r>
      <t>If Yes</t>
    </r>
    <r>
      <rPr>
        <sz val="11"/>
        <color theme="1"/>
        <rFont val="Calibri"/>
        <family val="2"/>
        <scheme val="minor"/>
      </rPr>
      <t xml:space="preserve"> to Q3.5 or Q3.6 (1) &gt;</t>
    </r>
    <r>
      <rPr>
        <b/>
        <sz val="11"/>
        <color theme="1"/>
        <rFont val="Calibri"/>
        <family val="2"/>
        <scheme val="minor"/>
      </rPr>
      <t xml:space="preserve"> </t>
    </r>
    <r>
      <rPr>
        <b/>
        <sz val="11"/>
        <color rgb="FF0000CC"/>
        <rFont val="Calibri"/>
        <family val="2"/>
        <scheme val="minor"/>
      </rPr>
      <t>Related web link/URL</t>
    </r>
  </si>
  <si>
    <r>
      <rPr>
        <b/>
        <sz val="11"/>
        <color indexed="8"/>
        <rFont val="Calibri"/>
        <family val="2"/>
      </rPr>
      <t>Q4</t>
    </r>
    <r>
      <rPr>
        <sz val="11"/>
        <color indexed="8"/>
        <rFont val="Calibri"/>
        <family val="2"/>
      </rPr>
      <t xml:space="preserve"> &gt; Is the PF information meaningful to citizens or budget entities?</t>
    </r>
  </si>
  <si>
    <r>
      <rPr>
        <b/>
        <sz val="11"/>
        <color indexed="8"/>
        <rFont val="Calibri"/>
        <family val="2"/>
      </rPr>
      <t>Q3 &gt;</t>
    </r>
    <r>
      <rPr>
        <sz val="11"/>
        <color indexed="8"/>
        <rFont val="Calibri"/>
        <family val="2"/>
      </rPr>
      <t xml:space="preserve"> What is the source of information
for publishing PF information? </t>
    </r>
  </si>
  <si>
    <r>
      <rPr>
        <b/>
        <sz val="11"/>
        <color indexed="8"/>
        <rFont val="Calibri"/>
        <family val="2"/>
      </rPr>
      <t>Q1</t>
    </r>
    <r>
      <rPr>
        <sz val="11"/>
        <color indexed="8"/>
        <rFont val="Calibri"/>
        <family val="2"/>
      </rPr>
      <t xml:space="preserve"> &gt; Does the Finance Ministry/Dept have a web site or portal dedicated to publish Public Finance (PF) information?</t>
    </r>
  </si>
  <si>
    <r>
      <rPr>
        <b/>
        <sz val="11"/>
        <color indexed="8"/>
        <rFont val="Calibri"/>
        <family val="2"/>
      </rPr>
      <t xml:space="preserve">Q2 </t>
    </r>
    <r>
      <rPr>
        <sz val="11"/>
        <color indexed="8"/>
        <rFont val="Calibri"/>
        <family val="2"/>
      </rPr>
      <t>&gt; Is there a web site / doc on FMIS solution?</t>
    </r>
  </si>
  <si>
    <r>
      <rPr>
        <b/>
        <sz val="11"/>
        <color rgb="FF0000CC"/>
        <rFont val="Calibri"/>
        <family val="2"/>
        <scheme val="minor"/>
      </rPr>
      <t xml:space="preserve">What is the quality of PF data presentation? </t>
    </r>
    <r>
      <rPr>
        <b/>
        <sz val="11"/>
        <color rgb="FF000000"/>
        <rFont val="Calibri"/>
        <family val="2"/>
        <scheme val="minor"/>
      </rPr>
      <t xml:space="preserve">
    </t>
    </r>
    <r>
      <rPr>
        <sz val="11"/>
        <color theme="1"/>
        <rFont val="Calibri"/>
        <family val="2"/>
        <scheme val="minor"/>
      </rPr>
      <t>0 = Below desired level (not informative);   1 = Partially acceptable (some
    of the tables are useful);    2 = Good quality (informative and easy to read)</t>
    </r>
  </si>
  <si>
    <r>
      <rPr>
        <b/>
        <sz val="11"/>
        <color rgb="FF0000CC"/>
        <rFont val="Calibri"/>
        <family val="2"/>
        <scheme val="minor"/>
      </rPr>
      <t xml:space="preserve">Content &gt; Is there sufficient level of detail?                              </t>
    </r>
    <r>
      <rPr>
        <b/>
        <sz val="11"/>
        <color rgb="FF000000"/>
        <rFont val="Calibri"/>
        <family val="2"/>
        <scheme val="minor"/>
      </rPr>
      <t xml:space="preserve">   </t>
    </r>
    <r>
      <rPr>
        <sz val="11"/>
        <color theme="1"/>
        <rFont val="Calibri"/>
        <family val="2"/>
        <scheme val="minor"/>
      </rPr>
      <t>0 = No;    1 = Yes</t>
    </r>
  </si>
  <si>
    <r>
      <rPr>
        <b/>
        <sz val="11"/>
        <color rgb="FF0000CC"/>
        <rFont val="Calibri"/>
        <family val="2"/>
        <scheme val="minor"/>
      </rPr>
      <t xml:space="preserve">Citizen's Budget (CB) &gt; Is there a web site for citizens presenting budget results in a meaningful format?
    </t>
    </r>
    <r>
      <rPr>
        <sz val="11"/>
        <color theme="1"/>
        <rFont val="Calibri"/>
        <family val="2"/>
        <scheme val="minor"/>
      </rPr>
      <t>0 = No;    1 = Yes (basic info);    2 = Yes (comprehensive info/interactive)</t>
    </r>
  </si>
  <si>
    <r>
      <t>If Yes</t>
    </r>
    <r>
      <rPr>
        <sz val="11"/>
        <color theme="1"/>
        <rFont val="Calibri"/>
        <family val="2"/>
        <scheme val="minor"/>
      </rPr>
      <t xml:space="preserve"> to Q4.3 (1 or 2) &gt; </t>
    </r>
    <r>
      <rPr>
        <b/>
        <sz val="11"/>
        <color rgb="FF0000CC"/>
        <rFont val="Calibri"/>
        <family val="2"/>
        <scheme val="minor"/>
      </rPr>
      <t>Related web link/URL</t>
    </r>
  </si>
  <si>
    <r>
      <rPr>
        <b/>
        <sz val="11"/>
        <color indexed="8"/>
        <rFont val="Calibri"/>
        <family val="2"/>
      </rPr>
      <t>Q5</t>
    </r>
    <r>
      <rPr>
        <sz val="11"/>
        <color indexed="8"/>
        <rFont val="Calibri"/>
        <family val="2"/>
      </rPr>
      <t xml:space="preserve"> &gt; Is the data str/list of BC/CoA published?</t>
    </r>
  </si>
  <si>
    <r>
      <rPr>
        <b/>
        <sz val="11"/>
        <color rgb="FF0000CC"/>
        <rFont val="Calibri"/>
        <family val="2"/>
        <scheme val="minor"/>
      </rPr>
      <t>Is BC/CoA published?</t>
    </r>
    <r>
      <rPr>
        <sz val="11"/>
        <color rgb="FF0000CC"/>
        <rFont val="Calibri"/>
        <family val="2"/>
        <scheme val="minor"/>
      </rPr>
      <t xml:space="preserve"> </t>
    </r>
    <r>
      <rPr>
        <sz val="11"/>
        <color theme="1"/>
        <rFont val="Calibri"/>
        <family val="2"/>
        <scheme val="minor"/>
      </rPr>
      <t xml:space="preserve">                                                                            0 = No;    1 = Yes</t>
    </r>
  </si>
  <si>
    <r>
      <rPr>
        <b/>
        <sz val="11"/>
        <rFont val="Calibri"/>
        <family val="2"/>
        <scheme val="minor"/>
      </rPr>
      <t>If Yes</t>
    </r>
    <r>
      <rPr>
        <sz val="11"/>
        <rFont val="Calibri"/>
        <family val="2"/>
        <scheme val="minor"/>
      </rPr>
      <t xml:space="preserve"> to Q5.1 (1) &gt; </t>
    </r>
    <r>
      <rPr>
        <b/>
        <sz val="11"/>
        <color rgb="FF0000CC"/>
        <rFont val="Calibri"/>
        <family val="2"/>
        <scheme val="minor"/>
      </rPr>
      <t>Related web site/URL</t>
    </r>
  </si>
  <si>
    <t>Q5.    Is the data structure / listing of budget classification (BC) / chart of accounts (CoA) published?</t>
  </si>
  <si>
    <r>
      <t>If Yes</t>
    </r>
    <r>
      <rPr>
        <sz val="11"/>
        <color rgb="FF000000"/>
        <rFont val="Calibri"/>
        <family val="2"/>
        <scheme val="minor"/>
      </rPr>
      <t xml:space="preserve"> to Q6.1 (1) &gt; </t>
    </r>
    <r>
      <rPr>
        <b/>
        <sz val="11"/>
        <color rgb="FF0000CC"/>
        <rFont val="Calibri"/>
        <family val="2"/>
        <scheme val="minor"/>
      </rPr>
      <t xml:space="preserve">Regularity of publication </t>
    </r>
    <r>
      <rPr>
        <b/>
        <sz val="11"/>
        <color rgb="FF000000"/>
        <rFont val="Calibri"/>
        <family val="2"/>
        <scheme val="minor"/>
      </rPr>
      <t xml:space="preserve">                               </t>
    </r>
    <r>
      <rPr>
        <sz val="11"/>
        <color theme="1"/>
        <rFont val="Calibri"/>
        <family val="2"/>
        <scheme val="minor"/>
      </rPr>
      <t>0 = Not regular; 
    1 = Annual budget plans published regularly (within the last 5-year period)</t>
    </r>
  </si>
  <si>
    <r>
      <rPr>
        <b/>
        <sz val="11"/>
        <color indexed="8"/>
        <rFont val="Calibri"/>
        <family val="2"/>
      </rPr>
      <t>Q7</t>
    </r>
    <r>
      <rPr>
        <sz val="11"/>
        <color indexed="8"/>
        <rFont val="Calibri"/>
        <family val="2"/>
      </rPr>
      <t xml:space="preserve"> &gt; Medium-Term Expenditure Framework</t>
    </r>
  </si>
  <si>
    <r>
      <rPr>
        <b/>
        <sz val="11"/>
        <color indexed="8"/>
        <rFont val="Calibri"/>
        <family val="2"/>
      </rPr>
      <t>Q6</t>
    </r>
    <r>
      <rPr>
        <sz val="11"/>
        <color indexed="8"/>
        <rFont val="Calibri"/>
        <family val="2"/>
      </rPr>
      <t xml:space="preserve"> &gt; Annual budget plans</t>
    </r>
  </si>
  <si>
    <r>
      <rPr>
        <b/>
        <sz val="11"/>
        <color rgb="FF0000CC"/>
        <rFont val="Calibri"/>
        <family val="2"/>
        <scheme val="minor"/>
      </rPr>
      <t>Since</t>
    </r>
    <r>
      <rPr>
        <sz val="11"/>
        <color rgb="FF0000CC"/>
        <rFont val="Calibri"/>
        <family val="2"/>
        <scheme val="minor"/>
      </rPr>
      <t xml:space="preserve"> </t>
    </r>
    <r>
      <rPr>
        <sz val="11"/>
        <color theme="1"/>
        <rFont val="Calibri"/>
        <family val="2"/>
        <scheme val="minor"/>
      </rPr>
      <t xml:space="preserve">         Starting year of published annual budget data (regular/irregular)</t>
    </r>
  </si>
  <si>
    <r>
      <rPr>
        <b/>
        <sz val="11"/>
        <color rgb="FF0000CC"/>
        <rFont val="Calibri"/>
        <family val="2"/>
        <scheme val="minor"/>
      </rPr>
      <t xml:space="preserve">Period      </t>
    </r>
    <r>
      <rPr>
        <sz val="11"/>
        <color rgb="FF0000CC"/>
        <rFont val="Calibri"/>
        <family val="2"/>
        <scheme val="minor"/>
      </rPr>
      <t xml:space="preserve"> </t>
    </r>
    <r>
      <rPr>
        <sz val="11"/>
        <color theme="1"/>
        <rFont val="Calibri"/>
        <family val="2"/>
        <scheme val="minor"/>
      </rPr>
      <t xml:space="preserve">  Indicate the period (in years) of the MTEF (usually 3 yrs or more)</t>
    </r>
  </si>
  <si>
    <r>
      <rPr>
        <b/>
        <sz val="11"/>
        <color rgb="FF0000CC"/>
        <rFont val="Calibri"/>
        <family val="2"/>
        <scheme val="minor"/>
      </rPr>
      <t xml:space="preserve">Since  </t>
    </r>
    <r>
      <rPr>
        <sz val="11"/>
        <color theme="1"/>
        <rFont val="Calibri"/>
        <family val="2"/>
        <scheme val="minor"/>
      </rPr>
      <t xml:space="preserve">          Starting year of published MTEF data (regular/irregular)</t>
    </r>
  </si>
  <si>
    <r>
      <rPr>
        <b/>
        <sz val="11"/>
        <color rgb="FF0000CC"/>
        <rFont val="Calibri"/>
        <family val="2"/>
        <scheme val="minor"/>
      </rPr>
      <t xml:space="preserve">Since  </t>
    </r>
    <r>
      <rPr>
        <sz val="11"/>
        <color theme="1"/>
        <rFont val="Calibri"/>
        <family val="2"/>
        <scheme val="minor"/>
      </rPr>
      <t xml:space="preserve">          Starting year of published investment plans (regular/irregular)</t>
    </r>
  </si>
  <si>
    <r>
      <rPr>
        <b/>
        <sz val="11"/>
        <color rgb="FF0000CC"/>
        <rFont val="Calibri"/>
        <family val="2"/>
        <scheme val="minor"/>
      </rPr>
      <t xml:space="preserve">Since  </t>
    </r>
    <r>
      <rPr>
        <sz val="11"/>
        <color theme="1"/>
        <rFont val="Calibri"/>
        <family val="2"/>
        <scheme val="minor"/>
      </rPr>
      <t xml:space="preserve">         Starting year of published execution results (regular/irregular)</t>
    </r>
  </si>
  <si>
    <r>
      <rPr>
        <b/>
        <sz val="11"/>
        <color rgb="FF0000CC"/>
        <rFont val="Calibri"/>
        <family val="2"/>
        <scheme val="minor"/>
      </rPr>
      <t xml:space="preserve">Since  </t>
    </r>
    <r>
      <rPr>
        <sz val="11"/>
        <color theme="1"/>
        <rFont val="Calibri"/>
        <family val="2"/>
        <scheme val="minor"/>
      </rPr>
      <t xml:space="preserve">         Starting year of published budget audits (regular/irregular)</t>
    </r>
  </si>
  <si>
    <r>
      <rPr>
        <b/>
        <sz val="11"/>
        <color indexed="8"/>
        <rFont val="Calibri"/>
        <family val="2"/>
      </rPr>
      <t>Q8</t>
    </r>
    <r>
      <rPr>
        <sz val="11"/>
        <color indexed="8"/>
        <rFont val="Calibri"/>
        <family val="2"/>
      </rPr>
      <t xml:space="preserve"> &gt; Investment plans</t>
    </r>
  </si>
  <si>
    <r>
      <rPr>
        <b/>
        <sz val="11"/>
        <rFont val="Calibri"/>
        <family val="2"/>
        <scheme val="minor"/>
      </rPr>
      <t>If Yes</t>
    </r>
    <r>
      <rPr>
        <sz val="11"/>
        <rFont val="Calibri"/>
        <family val="2"/>
        <scheme val="minor"/>
      </rPr>
      <t xml:space="preserve"> to Q7.1 (1) &gt; </t>
    </r>
    <r>
      <rPr>
        <b/>
        <sz val="11"/>
        <color rgb="FF0000CC"/>
        <rFont val="Calibri"/>
        <family val="2"/>
        <scheme val="minor"/>
      </rPr>
      <t>Regularity of publication</t>
    </r>
    <r>
      <rPr>
        <sz val="11"/>
        <color theme="1"/>
        <rFont val="Calibri"/>
        <family val="2"/>
        <scheme val="minor"/>
      </rPr>
      <t xml:space="preserve">                                 0 = Not regular;
    1 = MTEF plans published regularly (within the last 5-year period)</t>
    </r>
  </si>
  <si>
    <r>
      <rPr>
        <b/>
        <sz val="11"/>
        <rFont val="Calibri"/>
        <family val="2"/>
        <scheme val="minor"/>
      </rPr>
      <t>If Yes</t>
    </r>
    <r>
      <rPr>
        <sz val="11"/>
        <rFont val="Calibri"/>
        <family val="2"/>
        <scheme val="minor"/>
      </rPr>
      <t xml:space="preserve"> to Q8.1 (1) &gt; </t>
    </r>
    <r>
      <rPr>
        <b/>
        <sz val="11"/>
        <color rgb="FF0000CC"/>
        <rFont val="Calibri"/>
        <family val="2"/>
        <scheme val="minor"/>
      </rPr>
      <t>Regularity of publication</t>
    </r>
    <r>
      <rPr>
        <sz val="11"/>
        <color theme="1"/>
        <rFont val="Calibri"/>
        <family val="2"/>
        <scheme val="minor"/>
      </rPr>
      <t xml:space="preserve">                                 0 = Not regular; 
    1 = Investment plans published regularly (within the last 5-year period)</t>
    </r>
  </si>
  <si>
    <r>
      <t>If Yes</t>
    </r>
    <r>
      <rPr>
        <sz val="11"/>
        <color rgb="FF000000"/>
        <rFont val="Calibri"/>
        <family val="2"/>
        <scheme val="minor"/>
      </rPr>
      <t xml:space="preserve"> to Q9.1 (1) &gt; </t>
    </r>
    <r>
      <rPr>
        <b/>
        <sz val="11"/>
        <color rgb="FF0000CC"/>
        <rFont val="Calibri"/>
        <family val="2"/>
        <scheme val="minor"/>
      </rPr>
      <t>Frequency of publication:</t>
    </r>
    <r>
      <rPr>
        <sz val="11"/>
        <color rgb="FF0000CC"/>
        <rFont val="Calibri"/>
        <family val="2"/>
        <scheme val="minor"/>
      </rPr>
      <t xml:space="preserve">  </t>
    </r>
    <r>
      <rPr>
        <sz val="11"/>
        <color theme="1"/>
        <rFont val="Calibri"/>
        <family val="2"/>
        <scheme val="minor"/>
      </rPr>
      <t xml:space="preserve">  (most frequently published)
    1 = Weekly;    2 = Monthly;    3 = Quarterly;    4 = Annually</t>
    </r>
  </si>
  <si>
    <r>
      <rPr>
        <b/>
        <sz val="11"/>
        <rFont val="Calibri"/>
        <family val="2"/>
        <scheme val="minor"/>
      </rPr>
      <t>If Yes</t>
    </r>
    <r>
      <rPr>
        <sz val="11"/>
        <rFont val="Calibri"/>
        <family val="2"/>
        <scheme val="minor"/>
      </rPr>
      <t xml:space="preserve"> to Q9.1 (1) &gt; </t>
    </r>
    <r>
      <rPr>
        <b/>
        <sz val="11"/>
        <color rgb="FF0000CC"/>
        <rFont val="Calibri"/>
        <family val="2"/>
        <scheme val="minor"/>
      </rPr>
      <t>Regularity of publication:</t>
    </r>
    <r>
      <rPr>
        <sz val="11"/>
        <color theme="1"/>
        <rFont val="Calibri"/>
        <family val="2"/>
        <scheme val="minor"/>
      </rPr>
      <t xml:space="preserve">                               0 = Not regular;
    1 = Budget exec results published regularly (within the last 5-year period)</t>
    </r>
  </si>
  <si>
    <r>
      <t>If Yes</t>
    </r>
    <r>
      <rPr>
        <sz val="11"/>
        <color rgb="FF000000"/>
        <rFont val="Calibri"/>
        <family val="2"/>
        <scheme val="minor"/>
      </rPr>
      <t xml:space="preserve"> to Q10.1 (1) &gt; </t>
    </r>
    <r>
      <rPr>
        <b/>
        <sz val="11"/>
        <color rgb="FF0000CC"/>
        <rFont val="Calibri"/>
        <family val="2"/>
        <scheme val="minor"/>
      </rPr>
      <t xml:space="preserve">Regularity of publication: </t>
    </r>
    <r>
      <rPr>
        <sz val="11"/>
        <color theme="1"/>
        <rFont val="Calibri"/>
        <family val="2"/>
        <scheme val="minor"/>
      </rPr>
      <t xml:space="preserve">                            0 = Not regular;
    1 = Budget audits published regularly (within the last 5-year period)</t>
    </r>
  </si>
  <si>
    <r>
      <rPr>
        <b/>
        <sz val="11"/>
        <color indexed="8"/>
        <rFont val="Calibri"/>
        <family val="2"/>
      </rPr>
      <t>Q9</t>
    </r>
    <r>
      <rPr>
        <sz val="11"/>
        <color indexed="8"/>
        <rFont val="Calibri"/>
        <family val="2"/>
      </rPr>
      <t xml:space="preserve"> &gt; Budget execution results</t>
    </r>
  </si>
  <si>
    <r>
      <rPr>
        <b/>
        <sz val="11"/>
        <color indexed="8"/>
        <rFont val="Calibri"/>
        <family val="2"/>
      </rPr>
      <t>Q11</t>
    </r>
    <r>
      <rPr>
        <sz val="11"/>
        <color indexed="8"/>
        <rFont val="Calibri"/>
        <family val="2"/>
      </rPr>
      <t xml:space="preserve"> &gt; What is the level of detail of the public expenditure / revenue information published online</t>
    </r>
  </si>
  <si>
    <r>
      <rPr>
        <b/>
        <sz val="11"/>
        <color indexed="8"/>
        <rFont val="Calibri"/>
        <family val="2"/>
      </rPr>
      <t>Q10</t>
    </r>
    <r>
      <rPr>
        <sz val="11"/>
        <color indexed="8"/>
        <rFont val="Calibri"/>
        <family val="2"/>
      </rPr>
      <t xml:space="preserve"> &gt; External audit of budget</t>
    </r>
  </si>
  <si>
    <r>
      <t>If Yes</t>
    </r>
    <r>
      <rPr>
        <sz val="11"/>
        <color rgb="FF000000"/>
        <rFont val="Calibri"/>
        <family val="2"/>
        <scheme val="minor"/>
      </rPr>
      <t xml:space="preserve"> to Q11.11 (1) &gt;</t>
    </r>
    <r>
      <rPr>
        <sz val="11"/>
        <color rgb="FF0000CC"/>
        <rFont val="Calibri"/>
        <family val="2"/>
        <scheme val="minor"/>
      </rPr>
      <t xml:space="preserve"> </t>
    </r>
    <r>
      <rPr>
        <b/>
        <sz val="11"/>
        <color rgb="FF0000CC"/>
        <rFont val="Calibri"/>
        <family val="2"/>
        <scheme val="minor"/>
      </rPr>
      <t>Related web link/URL</t>
    </r>
  </si>
  <si>
    <r>
      <t>If Yes</t>
    </r>
    <r>
      <rPr>
        <sz val="11"/>
        <color rgb="FF000000"/>
        <rFont val="Calibri"/>
        <family val="2"/>
        <scheme val="minor"/>
      </rPr>
      <t xml:space="preserve"> to Q12.1 (1) &gt; </t>
    </r>
    <r>
      <rPr>
        <b/>
        <sz val="11"/>
        <color rgb="FF0000CC"/>
        <rFont val="Calibri"/>
        <family val="2"/>
        <scheme val="minor"/>
      </rPr>
      <t>Related web link/URL</t>
    </r>
  </si>
  <si>
    <r>
      <t>If Yes</t>
    </r>
    <r>
      <rPr>
        <sz val="11"/>
        <color rgb="FF000000"/>
        <rFont val="Calibri"/>
        <family val="2"/>
        <scheme val="minor"/>
      </rPr>
      <t xml:space="preserve"> to Q13.1 (1 or 2) &gt; </t>
    </r>
    <r>
      <rPr>
        <b/>
        <sz val="11"/>
        <color rgb="FF0000CC"/>
        <rFont val="Calibri"/>
        <family val="2"/>
        <scheme val="minor"/>
      </rPr>
      <t>Related web site/URL</t>
    </r>
  </si>
  <si>
    <r>
      <t>If Yes</t>
    </r>
    <r>
      <rPr>
        <sz val="11"/>
        <color rgb="FF000000"/>
        <rFont val="Calibri"/>
        <family val="2"/>
        <scheme val="minor"/>
      </rPr>
      <t xml:space="preserve"> to Q14.1 (1) &gt; </t>
    </r>
    <r>
      <rPr>
        <b/>
        <sz val="11"/>
        <color rgb="FF0000CC"/>
        <rFont val="Calibri"/>
        <family val="2"/>
        <scheme val="minor"/>
      </rPr>
      <t>Related web link/URL</t>
    </r>
  </si>
  <si>
    <r>
      <rPr>
        <b/>
        <sz val="11"/>
        <color indexed="8"/>
        <rFont val="Calibri"/>
        <family val="2"/>
      </rPr>
      <t>Q14</t>
    </r>
    <r>
      <rPr>
        <sz val="11"/>
        <color indexed="8"/>
        <rFont val="Calibri"/>
        <family val="2"/>
      </rPr>
      <t xml:space="preserve"> &gt; Harmonized acct for all levels (incl SNG)</t>
    </r>
  </si>
  <si>
    <r>
      <rPr>
        <b/>
        <sz val="11"/>
        <color indexed="8"/>
        <rFont val="Calibri"/>
        <family val="2"/>
      </rPr>
      <t>Q13</t>
    </r>
    <r>
      <rPr>
        <sz val="11"/>
        <color indexed="8"/>
        <rFont val="Calibri"/>
        <family val="2"/>
      </rPr>
      <t xml:space="preserve"> &gt; FMIS support for Sub-Natl Gov (SNG)</t>
    </r>
  </si>
  <si>
    <r>
      <rPr>
        <b/>
        <sz val="11"/>
        <color indexed="8"/>
        <rFont val="Calibri"/>
        <family val="2"/>
      </rPr>
      <t>Q15</t>
    </r>
    <r>
      <rPr>
        <sz val="11"/>
        <color indexed="8"/>
        <rFont val="Calibri"/>
        <family val="2"/>
      </rPr>
      <t xml:space="preserve"> &gt; Are there other government web sites 
reporing budget results/performance?</t>
    </r>
  </si>
  <si>
    <t>Q15.    Are there other government web sites reporting budget results/performance (e.g. Office of Statistics)?</t>
  </si>
  <si>
    <t>Official Name of Statistical Organization</t>
  </si>
  <si>
    <r>
      <t xml:space="preserve">URL of </t>
    </r>
    <r>
      <rPr>
        <b/>
        <sz val="11"/>
        <color rgb="FF0000CC"/>
        <rFont val="Calibri"/>
        <family val="2"/>
        <scheme val="minor"/>
      </rPr>
      <t>the Central Bank</t>
    </r>
  </si>
  <si>
    <t>Official Name of Central Bank</t>
  </si>
  <si>
    <r>
      <t xml:space="preserve">If Q15.1 = 0 or 1 &gt; URL of </t>
    </r>
    <r>
      <rPr>
        <b/>
        <sz val="11"/>
        <color rgb="FF0000CC"/>
        <rFont val="Calibri"/>
        <family val="2"/>
        <scheme val="minor"/>
      </rPr>
      <t>the Statistics Org web site</t>
    </r>
  </si>
  <si>
    <r>
      <t xml:space="preserve">If Q15.1 = 2 or 3 &gt; URL of </t>
    </r>
    <r>
      <rPr>
        <b/>
        <sz val="11"/>
        <color rgb="FF0000CC"/>
        <rFont val="Calibri"/>
        <family val="2"/>
        <scheme val="minor"/>
      </rPr>
      <t>other major alternative PF publication web site</t>
    </r>
  </si>
  <si>
    <r>
      <rPr>
        <b/>
        <sz val="11"/>
        <color indexed="8"/>
        <rFont val="Calibri"/>
        <family val="2"/>
      </rPr>
      <t>Q1.1</t>
    </r>
    <r>
      <rPr>
        <sz val="11"/>
        <color indexed="8"/>
        <rFont val="Calibri"/>
        <family val="2"/>
      </rPr>
      <t xml:space="preserve">  MoF URL</t>
    </r>
  </si>
  <si>
    <r>
      <rPr>
        <b/>
        <sz val="11"/>
        <rFont val="Calibri"/>
        <family val="2"/>
        <scheme val="minor"/>
      </rPr>
      <t>Q1.2</t>
    </r>
    <r>
      <rPr>
        <sz val="11"/>
        <rFont val="Calibri"/>
        <family val="2"/>
        <scheme val="minor"/>
      </rPr>
      <t xml:space="preserve">  Org Name</t>
    </r>
  </si>
  <si>
    <r>
      <rPr>
        <b/>
        <sz val="11"/>
        <color indexed="8"/>
        <rFont val="Calibri"/>
        <family val="2"/>
      </rPr>
      <t>Q1.4</t>
    </r>
    <r>
      <rPr>
        <sz val="11"/>
        <color indexed="8"/>
        <rFont val="Calibri"/>
        <family val="2"/>
      </rPr>
      <t xml:space="preserve">  PF Data URL</t>
    </r>
  </si>
  <si>
    <r>
      <rPr>
        <b/>
        <sz val="11"/>
        <color indexed="8"/>
        <rFont val="Calibri"/>
        <family val="2"/>
      </rPr>
      <t>Q2.2</t>
    </r>
    <r>
      <rPr>
        <sz val="11"/>
        <color indexed="8"/>
        <rFont val="Calibri"/>
        <family val="2"/>
      </rPr>
      <t xml:space="preserve"> FMIS URL</t>
    </r>
  </si>
  <si>
    <r>
      <rPr>
        <b/>
        <sz val="11"/>
        <color indexed="8"/>
        <rFont val="Calibri"/>
        <family val="2"/>
      </rPr>
      <t>Q3.2</t>
    </r>
    <r>
      <rPr>
        <sz val="11"/>
        <color indexed="8"/>
        <rFont val="Calibri"/>
        <family val="2"/>
      </rPr>
      <t xml:space="preserve">  Dynamic Q</t>
    </r>
  </si>
  <si>
    <r>
      <rPr>
        <b/>
        <sz val="11"/>
        <color indexed="8"/>
        <rFont val="Calibri"/>
        <family val="2"/>
      </rPr>
      <t>Q3.4</t>
    </r>
    <r>
      <rPr>
        <sz val="11"/>
        <color indexed="8"/>
        <rFont val="Calibri"/>
        <family val="2"/>
      </rPr>
      <t xml:space="preserve">  Open Data</t>
    </r>
  </si>
  <si>
    <r>
      <rPr>
        <b/>
        <sz val="11"/>
        <color indexed="8"/>
        <rFont val="Calibri"/>
        <family val="2"/>
      </rPr>
      <t xml:space="preserve">Q3.7 </t>
    </r>
    <r>
      <rPr>
        <sz val="11"/>
        <color indexed="8"/>
        <rFont val="Calibri"/>
        <family val="2"/>
      </rPr>
      <t xml:space="preserve"> Reliability</t>
    </r>
  </si>
  <si>
    <r>
      <rPr>
        <b/>
        <sz val="11"/>
        <color indexed="8"/>
        <rFont val="Calibri"/>
        <family val="2"/>
      </rPr>
      <t xml:space="preserve">Q4.4 </t>
    </r>
    <r>
      <rPr>
        <sz val="11"/>
        <color indexed="8"/>
        <rFont val="Calibri"/>
        <family val="2"/>
      </rPr>
      <t xml:space="preserve"> Ctz Budget</t>
    </r>
  </si>
  <si>
    <r>
      <rPr>
        <b/>
        <sz val="11"/>
        <color indexed="8"/>
        <rFont val="Calibri"/>
        <family val="2"/>
      </rPr>
      <t>Q5.2</t>
    </r>
    <r>
      <rPr>
        <sz val="11"/>
        <color indexed="8"/>
        <rFont val="Calibri"/>
        <family val="2"/>
      </rPr>
      <t xml:space="preserve">  BC/CoA</t>
    </r>
  </si>
  <si>
    <r>
      <rPr>
        <b/>
        <sz val="11"/>
        <color indexed="8"/>
        <rFont val="Calibri"/>
        <family val="2"/>
      </rPr>
      <t>Q11.12</t>
    </r>
    <r>
      <rPr>
        <sz val="11"/>
        <color indexed="8"/>
        <rFont val="Calibri"/>
        <family val="2"/>
      </rPr>
      <t xml:space="preserve">  Other</t>
    </r>
  </si>
  <si>
    <r>
      <rPr>
        <b/>
        <sz val="11"/>
        <color indexed="8"/>
        <rFont val="Calibri"/>
        <family val="2"/>
      </rPr>
      <t>Q13.2</t>
    </r>
    <r>
      <rPr>
        <sz val="11"/>
        <color indexed="8"/>
        <rFont val="Calibri"/>
        <family val="2"/>
      </rPr>
      <t xml:space="preserve">  FMIS SNG</t>
    </r>
  </si>
  <si>
    <r>
      <rPr>
        <b/>
        <sz val="11"/>
        <color indexed="8"/>
        <rFont val="Calibri"/>
        <family val="2"/>
      </rPr>
      <t>Q14.2</t>
    </r>
    <r>
      <rPr>
        <sz val="11"/>
        <color indexed="8"/>
        <rFont val="Calibri"/>
        <family val="2"/>
      </rPr>
      <t xml:space="preserve">  Acct SNG</t>
    </r>
  </si>
  <si>
    <r>
      <rPr>
        <b/>
        <sz val="11"/>
        <color indexed="8"/>
        <rFont val="Calibri"/>
        <family val="2"/>
      </rPr>
      <t>Q15.2</t>
    </r>
    <r>
      <rPr>
        <sz val="11"/>
        <color indexed="8"/>
        <rFont val="Calibri"/>
        <family val="2"/>
      </rPr>
      <t xml:space="preserve">  Stats URL</t>
    </r>
  </si>
  <si>
    <r>
      <rPr>
        <b/>
        <sz val="11"/>
        <rFont val="Calibri"/>
        <family val="2"/>
        <scheme val="minor"/>
      </rPr>
      <t>Q15.3</t>
    </r>
    <r>
      <rPr>
        <sz val="11"/>
        <rFont val="Calibri"/>
        <family val="2"/>
        <scheme val="minor"/>
      </rPr>
      <t xml:space="preserve">  Stats Org</t>
    </r>
  </si>
  <si>
    <r>
      <rPr>
        <b/>
        <sz val="11"/>
        <rFont val="Calibri"/>
        <family val="2"/>
        <scheme val="minor"/>
      </rPr>
      <t>Q15.4</t>
    </r>
    <r>
      <rPr>
        <sz val="11"/>
        <rFont val="Calibri"/>
        <family val="2"/>
        <scheme val="minor"/>
      </rPr>
      <t xml:space="preserve">  CB URL</t>
    </r>
  </si>
  <si>
    <r>
      <rPr>
        <b/>
        <sz val="11"/>
        <rFont val="Calibri"/>
        <family val="2"/>
        <scheme val="minor"/>
      </rPr>
      <t xml:space="preserve">Q15.5 </t>
    </r>
    <r>
      <rPr>
        <sz val="11"/>
        <rFont val="Calibri"/>
        <family val="2"/>
        <scheme val="minor"/>
      </rPr>
      <t xml:space="preserve"> Cent Bank</t>
    </r>
  </si>
  <si>
    <r>
      <rPr>
        <b/>
        <sz val="11"/>
        <color indexed="8"/>
        <rFont val="Calibri"/>
        <family val="2"/>
      </rPr>
      <t>Q15.6</t>
    </r>
    <r>
      <rPr>
        <sz val="11"/>
        <color indexed="8"/>
        <rFont val="Calibri"/>
        <family val="2"/>
      </rPr>
      <t xml:space="preserve">  Other URL</t>
    </r>
  </si>
  <si>
    <r>
      <rPr>
        <b/>
        <sz val="11"/>
        <color indexed="8"/>
        <rFont val="Calibri"/>
        <family val="2"/>
      </rPr>
      <t xml:space="preserve">Q16.2 </t>
    </r>
    <r>
      <rPr>
        <sz val="11"/>
        <color indexed="8"/>
        <rFont val="Calibri"/>
        <family val="2"/>
      </rPr>
      <t xml:space="preserve"> ATI</t>
    </r>
  </si>
  <si>
    <r>
      <t>If Yes</t>
    </r>
    <r>
      <rPr>
        <sz val="11"/>
        <color rgb="FF000000"/>
        <rFont val="Calibri"/>
        <family val="2"/>
        <scheme val="minor"/>
      </rPr>
      <t xml:space="preserve"> to Q16.1 (1) &gt;</t>
    </r>
    <r>
      <rPr>
        <sz val="11"/>
        <color theme="1"/>
        <rFont val="Calibri"/>
        <family val="2"/>
        <scheme val="minor"/>
      </rPr>
      <t xml:space="preserve"> </t>
    </r>
    <r>
      <rPr>
        <b/>
        <sz val="11"/>
        <color rgb="FF0000CC"/>
        <rFont val="Calibri"/>
        <family val="2"/>
        <scheme val="minor"/>
      </rPr>
      <t>Related web site/URL</t>
    </r>
  </si>
  <si>
    <r>
      <t>If Yes</t>
    </r>
    <r>
      <rPr>
        <sz val="11"/>
        <color rgb="FF000000"/>
        <rFont val="Calibri"/>
        <family val="2"/>
        <scheme val="minor"/>
      </rPr>
      <t xml:space="preserve"> to Q17.1 (1) &gt;</t>
    </r>
    <r>
      <rPr>
        <sz val="11"/>
        <color theme="1"/>
        <rFont val="Calibri"/>
        <family val="2"/>
        <scheme val="minor"/>
      </rPr>
      <t xml:space="preserve"> </t>
    </r>
    <r>
      <rPr>
        <b/>
        <sz val="11"/>
        <color rgb="FF0000CC"/>
        <rFont val="Calibri"/>
        <family val="2"/>
        <scheme val="minor"/>
      </rPr>
      <t>Related web site/URL</t>
    </r>
  </si>
  <si>
    <r>
      <rPr>
        <b/>
        <sz val="11"/>
        <color rgb="FF0000CC"/>
        <rFont val="Calibri"/>
        <family val="2"/>
        <scheme val="minor"/>
      </rPr>
      <t>Clarity of PFM roles and responsibilities on the web site?</t>
    </r>
    <r>
      <rPr>
        <sz val="11"/>
        <color theme="1"/>
        <rFont val="Calibri"/>
        <family val="2"/>
        <scheme val="minor"/>
      </rPr>
      <t xml:space="preserve">    0 = No;    1 = Yes</t>
    </r>
  </si>
  <si>
    <r>
      <rPr>
        <b/>
        <sz val="11"/>
        <color indexed="8"/>
        <rFont val="Calibri"/>
        <family val="2"/>
      </rPr>
      <t>Q17.2</t>
    </r>
    <r>
      <rPr>
        <sz val="11"/>
        <color indexed="8"/>
        <rFont val="Calibri"/>
        <family val="2"/>
      </rPr>
      <t xml:space="preserve">  PFM Reg</t>
    </r>
  </si>
  <si>
    <r>
      <rPr>
        <b/>
        <sz val="11"/>
        <color indexed="8"/>
        <rFont val="Calibri"/>
        <family val="2"/>
      </rPr>
      <t>Q16</t>
    </r>
    <r>
      <rPr>
        <sz val="11"/>
        <color indexed="8"/>
        <rFont val="Calibri"/>
        <family val="2"/>
      </rPr>
      <t xml:space="preserve"> &gt; Is there a web site on Access to Info / Std?</t>
    </r>
  </si>
  <si>
    <r>
      <rPr>
        <b/>
        <sz val="11"/>
        <color indexed="8"/>
        <rFont val="Calibri"/>
        <family val="2"/>
      </rPr>
      <t>Q17</t>
    </r>
    <r>
      <rPr>
        <sz val="11"/>
        <color indexed="8"/>
        <rFont val="Calibri"/>
        <family val="2"/>
      </rPr>
      <t xml:space="preserve"> &gt; PFM regulations published?</t>
    </r>
  </si>
  <si>
    <r>
      <rPr>
        <b/>
        <sz val="11"/>
        <color indexed="8"/>
        <rFont val="Calibri"/>
        <family val="2"/>
      </rPr>
      <t>Q18</t>
    </r>
    <r>
      <rPr>
        <sz val="11"/>
        <color indexed="8"/>
        <rFont val="Calibri"/>
        <family val="2"/>
      </rPr>
      <t xml:space="preserve"> &gt; Compliance with intl reporting std?</t>
    </r>
  </si>
  <si>
    <r>
      <t xml:space="preserve">If Other &gt; </t>
    </r>
    <r>
      <rPr>
        <sz val="11"/>
        <color theme="1"/>
        <rFont val="Calibri"/>
        <family val="2"/>
        <scheme val="minor"/>
      </rPr>
      <t xml:space="preserve">Please </t>
    </r>
    <r>
      <rPr>
        <b/>
        <sz val="11"/>
        <color rgb="FF0000CC"/>
        <rFont val="Calibri"/>
        <family val="2"/>
        <scheme val="minor"/>
      </rPr>
      <t>describe reporting formats</t>
    </r>
  </si>
  <si>
    <r>
      <rPr>
        <b/>
        <sz val="11"/>
        <color indexed="8"/>
        <rFont val="Calibri"/>
        <family val="2"/>
      </rPr>
      <t>Q18.2</t>
    </r>
    <r>
      <rPr>
        <sz val="11"/>
        <color indexed="8"/>
        <rFont val="Calibri"/>
        <family val="2"/>
      </rPr>
      <t xml:space="preserve">  Other Rep</t>
    </r>
  </si>
  <si>
    <r>
      <rPr>
        <b/>
        <sz val="11"/>
        <color indexed="8"/>
        <rFont val="Calibri"/>
        <family val="2"/>
      </rPr>
      <t>Q19.3</t>
    </r>
    <r>
      <rPr>
        <sz val="11"/>
        <color indexed="8"/>
        <rFont val="Calibri"/>
        <family val="2"/>
      </rPr>
      <t xml:space="preserve">  Feedback</t>
    </r>
  </si>
  <si>
    <r>
      <rPr>
        <b/>
        <sz val="11"/>
        <color indexed="8"/>
        <rFont val="Calibri"/>
        <family val="2"/>
      </rPr>
      <t>Q19</t>
    </r>
    <r>
      <rPr>
        <sz val="11"/>
        <color indexed="8"/>
        <rFont val="Calibri"/>
        <family val="2"/>
      </rPr>
      <t xml:space="preserve"> &gt; Are there a feedback / monitoring options?</t>
    </r>
  </si>
  <si>
    <r>
      <rPr>
        <b/>
        <sz val="11"/>
        <color rgb="FF0000CC"/>
        <rFont val="Calibri"/>
        <family val="2"/>
        <scheme val="minor"/>
      </rPr>
      <t>Web Statistics (e.g. visitors, freq visited web pages)?</t>
    </r>
    <r>
      <rPr>
        <sz val="11"/>
        <color theme="1"/>
        <rFont val="Calibri"/>
        <family val="2"/>
        <scheme val="minor"/>
      </rPr>
      <t xml:space="preserve">             0 = No;    1 = Yes</t>
    </r>
  </si>
  <si>
    <r>
      <t xml:space="preserve">If Other &gt; </t>
    </r>
    <r>
      <rPr>
        <sz val="11"/>
        <color theme="1"/>
        <rFont val="Calibri"/>
        <family val="2"/>
        <scheme val="minor"/>
      </rPr>
      <t xml:space="preserve">Please describe </t>
    </r>
    <r>
      <rPr>
        <b/>
        <sz val="11"/>
        <color rgb="FF0000CC"/>
        <rFont val="Calibri"/>
        <family val="2"/>
        <scheme val="minor"/>
      </rPr>
      <t>other feedback mechanism in a few words</t>
    </r>
  </si>
  <si>
    <r>
      <rPr>
        <b/>
        <sz val="11"/>
        <color rgb="FF0000CC"/>
        <rFont val="Calibri"/>
        <family val="2"/>
        <scheme val="minor"/>
      </rPr>
      <t>Which platforms are available for feedback provision?</t>
    </r>
    <r>
      <rPr>
        <b/>
        <sz val="11"/>
        <color rgb="FF000000"/>
        <rFont val="Calibri"/>
        <family val="2"/>
        <scheme val="minor"/>
      </rPr>
      <t xml:space="preserve"> </t>
    </r>
    <r>
      <rPr>
        <sz val="11"/>
        <color theme="1"/>
        <rFont val="Calibri"/>
        <family val="2"/>
        <scheme val="minor"/>
      </rPr>
      <t xml:space="preserve">         0 = Not available;
    1 = Email / Specific forms;       2 = Telephone/Fax/Mail;       3 = All</t>
    </r>
  </si>
  <si>
    <t>Social media tools: Facebook, Twitter, Youtube</t>
  </si>
  <si>
    <t>Contact information for other ministries. Social media tools: Facebook, Twitter, Youtube</t>
  </si>
  <si>
    <r>
      <rPr>
        <b/>
        <sz val="11"/>
        <color indexed="8"/>
        <rFont val="Calibri"/>
        <family val="2"/>
      </rPr>
      <t>Q20</t>
    </r>
    <r>
      <rPr>
        <sz val="11"/>
        <color indexed="8"/>
        <rFont val="Calibri"/>
        <family val="2"/>
      </rPr>
      <t xml:space="preserve"> &gt; What languages are used to publish PF data?</t>
    </r>
  </si>
  <si>
    <t>Tpl</t>
  </si>
  <si>
    <t>Func</t>
  </si>
  <si>
    <t>Economies</t>
  </si>
  <si>
    <t>Indicator</t>
  </si>
  <si>
    <t>http://www.localgov.gov.tt</t>
  </si>
  <si>
    <t>Points</t>
  </si>
  <si>
    <t>0 … 2</t>
  </si>
  <si>
    <t>0 .. 2</t>
  </si>
  <si>
    <t>0 … 3</t>
  </si>
  <si>
    <t>0 / 1</t>
  </si>
  <si>
    <t># of points: 2</t>
  </si>
  <si>
    <t># of points: 3</t>
  </si>
  <si>
    <t># of points: 4</t>
  </si>
  <si>
    <t>Que</t>
  </si>
  <si>
    <t>http://www.mofnp.gov.zm/index.php?option=com_content&amp;task=view&amp;id=41&amp;Itemid=59</t>
  </si>
  <si>
    <r>
      <t xml:space="preserve">Source of PF data:
</t>
    </r>
    <r>
      <rPr>
        <b/>
        <sz val="11"/>
        <rFont val="Calibri"/>
        <family val="2"/>
        <scheme val="minor"/>
      </rPr>
      <t xml:space="preserve">    </t>
    </r>
    <r>
      <rPr>
        <sz val="11"/>
        <rFont val="Calibri"/>
        <family val="2"/>
        <scheme val="minor"/>
      </rPr>
      <t>0 = No published PF data;        1 = Static (tables from unidentified sources);
    2 = Dynamic (archived info/docs from systems);
    3 = Dynamic (data/tables fm queries linked to FMIS DB/Data Warehouse)</t>
    </r>
  </si>
  <si>
    <t>ref</t>
  </si>
  <si>
    <t>quest</t>
  </si>
  <si>
    <r>
      <rPr>
        <b/>
        <sz val="11"/>
        <color rgb="FF0000CC"/>
        <rFont val="Calibri"/>
        <family val="2"/>
        <scheme val="minor"/>
      </rPr>
      <t>Analysis of spending for Children?</t>
    </r>
    <r>
      <rPr>
        <sz val="11"/>
        <color rgb="FF0000CC"/>
        <rFont val="Calibri"/>
        <family val="2"/>
        <scheme val="minor"/>
      </rPr>
      <t xml:space="preserve">     </t>
    </r>
    <r>
      <rPr>
        <sz val="11"/>
        <color theme="1"/>
        <rFont val="Calibri"/>
        <family val="2"/>
        <scheme val="minor"/>
      </rPr>
      <t xml:space="preserve">                                              0 = No;    1 = Yes</t>
    </r>
  </si>
  <si>
    <r>
      <rPr>
        <b/>
        <sz val="11"/>
        <color rgb="FF0000CC"/>
        <rFont val="Calibri"/>
        <family val="2"/>
        <scheme val="minor"/>
      </rPr>
      <t>Spending for Children?</t>
    </r>
    <r>
      <rPr>
        <sz val="11"/>
        <color theme="1"/>
        <rFont val="Calibri"/>
        <family val="2"/>
        <scheme val="minor"/>
      </rPr>
      <t xml:space="preserve">                                                                          0 = No;    1 = Yes</t>
    </r>
  </si>
  <si>
    <t xml:space="preserve">Key Indicators &gt;&gt;&gt; </t>
  </si>
  <si>
    <t>English</t>
  </si>
  <si>
    <t>Spanish</t>
  </si>
  <si>
    <t>French</t>
  </si>
  <si>
    <t>Arabic</t>
  </si>
  <si>
    <t>other</t>
  </si>
  <si>
    <t>Portuguese</t>
  </si>
  <si>
    <t>n/a</t>
  </si>
  <si>
    <r>
      <rPr>
        <b/>
        <sz val="11"/>
        <color rgb="FF0000CC"/>
        <rFont val="Calibri"/>
        <family val="2"/>
        <scheme val="minor"/>
      </rPr>
      <t xml:space="preserve">Web Statistics (e.g. visitors, freq visited web pages)? </t>
    </r>
    <r>
      <rPr>
        <sz val="11"/>
        <color rgb="FF000000"/>
        <rFont val="Calibri"/>
        <family val="2"/>
        <scheme val="minor"/>
      </rPr>
      <t xml:space="preserve">           0 = No;    1 = Yes</t>
    </r>
  </si>
  <si>
    <r>
      <rPr>
        <b/>
        <sz val="11"/>
        <color rgb="FF0000CC"/>
        <rFont val="Calibri"/>
        <family val="2"/>
        <scheme val="minor"/>
      </rPr>
      <t>Clarity of PFM roles and responsibilities on the web site</t>
    </r>
    <r>
      <rPr>
        <sz val="11"/>
        <color theme="1"/>
        <rFont val="Calibri"/>
        <family val="2"/>
        <scheme val="minor"/>
      </rPr>
      <t>:     0 = No;    1 = Yes</t>
    </r>
  </si>
  <si>
    <t>BY</t>
  </si>
  <si>
    <t>http://www.mosf.go.kr/lib/lib01a.jsp</t>
  </si>
  <si>
    <t>https://www.digitalbrain.go.kr/kor/view/statis/statis01_01_01.jsp?code=DB0101</t>
  </si>
  <si>
    <t>https://www.kbs.gov.tr/Portal/</t>
  </si>
  <si>
    <t>http://www.begroting.be/portal/page/portal/INTERNET_pagegroup/INTERNET_ontvangst</t>
  </si>
  <si>
    <t>http://www.esv.se/sv/Verktyg--stod/Publikationer/?q=*%2bhidden:meta:category:Publikationer&amp;defcategory=Kategori:Publikationer&amp;defso=2&amp;uaid=</t>
  </si>
  <si>
    <t>http://www.esv.se/Verktyg--stod/Publikationer/2012/Tidsserier-statens-budget-mm-2011/</t>
  </si>
  <si>
    <t>http://www.efv.admin.ch/d/dokumentation/finanzberichterstattung/bundeshaushalt_sdds.php</t>
  </si>
  <si>
    <t>Freq</t>
  </si>
  <si>
    <t>OGP</t>
  </si>
  <si>
    <t>Russian</t>
  </si>
  <si>
    <t>Chinese</t>
  </si>
  <si>
    <t>German</t>
  </si>
  <si>
    <t>Dutch</t>
  </si>
  <si>
    <t>Decentralized</t>
  </si>
  <si>
    <t>COTS</t>
  </si>
  <si>
    <t>Unknown</t>
  </si>
  <si>
    <t>PEFA</t>
  </si>
  <si>
    <t>http://www.cbar.az</t>
  </si>
  <si>
    <t>eOS</t>
  </si>
  <si>
    <t>eTC</t>
  </si>
  <si>
    <t>eHC</t>
  </si>
  <si>
    <t>eGov</t>
  </si>
  <si>
    <t>e-Gov Online Services</t>
  </si>
  <si>
    <t>http://www.kmu.gov.ua/control/uk/publish/officialcategory?cat_id=244394482</t>
  </si>
  <si>
    <t>&gt;=1980</t>
  </si>
  <si>
    <t>&lt;=1989</t>
  </si>
  <si>
    <t>&gt;=1990</t>
  </si>
  <si>
    <t>&lt;=1999</t>
  </si>
  <si>
    <t>&gt;=2000</t>
  </si>
  <si>
    <t>&lt;=2009</t>
  </si>
  <si>
    <t>&gt;=2010</t>
  </si>
  <si>
    <t>&lt;=2013</t>
  </si>
  <si>
    <t>Historical trends in publishing PF information</t>
  </si>
  <si>
    <t>Period</t>
  </si>
  <si>
    <t>&lt; 0 &gt;</t>
  </si>
  <si>
    <t>&lt; 1 &gt;</t>
  </si>
  <si>
    <t>Regular publication trends</t>
  </si>
  <si>
    <t>Ministerio de Economía y Finanzas Públicas</t>
  </si>
  <si>
    <t>https://www.tesouro.fazenda.gov.br/pt/siafi</t>
  </si>
  <si>
    <t>http://www.gbd.gov.jo</t>
  </si>
  <si>
    <t>http://www.dbm.gov.ph/wp-content/uploads/BESF/BESF2013/B1.pdf</t>
  </si>
  <si>
    <t>1. Timely publication</t>
  </si>
  <si>
    <t>2. Visibility of FMIS</t>
  </si>
  <si>
    <t>3. Dynamic query options</t>
  </si>
  <si>
    <t>4. Open budget data</t>
  </si>
  <si>
    <t>5. Reliability of PF data</t>
  </si>
  <si>
    <t>6. Presentation quality</t>
  </si>
  <si>
    <t>7. Effective use of open data</t>
  </si>
  <si>
    <t># of cases</t>
  </si>
  <si>
    <t>afr</t>
  </si>
  <si>
    <t>osh</t>
  </si>
  <si>
    <t>http://km.anm.gov.my</t>
  </si>
  <si>
    <t>http://www.dbm.gov.ph/?p=5125</t>
  </si>
  <si>
    <t>http://www.treasury.gov.ph/statdata/statdata.html</t>
  </si>
  <si>
    <t>http://budgetngbayan.com/2013-national-expenditure-program-1643</t>
  </si>
  <si>
    <t>http://datamarts.roskazna.ru/index.php/infografika</t>
  </si>
  <si>
    <t>Verif date</t>
  </si>
  <si>
    <t>http://www.finmin.lt/web/finmin/aktualus_duomenys</t>
  </si>
  <si>
    <t>http://www.finmin.lt/finmin.lt/failai/Biudzeto_vykdymas/VBI_2012_12_31_pdf.pdf</t>
  </si>
  <si>
    <t>http://www.finmin.lt/web/finmin/2013_biudzetas</t>
  </si>
  <si>
    <t>http://www3.lrs.lt/pls/inter3/dokpaieska.showdoc_l?p_id=346930</t>
  </si>
  <si>
    <t>http://www.finmin.lt/web/finmin//auktualus_duomenys/biudzeto_pajamos/valstybes_biudzetas</t>
  </si>
  <si>
    <t>www.viesai.lt</t>
  </si>
  <si>
    <t>“It is possible to fly without motors, but not without knowledge and skill.” ~ Wilbur and Orville Wright</t>
  </si>
  <si>
    <t>http://www.singaporebudget.gov.sg/budget_2013/revenue_expenditure/index.html#rev_est</t>
  </si>
  <si>
    <t>http://www.singaporebudget.gov.sg/budget_2013/revenue_expenditure/toc.html</t>
  </si>
  <si>
    <t>&lt;n/a&gt;</t>
  </si>
  <si>
    <t>http://www.singstat.gov.sg/publications/publications_and_papers/reference/mdscontent.html#public_finance</t>
  </si>
  <si>
    <t>http://www.budget.gov.ru/</t>
  </si>
  <si>
    <t>http://www.budget.gov.ru/data/opendata</t>
  </si>
  <si>
    <t>http://www.budget.gov.ru</t>
  </si>
  <si>
    <t xml:space="preserve">http://www.roskazna.ru/ob-ispolnenii-byudzhetov/ </t>
  </si>
  <si>
    <t xml:space="preserve">http://www.garant.ru/products/ipo/prime/doc/12076379/ </t>
  </si>
  <si>
    <t>http://www.whitehouse.gov/omb</t>
  </si>
  <si>
    <t>Office of Management and Budget / US Treasury / Agencies</t>
  </si>
  <si>
    <t>http://usaspending.gov/data</t>
  </si>
  <si>
    <t>http://www.whitehouse.gov/omb/circulars_a11_current_year_a11_toc</t>
  </si>
  <si>
    <t>LDSW + OSS</t>
  </si>
  <si>
    <t>AF</t>
  </si>
  <si>
    <t>AG</t>
  </si>
  <si>
    <t>Anguilla</t>
  </si>
  <si>
    <t>AL</t>
  </si>
  <si>
    <t>AN</t>
  </si>
  <si>
    <t>Netherlands Antilles</t>
  </si>
  <si>
    <t>AQ</t>
  </si>
  <si>
    <t>Antarctica</t>
  </si>
  <si>
    <t>American Samoa</t>
  </si>
  <si>
    <t>Aruba</t>
  </si>
  <si>
    <t>BB</t>
  </si>
  <si>
    <t>BE</t>
  </si>
  <si>
    <t>BG</t>
  </si>
  <si>
    <t>BI</t>
  </si>
  <si>
    <t>BM</t>
  </si>
  <si>
    <t>Bermuda</t>
  </si>
  <si>
    <t>BN</t>
  </si>
  <si>
    <t>BO</t>
  </si>
  <si>
    <t>BS</t>
  </si>
  <si>
    <t>Bouvet Island</t>
  </si>
  <si>
    <t>BZ</t>
  </si>
  <si>
    <t>CA</t>
  </si>
  <si>
    <t>CC</t>
  </si>
  <si>
    <t>CF</t>
  </si>
  <si>
    <t>CG</t>
  </si>
  <si>
    <t>CH</t>
  </si>
  <si>
    <t>CI</t>
  </si>
  <si>
    <t>CK</t>
  </si>
  <si>
    <t>Cook Islands</t>
  </si>
  <si>
    <t>CL</t>
  </si>
  <si>
    <t>CM</t>
  </si>
  <si>
    <t>CN</t>
  </si>
  <si>
    <t>CO</t>
  </si>
  <si>
    <t>CR</t>
  </si>
  <si>
    <t>CU</t>
  </si>
  <si>
    <t>CV</t>
  </si>
  <si>
    <t>CX</t>
  </si>
  <si>
    <t>Christmas Island</t>
  </si>
  <si>
    <t>CY</t>
  </si>
  <si>
    <t>CZ</t>
  </si>
  <si>
    <t>DE</t>
  </si>
  <si>
    <t>DJ</t>
  </si>
  <si>
    <t>DK</t>
  </si>
  <si>
    <t>DM</t>
  </si>
  <si>
    <t>DO</t>
  </si>
  <si>
    <t>DZ</t>
  </si>
  <si>
    <t>EC</t>
  </si>
  <si>
    <t>EE</t>
  </si>
  <si>
    <t>EG</t>
  </si>
  <si>
    <t>EH</t>
  </si>
  <si>
    <t>Western Sahara</t>
  </si>
  <si>
    <t>ER</t>
  </si>
  <si>
    <t>ES</t>
  </si>
  <si>
    <t>ET</t>
  </si>
  <si>
    <t>FI</t>
  </si>
  <si>
    <t>FJ</t>
  </si>
  <si>
    <t>FK</t>
  </si>
  <si>
    <t>FM</t>
  </si>
  <si>
    <t>Micronesia</t>
  </si>
  <si>
    <t>FO</t>
  </si>
  <si>
    <t>Faroe Islands</t>
  </si>
  <si>
    <t>FR</t>
  </si>
  <si>
    <t>FX</t>
  </si>
  <si>
    <t>France, Metropolitan</t>
  </si>
  <si>
    <t>GA</t>
  </si>
  <si>
    <t>GB</t>
  </si>
  <si>
    <t>GD</t>
  </si>
  <si>
    <t>GE</t>
  </si>
  <si>
    <t>GF</t>
  </si>
  <si>
    <t>French Guiana</t>
  </si>
  <si>
    <t>GH</t>
  </si>
  <si>
    <t>GI</t>
  </si>
  <si>
    <t>Gibraltar</t>
  </si>
  <si>
    <t>GL</t>
  </si>
  <si>
    <t>GM</t>
  </si>
  <si>
    <t>GN</t>
  </si>
  <si>
    <t>GP</t>
  </si>
  <si>
    <t>Guadeloupe</t>
  </si>
  <si>
    <t>GQ</t>
  </si>
  <si>
    <t>GR</t>
  </si>
  <si>
    <t>GS</t>
  </si>
  <si>
    <t>S. Georgia and S. Sandwich Isls.</t>
  </si>
  <si>
    <t>GT</t>
  </si>
  <si>
    <t>GU</t>
  </si>
  <si>
    <t>Guam</t>
  </si>
  <si>
    <t>GW</t>
  </si>
  <si>
    <t>GY</t>
  </si>
  <si>
    <t>HK</t>
  </si>
  <si>
    <t>Hong Kong</t>
  </si>
  <si>
    <t>HM</t>
  </si>
  <si>
    <t>Heard and McDonald Islands</t>
  </si>
  <si>
    <t>HN</t>
  </si>
  <si>
    <t>HR</t>
  </si>
  <si>
    <t>HT</t>
  </si>
  <si>
    <t>HU</t>
  </si>
  <si>
    <t>ID</t>
  </si>
  <si>
    <t>IE</t>
  </si>
  <si>
    <t>IL</t>
  </si>
  <si>
    <t>IN</t>
  </si>
  <si>
    <t>IO</t>
  </si>
  <si>
    <t>British Indian Ocean Territory</t>
  </si>
  <si>
    <t>IQ</t>
  </si>
  <si>
    <t>IR</t>
  </si>
  <si>
    <t>IS</t>
  </si>
  <si>
    <t>IT</t>
  </si>
  <si>
    <t>JM</t>
  </si>
  <si>
    <t>JO</t>
  </si>
  <si>
    <t>JP</t>
  </si>
  <si>
    <t>KE</t>
  </si>
  <si>
    <t>KG</t>
  </si>
  <si>
    <t>KH</t>
  </si>
  <si>
    <t>KI</t>
  </si>
  <si>
    <t>KM</t>
  </si>
  <si>
    <t>KN</t>
  </si>
  <si>
    <t>KP</t>
  </si>
  <si>
    <t>KR</t>
  </si>
  <si>
    <t>KW</t>
  </si>
  <si>
    <t>KY</t>
  </si>
  <si>
    <t>Cayman Islands</t>
  </si>
  <si>
    <t>KZ</t>
  </si>
  <si>
    <t>LA</t>
  </si>
  <si>
    <t>Laos</t>
  </si>
  <si>
    <t>LB</t>
  </si>
  <si>
    <t>LC</t>
  </si>
  <si>
    <t>LI</t>
  </si>
  <si>
    <t>LK</t>
  </si>
  <si>
    <t>LR</t>
  </si>
  <si>
    <t>LS</t>
  </si>
  <si>
    <t>LT</t>
  </si>
  <si>
    <t>LU</t>
  </si>
  <si>
    <t>LV</t>
  </si>
  <si>
    <t>LY</t>
  </si>
  <si>
    <t>MA</t>
  </si>
  <si>
    <t>MC</t>
  </si>
  <si>
    <t>MD</t>
  </si>
  <si>
    <t>MG</t>
  </si>
  <si>
    <t>MH</t>
  </si>
  <si>
    <t>MK</t>
  </si>
  <si>
    <t>ML</t>
  </si>
  <si>
    <t>MM</t>
  </si>
  <si>
    <t>MN</t>
  </si>
  <si>
    <t>MO</t>
  </si>
  <si>
    <t>Macau</t>
  </si>
  <si>
    <t>MP</t>
  </si>
  <si>
    <t>Northern Mariana Islands</t>
  </si>
  <si>
    <t>MQ</t>
  </si>
  <si>
    <t>Martinique</t>
  </si>
  <si>
    <t>MR</t>
  </si>
  <si>
    <t>MS</t>
  </si>
  <si>
    <t>Montserrat</t>
  </si>
  <si>
    <t>MT</t>
  </si>
  <si>
    <t>MU</t>
  </si>
  <si>
    <t>MV</t>
  </si>
  <si>
    <t>MW</t>
  </si>
  <si>
    <t>MX</t>
  </si>
  <si>
    <t>MY</t>
  </si>
  <si>
    <t>MZ</t>
  </si>
  <si>
    <t>NC</t>
  </si>
  <si>
    <t>New Caledonia</t>
  </si>
  <si>
    <t>NE</t>
  </si>
  <si>
    <t>Network</t>
  </si>
  <si>
    <t>NF</t>
  </si>
  <si>
    <t>Norfolk Island</t>
  </si>
  <si>
    <t>NG</t>
  </si>
  <si>
    <t>NI</t>
  </si>
  <si>
    <t>NL</t>
  </si>
  <si>
    <t>NO</t>
  </si>
  <si>
    <t>NP</t>
  </si>
  <si>
    <t>NT</t>
  </si>
  <si>
    <t>Neutral Zone</t>
  </si>
  <si>
    <t>Niue</t>
  </si>
  <si>
    <t>NZ</t>
  </si>
  <si>
    <t>OM</t>
  </si>
  <si>
    <t>PA</t>
  </si>
  <si>
    <t>PE</t>
  </si>
  <si>
    <t>PF</t>
  </si>
  <si>
    <t>French Polynesia</t>
  </si>
  <si>
    <t>PG</t>
  </si>
  <si>
    <t>PH</t>
  </si>
  <si>
    <t>PK</t>
  </si>
  <si>
    <t>PL</t>
  </si>
  <si>
    <t>PM</t>
  </si>
  <si>
    <t>St. Pierre and Miquelon</t>
  </si>
  <si>
    <t>PN</t>
  </si>
  <si>
    <t>Pitcairn</t>
  </si>
  <si>
    <t>PR</t>
  </si>
  <si>
    <t>Puerto Rico</t>
  </si>
  <si>
    <t>PT</t>
  </si>
  <si>
    <t>PW</t>
  </si>
  <si>
    <t>PY</t>
  </si>
  <si>
    <t>QA</t>
  </si>
  <si>
    <t>RE</t>
  </si>
  <si>
    <t>Reunion</t>
  </si>
  <si>
    <t>RO</t>
  </si>
  <si>
    <t>RU</t>
  </si>
  <si>
    <t>RW</t>
  </si>
  <si>
    <t>SA</t>
  </si>
  <si>
    <t>Sb</t>
  </si>
  <si>
    <t>SC</t>
  </si>
  <si>
    <t>SD</t>
  </si>
  <si>
    <t>SE</t>
  </si>
  <si>
    <t>SG</t>
  </si>
  <si>
    <t>SH</t>
  </si>
  <si>
    <t>St. Helena</t>
  </si>
  <si>
    <t>SI</t>
  </si>
  <si>
    <t>SJ</t>
  </si>
  <si>
    <t>Svalbard and Jan Mayen Islands</t>
  </si>
  <si>
    <t>SK</t>
  </si>
  <si>
    <t>SL</t>
  </si>
  <si>
    <t>SM</t>
  </si>
  <si>
    <t>SN</t>
  </si>
  <si>
    <t>SO</t>
  </si>
  <si>
    <t>SR</t>
  </si>
  <si>
    <t>ST</t>
  </si>
  <si>
    <t>SU</t>
  </si>
  <si>
    <t>SV</t>
  </si>
  <si>
    <t>SY</t>
  </si>
  <si>
    <t>Syria</t>
  </si>
  <si>
    <t>SZ</t>
  </si>
  <si>
    <t>TC</t>
  </si>
  <si>
    <t>Turks and Caicos Islands</t>
  </si>
  <si>
    <t>TD</t>
  </si>
  <si>
    <t>TF</t>
  </si>
  <si>
    <t>French Southern Territories</t>
  </si>
  <si>
    <t>TG</t>
  </si>
  <si>
    <t>TH</t>
  </si>
  <si>
    <t>TJ</t>
  </si>
  <si>
    <t>TK</t>
  </si>
  <si>
    <t>Tokelau</t>
  </si>
  <si>
    <t>TM</t>
  </si>
  <si>
    <t>TN</t>
  </si>
  <si>
    <t>TO</t>
  </si>
  <si>
    <t>TP</t>
  </si>
  <si>
    <t>TR</t>
  </si>
  <si>
    <t>TT</t>
  </si>
  <si>
    <t>TV</t>
  </si>
  <si>
    <t>Taiwan</t>
  </si>
  <si>
    <t>TZ</t>
  </si>
  <si>
    <t>UA</t>
  </si>
  <si>
    <t>UG</t>
  </si>
  <si>
    <t>UK</t>
  </si>
  <si>
    <t>UM</t>
  </si>
  <si>
    <t>US Minor Outlying Islands</t>
  </si>
  <si>
    <t>US</t>
  </si>
  <si>
    <t>UY</t>
  </si>
  <si>
    <t>UZ</t>
  </si>
  <si>
    <t>VA</t>
  </si>
  <si>
    <t>VC</t>
  </si>
  <si>
    <t>VE</t>
  </si>
  <si>
    <t>VG</t>
  </si>
  <si>
    <t>Virgin Islands (British)</t>
  </si>
  <si>
    <t>VI</t>
  </si>
  <si>
    <t>Virgin Islands (U.S.)</t>
  </si>
  <si>
    <t>VN</t>
  </si>
  <si>
    <t>VU</t>
  </si>
  <si>
    <t>WF</t>
  </si>
  <si>
    <t>Wallis and Futuna Islands</t>
  </si>
  <si>
    <t>WS</t>
  </si>
  <si>
    <t>YE</t>
  </si>
  <si>
    <t>YT</t>
  </si>
  <si>
    <t>Mayotte</t>
  </si>
  <si>
    <t>YU</t>
  </si>
  <si>
    <t>Yugoslavia</t>
  </si>
  <si>
    <t>ZA</t>
  </si>
  <si>
    <t>ZM</t>
  </si>
  <si>
    <t>ZR</t>
  </si>
  <si>
    <t>Zaire</t>
  </si>
  <si>
    <t>ZW</t>
  </si>
  <si>
    <t>INET Code</t>
  </si>
  <si>
    <t>&gt; 5</t>
  </si>
  <si>
    <t>2-yr</t>
  </si>
  <si>
    <t>http://statisticsbelize.org.bz</t>
  </si>
  <si>
    <t>Statistical Institute of Belize</t>
  </si>
  <si>
    <t>http://www.budget.gov.hk/2013/index.html</t>
  </si>
  <si>
    <t>http://www.try.gov.hk/internet/ehabou_serv_pledge3.html</t>
  </si>
  <si>
    <t>http://www.budget.gov.hk/2013/eng/estimates.html</t>
  </si>
  <si>
    <t>http://www.fstb.gov.hk/tb/eng/procurement/tender02.html</t>
  </si>
  <si>
    <t>http://www.hkma.gov.hk</t>
  </si>
  <si>
    <t>http://www.mof.gov.bd/en/index.php?option=com_content&amp;view=article&amp;id=68&amp;Itemid=1</t>
  </si>
  <si>
    <t>http://www.mof.gov.bd/en/budget/booklet/booklet_en.pdf</t>
  </si>
  <si>
    <t>GFS 1986</t>
  </si>
  <si>
    <t>mlg</t>
  </si>
  <si>
    <t>http://budget.gov.ie/budgets/2013/Documents/Budget%202013%20Leaflet.pdf</t>
  </si>
  <si>
    <t>GFS + ESA 95</t>
  </si>
  <si>
    <t>http://www.rozpocet.sk/app/homepage</t>
  </si>
  <si>
    <t>http://mof.gov.mu/English/Pages/National%20Budget/national-budget-budgetary-central-government.aspx</t>
  </si>
  <si>
    <t>http://www.transparenciafiscal.gob.sv/portal/page/portal/PTF/Consulte_nuestra_Base_de_Datos/ConsulteNuestraBaseDeDatosEjecucionPresupuesto</t>
  </si>
  <si>
    <t>http://www.transparenciafiscal.gob.sv/CT_proyectos/htdocs/tabla/ejecucion.jsp</t>
  </si>
  <si>
    <t>http://www.sjdih.depkeu.go.id/fullText/2011/238~PMK.05~2011Per.HTM</t>
  </si>
  <si>
    <t>http://www.pte.gov.co</t>
  </si>
  <si>
    <t>Lao Statistics Agency</t>
  </si>
  <si>
    <t>http://sitiodelciudadano.mecon.gov.ar/sici/ejecucion_presupuestaria.html</t>
  </si>
  <si>
    <t>http://www.mecon.gov.ar/onp/html/#</t>
  </si>
  <si>
    <t>http://www.ungokonomi.no/</t>
  </si>
  <si>
    <t>Norges Bank</t>
  </si>
  <si>
    <t>http://www.dfo.no/no/Forvaltning/Statsregnskapet/</t>
  </si>
  <si>
    <t>http://www.regjeringen.no/en/dep/fin/the-ministry.html?id=221</t>
  </si>
  <si>
    <t>smi</t>
  </si>
  <si>
    <t>http://www.transmuni.gob.ni</t>
  </si>
  <si>
    <t>http://www.transmuni.gob.ni/cgi-bin/tm_CPTKtal.cgi?ejercicio=2013</t>
  </si>
  <si>
    <t>http://www.consultaciudadana.gob.ni/cciudadana/index.jsp</t>
  </si>
  <si>
    <t>http://www.hacienda.gob.ni/documentos/presupuesto/informes/2012/Informe%20de%20Liquidacion%20del%20Presupuesto%20General%20de%20la%20Republica%202012.pdf/view</t>
  </si>
  <si>
    <t>http://www.inide.gob.ni</t>
  </si>
  <si>
    <t>Instituto Nacional de Información de Desarrollo / National Institute of Development Information</t>
  </si>
  <si>
    <t>http://www.mf.gov.pl</t>
  </si>
  <si>
    <t>http://www.mf.gov.pl/ministerstwo-finansow/dzialalnosc/finanse-publiczne</t>
  </si>
  <si>
    <t>http://www.mf.gov.pl/ministerstwo-finansow/dzialalnosc/finanse-publiczne/budzet-panstwa/trezor</t>
  </si>
  <si>
    <t>http://www.finanse.mf.gov.pl/strona-glowna</t>
  </si>
  <si>
    <t>http://www.mof.gov.vn/portal/page/portal/mof_vn/1351583/2126549/2117088</t>
  </si>
  <si>
    <t>http://www.mof.gov.vn/portal/page/portal/mof_vn/knd/1527141/1527171/74676643</t>
  </si>
  <si>
    <t>http://www.chinhphu.vn/portal/page/portal/chinhphu/solieungansachnhanuoc</t>
  </si>
  <si>
    <t>Ministry of Finance of the Kyrgyz Republic</t>
  </si>
  <si>
    <t>http://www.kazna.gov.kg</t>
  </si>
  <si>
    <t>http://www.minfin.kg/index.php?option=com_content&amp;view=article&amp;id=1307:2012-05-21-03-06-19&amp;catid=49:2010-10-05-10-26-01&amp;Itemid=119</t>
  </si>
  <si>
    <t>National Statistical Committee of the Kyrgyz Republic</t>
  </si>
  <si>
    <t>http://budget.okmot.kg/en/instructions/index.html</t>
  </si>
  <si>
    <t>GFS 2001 (since 2007) + National laws and regulations</t>
  </si>
  <si>
    <t>InfoSystem; MoF web site</t>
  </si>
  <si>
    <t>kir</t>
  </si>
  <si>
    <t>Ministry of Finance of the Republic of Tajikistan</t>
  </si>
  <si>
    <t>Ministerio de Hacienda / Ministry of Finance</t>
  </si>
  <si>
    <t>http://www.hacienda.gov.py/web-hacienda/index.php?c=486</t>
  </si>
  <si>
    <t>http://www.hacienda.gov.py/web-presupuesto/index.php?c=200</t>
  </si>
  <si>
    <t>http://www.economia.gov.py</t>
  </si>
  <si>
    <t>http://websiare.hacienda.gov.py</t>
  </si>
  <si>
    <t>Ministry of Finance of Ukraine</t>
  </si>
  <si>
    <t>http://www.treasury.gov.ua/main/uk/doccatalog/list?currDir=146477</t>
  </si>
  <si>
    <t xml:space="preserve">State Statistics Service of Ukraine </t>
  </si>
  <si>
    <t>Internet Forum</t>
  </si>
  <si>
    <t>http://www.igae.pap.minhap.gob.es/sitios/igae/es-ES/InformesCuentas/Informes/Paginas/publicaciones.aspx</t>
  </si>
  <si>
    <t>http://www.minhap.gob.es/Documentacion/Publico/NormativaDoctrina/Contabilidad%20Publica/ORDENES%20MINISTERIALES/Orden%20EHA-1037-2010.pdf</t>
  </si>
  <si>
    <t>COFOG + National Stds</t>
  </si>
  <si>
    <t>http://www.fm.gov.lv/lv/sadalas/valsts_budzets/valsts_budzeta_analize_un_izpilde/</t>
  </si>
  <si>
    <t>http://www.kase.gov.lv/?object_id=449</t>
  </si>
  <si>
    <t>http://www.kase.gov.lv/?object_id=143</t>
  </si>
  <si>
    <t xml:space="preserve">National laws and EU accounting (financial reporting) standards  </t>
  </si>
  <si>
    <t>FMIS / eKASE</t>
  </si>
  <si>
    <t>Government Electronic Payment System</t>
  </si>
  <si>
    <t>http://www.mfin.hr/hr/drzavni-proracun-2013-godina</t>
  </si>
  <si>
    <t>http://www.mfin.hr/hr/proracunsko-racunovodstvo</t>
  </si>
  <si>
    <t>http://www.fm.gov.lv/en</t>
  </si>
  <si>
    <t>Facebook, Youtube, Twitter</t>
  </si>
  <si>
    <t>http://www.treasury.govt.nz/publications/guidance/reporting/cfisnet</t>
  </si>
  <si>
    <t>http://www.treasury.govt.nz/budget/app</t>
  </si>
  <si>
    <t>GFS 2001 + International Financial Reporting Standards.</t>
  </si>
  <si>
    <t>Ministry of Economy and Finance / Ministerio de Economia y Finanzas</t>
  </si>
  <si>
    <t>http://www.cgn.gub.uy/</t>
  </si>
  <si>
    <t>http://www.mf.gov.si/si/delovna_podrocja/proracun/sprejeti_proracun/2013/sprejeti_proracun_za_leto_2013</t>
  </si>
  <si>
    <t>http://www.mf.gov.si/fileadmin/mf.gov.si/pageuploads/Prora%C4%8Dun/Izvrsevanje_proracuna/2011/PorociloRE_I-VI_2011.pdf</t>
  </si>
  <si>
    <t>http://www.mf.gov.si/si/delovna_podrocja/proracun/splosno_o_proracunu/dokumenti</t>
  </si>
  <si>
    <t>http://www.umar.gov.si</t>
  </si>
  <si>
    <t>Statistical Office of the Republic of Slovenia</t>
  </si>
  <si>
    <t>http://www.netra.fi</t>
  </si>
  <si>
    <t>http://www.valtiokonttori.fi</t>
  </si>
  <si>
    <t>GFS 2001 + National laws and regulations</t>
  </si>
  <si>
    <t>http://opendata.rijksbegroting.nl/</t>
  </si>
  <si>
    <t>http://www.rbv.minfin.nl</t>
  </si>
  <si>
    <t>http://www.minfin.gob.gt/index.php/?option=com_content&amp;view=article&amp;id=38&amp;Itemid=327</t>
  </si>
  <si>
    <t>SIAFI + SIOP</t>
  </si>
  <si>
    <t>http://www.dfo.no/no/Forvaltning/Standard-kontoplan/</t>
  </si>
  <si>
    <t>LDSW &gt; FMIS</t>
  </si>
  <si>
    <t>SAFI II</t>
  </si>
  <si>
    <t>SIIF II</t>
  </si>
  <si>
    <t>Avg</t>
  </si>
  <si>
    <t>CD</t>
  </si>
  <si>
    <t>RS</t>
  </si>
  <si>
    <t>Greenland</t>
  </si>
  <si>
    <t>Great Britain</t>
  </si>
  <si>
    <t>Falkland Islands</t>
  </si>
  <si>
    <t>Cote D'Ivoire</t>
  </si>
  <si>
    <t>Cocos Islands</t>
  </si>
  <si>
    <t>USSR</t>
  </si>
  <si>
    <t>Vatican City State</t>
  </si>
  <si>
    <t>Avg10</t>
  </si>
  <si>
    <t>http://fas.ge/en/Completed</t>
  </si>
  <si>
    <t>http://www.mof.ge/common/get_doc.aspx?doc_id=8983</t>
  </si>
  <si>
    <t>http://treasury.gov.ge/4960</t>
  </si>
  <si>
    <t>http://www.mof.ge/show_law.aspx?id=647</t>
  </si>
  <si>
    <t>http://www.usaspending.gov/data</t>
  </si>
  <si>
    <t>El salvador</t>
  </si>
  <si>
    <t>http://www.presidencetchad.org</t>
  </si>
  <si>
    <t>http://www.beit-salam.km</t>
  </si>
  <si>
    <t>http://finanzas.gob.ec</t>
  </si>
  <si>
    <t>http://www.finance.gov.fj</t>
  </si>
  <si>
    <t>http://www.vm.fi/vm/fi/01_etusivu</t>
  </si>
  <si>
    <t>http://www.economie.gouv.fr</t>
  </si>
  <si>
    <t>http://minfin-gov.bissau.net</t>
  </si>
  <si>
    <t>http://www.mfed.gov.ki</t>
  </si>
  <si>
    <t>http://www.korea-dpr.com</t>
  </si>
  <si>
    <t>http://www.finance.gov.vc</t>
  </si>
  <si>
    <t>http://mfp.gov.rs</t>
  </si>
  <si>
    <t>http://www.statehouse.gov.sc</t>
  </si>
  <si>
    <t>http://www.zimtreasury.gov.zw</t>
  </si>
  <si>
    <t>http://administracionfinanciera.mecon.gov.ar</t>
  </si>
  <si>
    <t>http://sigfe.sigfe.cl</t>
  </si>
  <si>
    <t>http://hamar.stjr.is</t>
  </si>
  <si>
    <t>http://www.span.depkeu.go.id</t>
  </si>
  <si>
    <t>http://www.rgs.mef.gov.it/ENGLISH-VE/SIOPE1</t>
  </si>
  <si>
    <t>http://www.ifmis.go.ke</t>
  </si>
  <si>
    <t>http://www.pifra.gov.pk</t>
  </si>
  <si>
    <t>http://www.vital.gov.sg</t>
  </si>
  <si>
    <t>http://www.gfmis.go.th</t>
  </si>
  <si>
    <t>http://www.gbos.gm</t>
  </si>
  <si>
    <t>http://www.as.llv.li</t>
  </si>
  <si>
    <t>http://www.csostat.gov.mm</t>
  </si>
  <si>
    <t>http://webrzs.stat.gov.rs/WebSite</t>
  </si>
  <si>
    <t>http://www.spc.int/prism/country/tv/stats</t>
  </si>
  <si>
    <t>http://www.banque-comores.km</t>
  </si>
  <si>
    <t>http://www.argentina.gob.ar</t>
  </si>
  <si>
    <t>https://www.e-gov.am</t>
  </si>
  <si>
    <t>http://data.australia.gov.au</t>
  </si>
  <si>
    <t>http://www.bahrain.bh/wps/portal/data</t>
  </si>
  <si>
    <t>http://data.gov.be</t>
  </si>
  <si>
    <t>http://www.belize.gov.bz</t>
  </si>
  <si>
    <t>http://datos.gob.cl</t>
  </si>
  <si>
    <t>http://datos.gov.co</t>
  </si>
  <si>
    <t>http://www.mojauprava.hr</t>
  </si>
  <si>
    <t>http://www.opendata.cz</t>
  </si>
  <si>
    <t>http://www.gobiernoelectronico.gov.ec</t>
  </si>
  <si>
    <t>http://www.suomi.fi/suomifi/tyohuone/yhteiset_palvelut/avoin_data</t>
  </si>
  <si>
    <t>http://geodata.gov.gr/geodata</t>
  </si>
  <si>
    <t>http://www.statcentral.ie</t>
  </si>
  <si>
    <t>http://www.data.gov.il</t>
  </si>
  <si>
    <t>http://opendata.go.ke</t>
  </si>
  <si>
    <t>http://www.data.go.kr</t>
  </si>
  <si>
    <t>http://budget.okmot.kg/en</t>
  </si>
  <si>
    <t>http://data.gov.md</t>
  </si>
  <si>
    <t>http://data.gov.ma</t>
  </si>
  <si>
    <t>http://data.overheid.nl</t>
  </si>
  <si>
    <t>http://www.data.govt.nz</t>
  </si>
  <si>
    <t>http://data.norge.no</t>
  </si>
  <si>
    <t>http://www.datosperu.org</t>
  </si>
  <si>
    <t>http://sejmometr.pl</t>
  </si>
  <si>
    <t>http://opengovdata.ru</t>
  </si>
  <si>
    <t>http://data.gov.sg</t>
  </si>
  <si>
    <t>http://datos.gob.es</t>
  </si>
  <si>
    <t>http://www.opengov.se</t>
  </si>
  <si>
    <t>http://data.gov.uk</t>
  </si>
  <si>
    <t>http://datos.gub.uy</t>
  </si>
  <si>
    <t>http://www.irelandstat.gov.ie</t>
  </si>
  <si>
    <t>http://cga.nic.in/default.aspx</t>
  </si>
  <si>
    <t>http://cga.nic.in/Forms/contentpage.aspx?Lid=2531</t>
  </si>
  <si>
    <t>Col</t>
  </si>
  <si>
    <t>Size</t>
  </si>
  <si>
    <t>Format</t>
  </si>
  <si>
    <t>Val #1</t>
  </si>
  <si>
    <t>Value #1 Description</t>
  </si>
  <si>
    <t>Val #2</t>
  </si>
  <si>
    <t>Value #2 Description</t>
  </si>
  <si>
    <t>Val #3</t>
  </si>
  <si>
    <t>Value #3 Description</t>
  </si>
  <si>
    <t>Val #4</t>
  </si>
  <si>
    <t>Value #4 Description</t>
  </si>
  <si>
    <r>
      <rPr>
        <b/>
        <sz val="10"/>
        <color indexed="8"/>
        <rFont val="Calibri"/>
        <family val="2"/>
      </rPr>
      <t>Q1.1</t>
    </r>
    <r>
      <rPr>
        <sz val="10"/>
        <color indexed="8"/>
        <rFont val="Calibri"/>
        <family val="2"/>
      </rPr>
      <t xml:space="preserve">  MoF URL</t>
    </r>
  </si>
  <si>
    <r>
      <rPr>
        <b/>
        <sz val="10"/>
        <rFont val="Calibri"/>
        <family val="2"/>
        <scheme val="minor"/>
      </rPr>
      <t>Q1.2</t>
    </r>
    <r>
      <rPr>
        <sz val="10"/>
        <rFont val="Calibri"/>
        <family val="2"/>
        <scheme val="minor"/>
      </rPr>
      <t xml:space="preserve">  Org Name</t>
    </r>
  </si>
  <si>
    <r>
      <rPr>
        <b/>
        <sz val="10"/>
        <color indexed="8"/>
        <rFont val="Calibri"/>
        <family val="2"/>
      </rPr>
      <t>Q1.4</t>
    </r>
    <r>
      <rPr>
        <sz val="10"/>
        <color indexed="8"/>
        <rFont val="Calibri"/>
        <family val="2"/>
      </rPr>
      <t xml:space="preserve">  PF Data URL</t>
    </r>
  </si>
  <si>
    <r>
      <rPr>
        <b/>
        <sz val="10"/>
        <color indexed="8"/>
        <rFont val="Calibri"/>
        <family val="2"/>
      </rPr>
      <t>Q2.2</t>
    </r>
    <r>
      <rPr>
        <sz val="10"/>
        <color indexed="8"/>
        <rFont val="Calibri"/>
        <family val="2"/>
      </rPr>
      <t xml:space="preserve"> FMIS URL</t>
    </r>
  </si>
  <si>
    <r>
      <rPr>
        <b/>
        <sz val="10"/>
        <color indexed="8"/>
        <rFont val="Calibri"/>
        <family val="2"/>
      </rPr>
      <t>Q3.2</t>
    </r>
    <r>
      <rPr>
        <sz val="10"/>
        <color indexed="8"/>
        <rFont val="Calibri"/>
        <family val="2"/>
      </rPr>
      <t xml:space="preserve">  Dynamic Q</t>
    </r>
  </si>
  <si>
    <r>
      <rPr>
        <b/>
        <sz val="10"/>
        <color indexed="8"/>
        <rFont val="Calibri"/>
        <family val="2"/>
      </rPr>
      <t>Q3.4</t>
    </r>
    <r>
      <rPr>
        <sz val="10"/>
        <color indexed="8"/>
        <rFont val="Calibri"/>
        <family val="2"/>
      </rPr>
      <t xml:space="preserve">  Open Data</t>
    </r>
  </si>
  <si>
    <r>
      <rPr>
        <b/>
        <sz val="10"/>
        <color indexed="8"/>
        <rFont val="Calibri"/>
        <family val="2"/>
      </rPr>
      <t xml:space="preserve">Q3.7 </t>
    </r>
    <r>
      <rPr>
        <sz val="10"/>
        <color indexed="8"/>
        <rFont val="Calibri"/>
        <family val="2"/>
      </rPr>
      <t xml:space="preserve"> Reliability</t>
    </r>
  </si>
  <si>
    <r>
      <rPr>
        <b/>
        <sz val="10"/>
        <color indexed="8"/>
        <rFont val="Calibri"/>
        <family val="2"/>
      </rPr>
      <t xml:space="preserve">Q4.4 </t>
    </r>
    <r>
      <rPr>
        <sz val="10"/>
        <color indexed="8"/>
        <rFont val="Calibri"/>
        <family val="2"/>
      </rPr>
      <t xml:space="preserve"> Ctz Budget</t>
    </r>
  </si>
  <si>
    <r>
      <rPr>
        <b/>
        <sz val="10"/>
        <color indexed="8"/>
        <rFont val="Calibri"/>
        <family val="2"/>
      </rPr>
      <t>Q5.2</t>
    </r>
    <r>
      <rPr>
        <sz val="10"/>
        <color indexed="8"/>
        <rFont val="Calibri"/>
        <family val="2"/>
      </rPr>
      <t xml:space="preserve">  BC/CoA</t>
    </r>
  </si>
  <si>
    <r>
      <rPr>
        <b/>
        <sz val="10"/>
        <color indexed="8"/>
        <rFont val="Calibri"/>
        <family val="2"/>
      </rPr>
      <t>Q11.12</t>
    </r>
    <r>
      <rPr>
        <sz val="10"/>
        <color indexed="8"/>
        <rFont val="Calibri"/>
        <family val="2"/>
      </rPr>
      <t xml:space="preserve">  Other</t>
    </r>
  </si>
  <si>
    <r>
      <rPr>
        <b/>
        <sz val="10"/>
        <rFont val="Calibri"/>
        <family val="2"/>
        <scheme val="minor"/>
      </rPr>
      <t xml:space="preserve">Q12.2 </t>
    </r>
    <r>
      <rPr>
        <sz val="10"/>
        <rFont val="Calibri"/>
        <family val="2"/>
        <scheme val="minor"/>
      </rPr>
      <t xml:space="preserve"> Open Gov</t>
    </r>
  </si>
  <si>
    <r>
      <rPr>
        <b/>
        <sz val="10"/>
        <color indexed="8"/>
        <rFont val="Calibri"/>
        <family val="2"/>
      </rPr>
      <t>Q13.2</t>
    </r>
    <r>
      <rPr>
        <sz val="10"/>
        <color indexed="8"/>
        <rFont val="Calibri"/>
        <family val="2"/>
      </rPr>
      <t xml:space="preserve">  FMIS SNG</t>
    </r>
  </si>
  <si>
    <r>
      <rPr>
        <b/>
        <sz val="10"/>
        <color indexed="8"/>
        <rFont val="Calibri"/>
        <family val="2"/>
      </rPr>
      <t>Q14.2</t>
    </r>
    <r>
      <rPr>
        <sz val="10"/>
        <color indexed="8"/>
        <rFont val="Calibri"/>
        <family val="2"/>
      </rPr>
      <t xml:space="preserve">  Acct SNG</t>
    </r>
  </si>
  <si>
    <r>
      <rPr>
        <b/>
        <sz val="10"/>
        <color indexed="8"/>
        <rFont val="Calibri"/>
        <family val="2"/>
      </rPr>
      <t>Q15.2</t>
    </r>
    <r>
      <rPr>
        <sz val="10"/>
        <color indexed="8"/>
        <rFont val="Calibri"/>
        <family val="2"/>
      </rPr>
      <t xml:space="preserve">  Stats URL</t>
    </r>
  </si>
  <si>
    <r>
      <rPr>
        <b/>
        <sz val="10"/>
        <rFont val="Calibri"/>
        <family val="2"/>
        <scheme val="minor"/>
      </rPr>
      <t>Q15.3</t>
    </r>
    <r>
      <rPr>
        <sz val="10"/>
        <rFont val="Calibri"/>
        <family val="2"/>
        <scheme val="minor"/>
      </rPr>
      <t xml:space="preserve">  Stats Org</t>
    </r>
  </si>
  <si>
    <r>
      <rPr>
        <b/>
        <sz val="10"/>
        <rFont val="Calibri"/>
        <family val="2"/>
        <scheme val="minor"/>
      </rPr>
      <t>Q15.4</t>
    </r>
    <r>
      <rPr>
        <sz val="10"/>
        <rFont val="Calibri"/>
        <family val="2"/>
        <scheme val="minor"/>
      </rPr>
      <t xml:space="preserve">  CB URL</t>
    </r>
  </si>
  <si>
    <r>
      <rPr>
        <b/>
        <sz val="10"/>
        <rFont val="Calibri"/>
        <family val="2"/>
        <scheme val="minor"/>
      </rPr>
      <t xml:space="preserve">Q15.5 </t>
    </r>
    <r>
      <rPr>
        <sz val="10"/>
        <rFont val="Calibri"/>
        <family val="2"/>
        <scheme val="minor"/>
      </rPr>
      <t xml:space="preserve"> Cent Bank</t>
    </r>
  </si>
  <si>
    <r>
      <rPr>
        <b/>
        <sz val="10"/>
        <color indexed="8"/>
        <rFont val="Calibri"/>
        <family val="2"/>
      </rPr>
      <t>Q15.6</t>
    </r>
    <r>
      <rPr>
        <sz val="10"/>
        <color indexed="8"/>
        <rFont val="Calibri"/>
        <family val="2"/>
      </rPr>
      <t xml:space="preserve">  Other URL</t>
    </r>
  </si>
  <si>
    <r>
      <rPr>
        <b/>
        <sz val="10"/>
        <color indexed="8"/>
        <rFont val="Calibri"/>
        <family val="2"/>
      </rPr>
      <t xml:space="preserve">Q16.2 </t>
    </r>
    <r>
      <rPr>
        <sz val="10"/>
        <color indexed="8"/>
        <rFont val="Calibri"/>
        <family val="2"/>
      </rPr>
      <t xml:space="preserve"> ATI</t>
    </r>
  </si>
  <si>
    <r>
      <rPr>
        <b/>
        <sz val="10"/>
        <color indexed="8"/>
        <rFont val="Calibri"/>
        <family val="2"/>
      </rPr>
      <t>Q17.2</t>
    </r>
    <r>
      <rPr>
        <sz val="10"/>
        <color indexed="8"/>
        <rFont val="Calibri"/>
        <family val="2"/>
      </rPr>
      <t xml:space="preserve">  PFM Reg</t>
    </r>
  </si>
  <si>
    <r>
      <rPr>
        <b/>
        <sz val="10"/>
        <color indexed="8"/>
        <rFont val="Calibri"/>
        <family val="2"/>
      </rPr>
      <t>Q18.2</t>
    </r>
    <r>
      <rPr>
        <sz val="10"/>
        <color indexed="8"/>
        <rFont val="Calibri"/>
        <family val="2"/>
      </rPr>
      <t xml:space="preserve">  Other Rep</t>
    </r>
  </si>
  <si>
    <r>
      <rPr>
        <b/>
        <sz val="10"/>
        <color indexed="8"/>
        <rFont val="Calibri"/>
        <family val="2"/>
      </rPr>
      <t>Q19.3</t>
    </r>
    <r>
      <rPr>
        <sz val="10"/>
        <color indexed="8"/>
        <rFont val="Calibri"/>
        <family val="2"/>
      </rPr>
      <t xml:space="preserve">  Feedback</t>
    </r>
  </si>
  <si>
    <t>E</t>
  </si>
  <si>
    <t>G</t>
  </si>
  <si>
    <t>H</t>
  </si>
  <si>
    <t>I</t>
  </si>
  <si>
    <t>K</t>
  </si>
  <si>
    <t>O</t>
  </si>
  <si>
    <t>AC</t>
  </si>
  <si>
    <t>AJ</t>
  </si>
  <si>
    <t>BC</t>
  </si>
  <si>
    <t>BK</t>
  </si>
  <si>
    <t>BL</t>
  </si>
  <si>
    <t>BQ</t>
  </si>
  <si>
    <t>BU</t>
  </si>
  <si>
    <t>BX</t>
  </si>
  <si>
    <t>CB</t>
  </si>
  <si>
    <t>CE</t>
  </si>
  <si>
    <t>CJ</t>
  </si>
  <si>
    <t>CP</t>
  </si>
  <si>
    <t>CQ</t>
  </si>
  <si>
    <t>CT</t>
  </si>
  <si>
    <t>CW</t>
  </si>
  <si>
    <t>DA</t>
  </si>
  <si>
    <t>DB</t>
  </si>
  <si>
    <t>DC</t>
  </si>
  <si>
    <t>DD</t>
  </si>
  <si>
    <t>DF</t>
  </si>
  <si>
    <t>DG</t>
  </si>
  <si>
    <t>DH</t>
  </si>
  <si>
    <t>DI</t>
  </si>
  <si>
    <t>DL</t>
  </si>
  <si>
    <t>DN</t>
  </si>
  <si>
    <t>DP</t>
  </si>
  <si>
    <t>DQ</t>
  </si>
  <si>
    <t>DR</t>
  </si>
  <si>
    <t>DS</t>
  </si>
  <si>
    <t>DT</t>
  </si>
  <si>
    <t>DU</t>
  </si>
  <si>
    <t>DV</t>
  </si>
  <si>
    <t>DW</t>
  </si>
  <si>
    <t>DX</t>
  </si>
  <si>
    <t>DY</t>
  </si>
  <si>
    <t>EA</t>
  </si>
  <si>
    <t>EB</t>
  </si>
  <si>
    <t>ED</t>
  </si>
  <si>
    <t>Sequence</t>
  </si>
  <si>
    <t>Wikipedia</t>
  </si>
  <si>
    <t>WBG Open Data</t>
  </si>
  <si>
    <t>int</t>
  </si>
  <si>
    <t>000</t>
  </si>
  <si>
    <t>image</t>
  </si>
  <si>
    <t>png</t>
  </si>
  <si>
    <t>URL</t>
  </si>
  <si>
    <t>char</t>
  </si>
  <si>
    <t>Name of economy (linked to Wikipedia web site)</t>
  </si>
  <si>
    <t>1 … 198</t>
  </si>
  <si>
    <t>Income level</t>
  </si>
  <si>
    <t>Standard codes: HIC / UMIC / LMIC / LIC</t>
  </si>
  <si>
    <t>float</t>
  </si>
  <si>
    <t>#,##0</t>
  </si>
  <si>
    <t>Gross National Income 2011, Atlas method (millions of USD)</t>
  </si>
  <si>
    <t>Gross National Income Per Capita 2011, Atlas method and PPP (USD)</t>
  </si>
  <si>
    <t>Population in thousands (2011)</t>
  </si>
  <si>
    <t>Sequence number of alphabetical listing</t>
  </si>
  <si>
    <t>PF home page (web link to main PF home page)</t>
  </si>
  <si>
    <t>WWW</t>
  </si>
  <si>
    <t>If Yes to Q5.1 (1) &gt; Related web site/URL</t>
  </si>
  <si>
    <t>If Q15.1 = 0 or 1 &gt; URL of the Statistics Org web site</t>
  </si>
  <si>
    <t>URL of the Central Bank</t>
  </si>
  <si>
    <t>If Q15.1 = 2 or 3 &gt; URL of other major alternative PF publication web site</t>
  </si>
  <si>
    <t>Access to information explained?                                                     0 = No;    1 = Yes</t>
  </si>
  <si>
    <t>Clarity of PFM roles and responsibilities on the web site?    0 = No;    1 = Yes</t>
  </si>
  <si>
    <t>If Other &gt; Please describe reporting formats</t>
  </si>
  <si>
    <t>Web Statistics (e.g. visitors, freq visited web pages)?             0 = No;    1 = Yes</t>
  </si>
  <si>
    <t>If Other &gt; Please describe other feedback mechanism in a few words</t>
  </si>
  <si>
    <t>Yes (easy access to PF data from the home page)</t>
  </si>
  <si>
    <t xml:space="preserve">Is there a dedicated PF publication web site? </t>
  </si>
  <si>
    <t>No</t>
  </si>
  <si>
    <t>Yes (but, not clearly visible from home page)</t>
  </si>
  <si>
    <t>Is there a web site / doc on FMIS solution?</t>
  </si>
  <si>
    <t>Yes (FMIS related web site)</t>
  </si>
  <si>
    <t>Yes (reference doc only)</t>
  </si>
  <si>
    <t>If Yes to Q2.1 (1 or 2) &gt; Related web link</t>
  </si>
  <si>
    <t>If Yes to Q1.3 (1 or 2) &gt; PF publication web link</t>
  </si>
  <si>
    <t>Reviewers</t>
  </si>
  <si>
    <t>Description</t>
  </si>
  <si>
    <t>What is the source of Public Finance data?</t>
  </si>
  <si>
    <t>Dynamic (data/tables fm queries linked to FMIS DB/Data Warehouse)</t>
  </si>
  <si>
    <t>Dynamic (archived info/docs from systems)</t>
  </si>
  <si>
    <t>Static (tables from unidentified sources)</t>
  </si>
  <si>
    <t>No published PF data</t>
  </si>
  <si>
    <t>If Dynamic (2 or 3) &gt; Related web link</t>
  </si>
  <si>
    <t>Yes</t>
  </si>
  <si>
    <t>If Yes to Open Data (1) &gt; Related web link</t>
  </si>
  <si>
    <t>Is System Name visible in reports?</t>
  </si>
  <si>
    <t>Is System Time Stamp visible in reports?</t>
  </si>
  <si>
    <t>If Yes to Q3.5 or Q3.6 (1) &gt; Related web link</t>
  </si>
  <si>
    <t>What is the quality of PF data presentation?</t>
  </si>
  <si>
    <t>Good quality (informative and easy to read)</t>
  </si>
  <si>
    <t>Partially acceptable (some of the tables are useful)</t>
  </si>
  <si>
    <t>Below desired level (not informative)</t>
  </si>
  <si>
    <t>Content &gt; Is there sufficient level of detail?</t>
  </si>
  <si>
    <t>Citizen's Budget (CB) &gt; Is there a web site for citizens presenting budget results in a meaningful format?</t>
  </si>
  <si>
    <t>Yes (comprehensive info/interactive)</t>
  </si>
  <si>
    <t>Yes (basic info)</t>
  </si>
  <si>
    <t>If Yes to Q4.3 (1 or 2) &gt; Related web link</t>
  </si>
  <si>
    <t>Is BC/CoA published?</t>
  </si>
  <si>
    <t>Approved annual budget published?</t>
  </si>
  <si>
    <t>If Yes to Q6.1 (1) &gt; Regularity of publication</t>
  </si>
  <si>
    <t>Annual budget plans published regularly (within the last 5-year period)</t>
  </si>
  <si>
    <t>Not regular</t>
  </si>
  <si>
    <t>YYYY</t>
  </si>
  <si>
    <t>MTEF documents published?</t>
  </si>
  <si>
    <t>If Yes to Q7.1 (1) &gt; Regularity of publication</t>
  </si>
  <si>
    <t>MTEF plans published regularly (within the last 5-year period)</t>
  </si>
  <si>
    <t>Public investment plans?</t>
  </si>
  <si>
    <t>If Yes to Q8.1 (1) &gt; Regularity of publication</t>
  </si>
  <si>
    <t>Investment plans published regularly (within the last 5-year period)</t>
  </si>
  <si>
    <t>Since &gt; Starting year of published investment plans (regular/irregular)</t>
  </si>
  <si>
    <t>Period &gt; Indicate the period (in years) of the MTEF (usually 3 yrs or more)</t>
  </si>
  <si>
    <t>Since &gt; Starting year of published MTEF data (regular/irregular)</t>
  </si>
  <si>
    <t>Since &gt; Starting year of published annual budget data (regular/irregular)</t>
  </si>
  <si>
    <t>Budget execution results?</t>
  </si>
  <si>
    <t>If Yes to Q9.1 (1) &gt; Frequency of publication  (most frequently published)</t>
  </si>
  <si>
    <t>Weekly</t>
  </si>
  <si>
    <t>Monthly</t>
  </si>
  <si>
    <t>Quarterly</t>
  </si>
  <si>
    <t>Annually</t>
  </si>
  <si>
    <t>If Yes to Q9.1 (1) &gt; Regularity of publication</t>
  </si>
  <si>
    <t>Budget exec results published regularly (within the last 5-year period)</t>
  </si>
  <si>
    <t>Since &gt; Starting year of published execution results (regular/irregular)</t>
  </si>
  <si>
    <t>External audit of central gov budget operations?</t>
  </si>
  <si>
    <t>If Yes to Q10.1 (1) &gt; Regularity of publication</t>
  </si>
  <si>
    <t>Budget audits published regularly (within the last 5-year period)</t>
  </si>
  <si>
    <t>Since &gt; Starting year of published budget audits (regular/irregular)</t>
  </si>
  <si>
    <t>Consolidated results for key budget users?</t>
  </si>
  <si>
    <t>Regional analysis?</t>
  </si>
  <si>
    <t>Analysis of spending for Children and Youth?</t>
  </si>
  <si>
    <t>Foreign aid/grants?</t>
  </si>
  <si>
    <t>Other PF Data?</t>
  </si>
  <si>
    <t>If Yes to Q12.1 (1) &gt; Related web link</t>
  </si>
  <si>
    <t>If Yes to Q11.11 (1) &gt; Related web link</t>
  </si>
  <si>
    <t>If Yes to Q13.1 (1 or 2) &gt; Related web site</t>
  </si>
  <si>
    <t>Yes (support some of the SNG automation + data collection needs)</t>
  </si>
  <si>
    <t>Yes (only data collection/consolidation)</t>
  </si>
  <si>
    <t>If Yes to Q14.1 (1) &gt; Related web link</t>
  </si>
  <si>
    <t>Both Statistics and other web sites publish PF data</t>
  </si>
  <si>
    <t>Other web site publishing PF data (no Stats web site for PF data)</t>
  </si>
  <si>
    <t>Statistics web site publishing PF data</t>
  </si>
  <si>
    <t>Statistics web site with no PF data</t>
  </si>
  <si>
    <t>If Yes to Q16.1 (1) &gt; Related web site</t>
  </si>
  <si>
    <t>If Yes to Q17.1 (1) &gt; Related web site</t>
  </si>
  <si>
    <t>IMF GFS reports (incl COFOG)</t>
  </si>
  <si>
    <t>UN COFOG reports</t>
  </si>
  <si>
    <t>National only</t>
  </si>
  <si>
    <t>Which platforms are available for feedback provision?</t>
  </si>
  <si>
    <t>All</t>
  </si>
  <si>
    <t>Telephone/Fax/Mail</t>
  </si>
  <si>
    <t>Email / Specific forms</t>
  </si>
  <si>
    <t>Not available</t>
  </si>
  <si>
    <t>xxx</t>
  </si>
  <si>
    <t>Language #2 option?  Indicate other language #2 code</t>
  </si>
  <si>
    <t>Language #1 option?  Indicate other language #1 code</t>
  </si>
  <si>
    <t>Native language?  Indicate native language code (ISO 639-2 Code alpha-3)</t>
  </si>
  <si>
    <t>Language #3 option?  Indicate other language #3 code</t>
  </si>
  <si>
    <t>Change of contents for PF data in different languages:</t>
  </si>
  <si>
    <t>Same level of detail in different languages</t>
  </si>
  <si>
    <t>Less detail</t>
  </si>
  <si>
    <t>Abbreviation of the FMIS solution</t>
  </si>
  <si>
    <t>Full name of the FMIS solution</t>
  </si>
  <si>
    <t>PFM topology</t>
  </si>
  <si>
    <t>Centralized PFM operations</t>
  </si>
  <si>
    <t>Decentralized PFM operations</t>
  </si>
  <si>
    <t>FMIS functional scope</t>
  </si>
  <si>
    <t>Budget Planning/Formulation (MTF, prog based budg, perf based budg)</t>
  </si>
  <si>
    <t>Treasury (PEM)</t>
  </si>
  <si>
    <t>FMIS (F=T+B; in some cases +O)</t>
  </si>
  <si>
    <t>Other FMIS components (perf mgmt, HR, payroll)</t>
  </si>
  <si>
    <t>Type of T/F solution developed</t>
  </si>
  <si>
    <t>T/F impl as a new system</t>
  </si>
  <si>
    <t>Expansion of existing T/F</t>
  </si>
  <si>
    <t>New T/F impl during the emergency TA</t>
  </si>
  <si>
    <t>Expansion of existing T/F impl via emergency TA</t>
  </si>
  <si>
    <t>Status of T/F implementation</t>
  </si>
  <si>
    <t>Year in which the TS/FMIS became operational</t>
  </si>
  <si>
    <t>Reviewers, WWW</t>
  </si>
  <si>
    <t>Scope of T/F impl (coverage of budgets)</t>
  </si>
  <si>
    <t>Only central government</t>
  </si>
  <si>
    <t>Local gov entities (districts)</t>
  </si>
  <si>
    <t>Both central and district level</t>
  </si>
  <si>
    <t>XXX</t>
  </si>
  <si>
    <t>Type of Application Software solution</t>
  </si>
  <si>
    <t>Not identified yet</t>
  </si>
  <si>
    <t>Customized Commercial off-the-shelf Software (COTS)</t>
  </si>
  <si>
    <t>Name of T/F Application Software (ASW) solution</t>
  </si>
  <si>
    <t>Type of T/F Application Software (ASW)</t>
  </si>
  <si>
    <t>(Client-Server) distributed system/decentralized operations</t>
  </si>
  <si>
    <t>(Web-Based) centralized system/decentralized operations</t>
  </si>
  <si>
    <t>Name of ASW package</t>
  </si>
  <si>
    <t>Name of Database used in developing ASW</t>
  </si>
  <si>
    <t>Completion date (year) of the latest PEFA assessment (as of Oct 2012)</t>
  </si>
  <si>
    <t>www.pefa.org</t>
  </si>
  <si>
    <t>Disclosure status (as of Oct 2012):</t>
  </si>
  <si>
    <t>Publicly available</t>
  </si>
  <si>
    <t>Completed, but not publicly disclosed</t>
  </si>
  <si>
    <t>Draft report completed, Disclosure status unknown.</t>
  </si>
  <si>
    <t>PI-5  Classification of the budget</t>
  </si>
  <si>
    <t>PI-6  Comprehensiveness of information included in budget documentation</t>
  </si>
  <si>
    <t>PI-10  Public access to key fiscal information</t>
  </si>
  <si>
    <t>PI-12  Multi-year perspective in fiscal planning, expenditure policy and budgeting</t>
  </si>
  <si>
    <t>PI-22  Timeliness and regularity of accounts reconciliation</t>
  </si>
  <si>
    <t>PI-23  Availability of information on resources received by service delivery units</t>
  </si>
  <si>
    <t>PI-24  Quality and timeliness of in-year budget reports</t>
  </si>
  <si>
    <t>PI-25  Quality and timeliness of annual financial statements</t>
  </si>
  <si>
    <t>PI-26  Scope, nature and follow-up of external audit</t>
  </si>
  <si>
    <t>D-2  Financial information provided by donors for budgeting and reporting on project and program aid</t>
  </si>
  <si>
    <t>Average of 10 PEFA indicators selected for a comparison with the FMIS &amp; BT scores.</t>
  </si>
  <si>
    <t>Average of all 31 PEFA indicators. NR/NA/NU scores are excluded in avg calculations.</t>
  </si>
  <si>
    <t>0.00</t>
  </si>
  <si>
    <t>Status of participation in the Open Government Partnership initiative</t>
  </si>
  <si>
    <t>National Open Source Policies (in 66 economies)</t>
  </si>
  <si>
    <t>States / Provinces / Cities Open Source Policies (in 22 economies)</t>
  </si>
  <si>
    <t>OBS</t>
  </si>
  <si>
    <t>UNPAN</t>
  </si>
  <si>
    <t>Status of Medium-Term Expenditure Framework (MTEF) implementation (as of 2010)</t>
  </si>
  <si>
    <t>WBG / PRMPS</t>
  </si>
  <si>
    <t>No MTEF</t>
  </si>
  <si>
    <t>MTFF (Medium-Term Fiscal Framework)</t>
  </si>
  <si>
    <t>MTPF (Medium-Term Performance Framework)</t>
  </si>
  <si>
    <t>MTBF (Medium-Term Budget Framework)</t>
  </si>
  <si>
    <t>00</t>
  </si>
  <si>
    <t>Calculated</t>
  </si>
  <si>
    <t>000.00</t>
  </si>
  <si>
    <t xml:space="preserve">OECD membership </t>
  </si>
  <si>
    <t>APEC membership</t>
  </si>
  <si>
    <t>XXXX</t>
  </si>
  <si>
    <t>Fragile state status</t>
  </si>
  <si>
    <t>AFR / EAP / ECA / LCR / MNA / SAR</t>
  </si>
  <si>
    <t>EU / EUR / AME / PAC / OTH</t>
  </si>
  <si>
    <t>UN e-Government 2012 ranking (1 … 190)</t>
  </si>
  <si>
    <t xml:space="preserve">2012 Open Budget Index (0 … 100) </t>
  </si>
  <si>
    <t>2010 Open Budget Index (0 … 100)</t>
  </si>
  <si>
    <t>UN e-Government 2012 index - Online Services</t>
  </si>
  <si>
    <t>UN e-Government 2012 index - Telco infrastructure</t>
  </si>
  <si>
    <t>UN e-Government 2012 index - Human cap dev</t>
  </si>
  <si>
    <t xml:space="preserve">Name of economy </t>
  </si>
  <si>
    <t>CSIS</t>
  </si>
  <si>
    <t>date</t>
  </si>
  <si>
    <t>dd-mmm-yy</t>
  </si>
  <si>
    <t>Date of verification by relevant gov officials</t>
  </si>
  <si>
    <t>OS Gov policies - Research &amp; Development</t>
  </si>
  <si>
    <t>OS Gov policies - Advisory</t>
  </si>
  <si>
    <t>OS Gov policies - Proposed</t>
  </si>
  <si>
    <t>OS Gov policies - Mandatory</t>
  </si>
  <si>
    <r>
      <rPr>
        <b/>
        <sz val="11"/>
        <rFont val="Calibri"/>
        <family val="2"/>
        <scheme val="minor"/>
      </rPr>
      <t xml:space="preserve">Q12.2 </t>
    </r>
    <r>
      <rPr>
        <sz val="11"/>
        <rFont val="Calibri"/>
        <family val="2"/>
        <scheme val="minor"/>
      </rPr>
      <t xml:space="preserve"> Open Gov/Open Data</t>
    </r>
  </si>
  <si>
    <r>
      <rPr>
        <b/>
        <sz val="11"/>
        <color theme="1"/>
        <rFont val="Calibri"/>
        <family val="2"/>
        <scheme val="minor"/>
      </rPr>
      <t xml:space="preserve">Q12 </t>
    </r>
    <r>
      <rPr>
        <sz val="11"/>
        <color theme="1"/>
        <rFont val="Calibri"/>
        <family val="2"/>
        <scheme val="minor"/>
      </rPr>
      <t>&gt; Is there an Open Gov/Data web site?</t>
    </r>
  </si>
  <si>
    <t>Open Government/Open Data web site?</t>
  </si>
  <si>
    <t>http://data.gouv.fr</t>
  </si>
  <si>
    <t>https://www.data.gov.in</t>
  </si>
  <si>
    <t>http://www.transparency.gov.tl</t>
  </si>
  <si>
    <t>http://www.turkiye.gov.tr</t>
  </si>
  <si>
    <t>http://www.dados.gov.pt/pt/inicio/inicio.aspx</t>
  </si>
  <si>
    <t>http://mapas.gob.mx</t>
  </si>
  <si>
    <t>http://data.gov.gh</t>
  </si>
  <si>
    <t>http://satupemerintah.net</t>
  </si>
  <si>
    <t>Max Pts</t>
  </si>
  <si>
    <t>Tot Pts</t>
  </si>
  <si>
    <t>Total points for 20 key indicators</t>
  </si>
  <si>
    <t>Limited visibility</t>
  </si>
  <si>
    <t>0 =  No</t>
  </si>
  <si>
    <t>2 = Yes, web site</t>
  </si>
  <si>
    <t>1 = Yes, ref doc only</t>
  </si>
  <si>
    <t>0 = No</t>
  </si>
  <si>
    <t>1 = Yes</t>
  </si>
  <si>
    <t>Highly visible</t>
  </si>
  <si>
    <t>FMIS &amp; OBD practice group (A to D)</t>
  </si>
  <si>
    <t xml:space="preserve">Informative &gt;&gt;&gt;  </t>
  </si>
  <si>
    <t>(minimal or no information; no MoF web site or PF data)</t>
  </si>
  <si>
    <t>(some information; ongoing activities to improve web content or publish PF data)</t>
  </si>
  <si>
    <t>Visible</t>
  </si>
  <si>
    <t>(significant information; static web pages/dataset updated regularly)</t>
  </si>
  <si>
    <t>(extensive infromation; FMIS is used to publish timely, reliable PF data; dynamic query options)</t>
  </si>
  <si>
    <t>Score</t>
  </si>
  <si>
    <t>Normalized FMIS &amp; OBD score</t>
  </si>
  <si>
    <t>Assessing the effects of FMIS on publishing reliable open budget data</t>
  </si>
  <si>
    <t>http://www.mof.gov.cy/mof/mof.nsf/page16_gr/page16_gr?OpenDocument</t>
  </si>
  <si>
    <t xml:space="preserve">http://www.cyprus.gov.cy/portal/portal.nsf/citizen_en?OpenForm&amp;access=0&amp;SectionId=citizen&amp;CategoryId=none&amp;SelectionId=home&amp;print=0&amp;lang=en </t>
  </si>
  <si>
    <t xml:space="preserve">http://www.cystat.gov.cy/mof/cystat/statistics.nsf/index_en/index_en?OpenDocument </t>
  </si>
  <si>
    <t>Other Categories</t>
  </si>
  <si>
    <t>Zone</t>
  </si>
  <si>
    <t>Mapping to the World Bank regions (abbreviation)</t>
  </si>
  <si>
    <t>Zone of various countries according to their membership in int'l organizations</t>
  </si>
  <si>
    <t>Minimal visibility</t>
  </si>
  <si>
    <t>Minimal Visibility</t>
  </si>
  <si>
    <t>Limited Visibility</t>
  </si>
  <si>
    <t>Highly Visible</t>
  </si>
  <si>
    <t>Income</t>
  </si>
  <si>
    <t>http://www.comlaw.gov.au/Details/C2011B00068/Download</t>
  </si>
  <si>
    <t xml:space="preserve"> Highly Visible</t>
  </si>
  <si>
    <t xml:space="preserve"> Visible</t>
  </si>
  <si>
    <t xml:space="preserve"> Limited Visibility</t>
  </si>
  <si>
    <t xml:space="preserve"> Minimal Visibility</t>
  </si>
  <si>
    <r>
      <t xml:space="preserve">Q3.    What is the source </t>
    </r>
    <r>
      <rPr>
        <b/>
        <vertAlign val="superscript"/>
        <sz val="11"/>
        <color rgb="FF0000CC"/>
        <rFont val="Calibri"/>
        <family val="2"/>
        <scheme val="minor"/>
      </rPr>
      <t>1</t>
    </r>
    <r>
      <rPr>
        <b/>
        <sz val="11"/>
        <color rgb="FF0000CC"/>
        <rFont val="Calibri"/>
        <family val="2"/>
        <scheme val="minor"/>
      </rPr>
      <t xml:space="preserve"> of information for publishing PF information? </t>
    </r>
  </si>
  <si>
    <t>Code</t>
  </si>
  <si>
    <t>BHS</t>
  </si>
  <si>
    <t>COG</t>
  </si>
  <si>
    <t>CIV</t>
  </si>
  <si>
    <t>EGY</t>
  </si>
  <si>
    <t>GMB</t>
  </si>
  <si>
    <t>IRN</t>
  </si>
  <si>
    <t>MKD</t>
  </si>
  <si>
    <t>STP</t>
  </si>
  <si>
    <t>USA</t>
  </si>
  <si>
    <t>VNM</t>
  </si>
  <si>
    <t>YEM</t>
  </si>
  <si>
    <t>NRU</t>
  </si>
  <si>
    <t>TWN</t>
  </si>
  <si>
    <t>AFG</t>
  </si>
  <si>
    <t>ALB</t>
  </si>
  <si>
    <t>DZA</t>
  </si>
  <si>
    <t>AND</t>
  </si>
  <si>
    <t>AGO</t>
  </si>
  <si>
    <t>ATG</t>
  </si>
  <si>
    <t>ARG</t>
  </si>
  <si>
    <t>ARM</t>
  </si>
  <si>
    <t>AUS</t>
  </si>
  <si>
    <t>AUT</t>
  </si>
  <si>
    <t>AZE</t>
  </si>
  <si>
    <t>BHR</t>
  </si>
  <si>
    <t>BGD</t>
  </si>
  <si>
    <t>BRB</t>
  </si>
  <si>
    <t>BLR</t>
  </si>
  <si>
    <t>BEL</t>
  </si>
  <si>
    <t>BLZ</t>
  </si>
  <si>
    <t>BEN</t>
  </si>
  <si>
    <t>BTN</t>
  </si>
  <si>
    <t>BOL</t>
  </si>
  <si>
    <t>BIH</t>
  </si>
  <si>
    <t>BWA</t>
  </si>
  <si>
    <t>BRA</t>
  </si>
  <si>
    <t>BRN</t>
  </si>
  <si>
    <t>BGR</t>
  </si>
  <si>
    <t>BFA</t>
  </si>
  <si>
    <t>BDI</t>
  </si>
  <si>
    <t>KHM</t>
  </si>
  <si>
    <t>CMR</t>
  </si>
  <si>
    <t>CAN</t>
  </si>
  <si>
    <t>CPV</t>
  </si>
  <si>
    <t>CAF</t>
  </si>
  <si>
    <t>TCD</t>
  </si>
  <si>
    <t>CHL</t>
  </si>
  <si>
    <t>CHN</t>
  </si>
  <si>
    <t>COL</t>
  </si>
  <si>
    <t>COM</t>
  </si>
  <si>
    <t>COD</t>
  </si>
  <si>
    <t>CRI</t>
  </si>
  <si>
    <t>HRV</t>
  </si>
  <si>
    <t>CUB</t>
  </si>
  <si>
    <t>CYP</t>
  </si>
  <si>
    <t>CZE</t>
  </si>
  <si>
    <t>DNK</t>
  </si>
  <si>
    <t>DJI</t>
  </si>
  <si>
    <t>DMA</t>
  </si>
  <si>
    <t>DOM</t>
  </si>
  <si>
    <t>ECU</t>
  </si>
  <si>
    <t>SLV</t>
  </si>
  <si>
    <t>GNQ</t>
  </si>
  <si>
    <t>ERI</t>
  </si>
  <si>
    <t>EST</t>
  </si>
  <si>
    <t>ETH</t>
  </si>
  <si>
    <t>FJI</t>
  </si>
  <si>
    <t>FIN</t>
  </si>
  <si>
    <t>FRA</t>
  </si>
  <si>
    <t>GAB</t>
  </si>
  <si>
    <t>GEO</t>
  </si>
  <si>
    <t>DEU</t>
  </si>
  <si>
    <t>GHA</t>
  </si>
  <si>
    <t>GRC</t>
  </si>
  <si>
    <t>GRD</t>
  </si>
  <si>
    <t>GTM</t>
  </si>
  <si>
    <t>GIN</t>
  </si>
  <si>
    <t>GNB</t>
  </si>
  <si>
    <t>GUY</t>
  </si>
  <si>
    <t>HTI</t>
  </si>
  <si>
    <t>HND</t>
  </si>
  <si>
    <t>HKG</t>
  </si>
  <si>
    <t>HUN</t>
  </si>
  <si>
    <t>ISL</t>
  </si>
  <si>
    <t>IND</t>
  </si>
  <si>
    <t>IDN</t>
  </si>
  <si>
    <t>IRQ</t>
  </si>
  <si>
    <t>IRL</t>
  </si>
  <si>
    <t>ISR</t>
  </si>
  <si>
    <t>ITA</t>
  </si>
  <si>
    <t>JAM</t>
  </si>
  <si>
    <t>JPN</t>
  </si>
  <si>
    <t>JOR</t>
  </si>
  <si>
    <t>KAZ</t>
  </si>
  <si>
    <t>KEN</t>
  </si>
  <si>
    <t>KIR</t>
  </si>
  <si>
    <t>PRK</t>
  </si>
  <si>
    <t>KOR</t>
  </si>
  <si>
    <t>KSV</t>
  </si>
  <si>
    <t>KWT</t>
  </si>
  <si>
    <t>KGZ</t>
  </si>
  <si>
    <t>LAO</t>
  </si>
  <si>
    <t>LVA</t>
  </si>
  <si>
    <t>LBN</t>
  </si>
  <si>
    <t>LSO</t>
  </si>
  <si>
    <t>LBR</t>
  </si>
  <si>
    <t>LBY</t>
  </si>
  <si>
    <t>LIE</t>
  </si>
  <si>
    <t>LTU</t>
  </si>
  <si>
    <t>LUX</t>
  </si>
  <si>
    <t>MAC</t>
  </si>
  <si>
    <t>MDG</t>
  </si>
  <si>
    <t>MWI</t>
  </si>
  <si>
    <t>MYS</t>
  </si>
  <si>
    <t>MDV</t>
  </si>
  <si>
    <t>MLI</t>
  </si>
  <si>
    <t>MLT</t>
  </si>
  <si>
    <t>MHL</t>
  </si>
  <si>
    <t>MRT</t>
  </si>
  <si>
    <t>MUS</t>
  </si>
  <si>
    <t>MEX</t>
  </si>
  <si>
    <t>FSM</t>
  </si>
  <si>
    <t>MDA</t>
  </si>
  <si>
    <t>MCO</t>
  </si>
  <si>
    <t>MNG</t>
  </si>
  <si>
    <t>MNE</t>
  </si>
  <si>
    <t>MAR</t>
  </si>
  <si>
    <t>MOZ</t>
  </si>
  <si>
    <t>MMR</t>
  </si>
  <si>
    <t>NAM</t>
  </si>
  <si>
    <t>NPL</t>
  </si>
  <si>
    <t>NLD</t>
  </si>
  <si>
    <t>NZL</t>
  </si>
  <si>
    <t>NIC</t>
  </si>
  <si>
    <t>NER</t>
  </si>
  <si>
    <t>NGA</t>
  </si>
  <si>
    <t>NOR</t>
  </si>
  <si>
    <t>OMN</t>
  </si>
  <si>
    <t>PAK</t>
  </si>
  <si>
    <t>PLW</t>
  </si>
  <si>
    <t>PAN</t>
  </si>
  <si>
    <t>PNG</t>
  </si>
  <si>
    <t>PRY</t>
  </si>
  <si>
    <t>PER</t>
  </si>
  <si>
    <t>PHL</t>
  </si>
  <si>
    <t>POL</t>
  </si>
  <si>
    <t>PRT</t>
  </si>
  <si>
    <t>QAT</t>
  </si>
  <si>
    <t>ROU</t>
  </si>
  <si>
    <t>RUS</t>
  </si>
  <si>
    <t>RWA</t>
  </si>
  <si>
    <t>KNA</t>
  </si>
  <si>
    <t>LCA</t>
  </si>
  <si>
    <t>VCT</t>
  </si>
  <si>
    <t>WSM</t>
  </si>
  <si>
    <t>SMR</t>
  </si>
  <si>
    <t>SAU</t>
  </si>
  <si>
    <t>SEN</t>
  </si>
  <si>
    <t>SRB</t>
  </si>
  <si>
    <t>SYC</t>
  </si>
  <si>
    <t>SLE</t>
  </si>
  <si>
    <t>SGP</t>
  </si>
  <si>
    <t>SVK</t>
  </si>
  <si>
    <t>SVN</t>
  </si>
  <si>
    <t>SLB</t>
  </si>
  <si>
    <t>SOM</t>
  </si>
  <si>
    <t>ZAF</t>
  </si>
  <si>
    <t>SSD</t>
  </si>
  <si>
    <t>ESP</t>
  </si>
  <si>
    <t>LKA</t>
  </si>
  <si>
    <t>SDN</t>
  </si>
  <si>
    <t>SUR</t>
  </si>
  <si>
    <t>SWZ</t>
  </si>
  <si>
    <t>SWE</t>
  </si>
  <si>
    <t>CHE</t>
  </si>
  <si>
    <t>SYR</t>
  </si>
  <si>
    <t>TJK</t>
  </si>
  <si>
    <t>TZA</t>
  </si>
  <si>
    <t>THA</t>
  </si>
  <si>
    <t>TLS</t>
  </si>
  <si>
    <t>TGO</t>
  </si>
  <si>
    <t>TON</t>
  </si>
  <si>
    <t>TTO</t>
  </si>
  <si>
    <t>TUN</t>
  </si>
  <si>
    <t>TUR</t>
  </si>
  <si>
    <t>TKM</t>
  </si>
  <si>
    <t>TUV</t>
  </si>
  <si>
    <t>UGA</t>
  </si>
  <si>
    <t>UKR</t>
  </si>
  <si>
    <t>ARE</t>
  </si>
  <si>
    <t>GBR</t>
  </si>
  <si>
    <t>URY</t>
  </si>
  <si>
    <t>UZB</t>
  </si>
  <si>
    <t>VUT</t>
  </si>
  <si>
    <t>VEN</t>
  </si>
  <si>
    <t>ZMB</t>
  </si>
  <si>
    <t>ZWE</t>
  </si>
  <si>
    <t>Vietnam</t>
  </si>
  <si>
    <t>http://www.mofea.gov.gm</t>
  </si>
  <si>
    <t>http://www.mofea.gov.gm/index.php?option=com_content&amp;view=article&amp;id=16&amp;Itemid=24</t>
  </si>
  <si>
    <t>http://www.mofea.gov.gm/index.php?option=com_content&amp;view=article&amp;id=10&amp;Itemid=13</t>
  </si>
  <si>
    <t>http://www.mofea.gov.gm/index.php?option=com_content&amp;view=article&amp;id=17&amp;Itemid=20</t>
  </si>
  <si>
    <t>Agresso + SAP</t>
  </si>
  <si>
    <t>AMP</t>
  </si>
  <si>
    <t>http://www.csb.gov.kw</t>
  </si>
  <si>
    <t>Central Statistical Bureau</t>
  </si>
  <si>
    <t>GFS published by CSB; National laws and regulations</t>
  </si>
  <si>
    <t>DAD</t>
  </si>
  <si>
    <t>http://www.mof.gov.kw/MOFServices/MOFCitizenServDetail.aspx#CitizenServ6</t>
  </si>
  <si>
    <t>http://www.e.gov.kw/sites/KGOArabic/portal/Pages/PortalMain.aspx</t>
  </si>
  <si>
    <t>http://www.ctc.gov.kw</t>
  </si>
  <si>
    <t>http://www.lkpp.go.id/v3/</t>
  </si>
  <si>
    <t xml:space="preserve">http://www.finance.gov.lc/resources/index/25 </t>
  </si>
  <si>
    <t>http://www.economicaffairs.gov.bb</t>
  </si>
  <si>
    <t>https://www.kbs.gov.tr</t>
  </si>
  <si>
    <t>Taiwan, China</t>
  </si>
  <si>
    <t>Planned</t>
  </si>
  <si>
    <t>http://mf.rks-gov.net/sq-al/ministriaefinancave/buxhetiirepublikessekosoves/buxhetiqendrore.aspx</t>
  </si>
  <si>
    <t>http://www.treasury.gov.af/?page_id=1480</t>
  </si>
  <si>
    <t>http://www.treasury.gov.af/</t>
  </si>
  <si>
    <t>Duration</t>
  </si>
  <si>
    <t>http://www.csmd.gov.af/index.php/human-resource-management-information-system-hrmis-directorate</t>
  </si>
  <si>
    <t>LDSW &gt; DB2</t>
  </si>
  <si>
    <t>ePayment</t>
  </si>
  <si>
    <t>eProcurement</t>
  </si>
  <si>
    <t>Treasury website</t>
  </si>
  <si>
    <t>http://www.finances.gov.bi/</t>
  </si>
  <si>
    <t>http://www.finances.gov.bi/index.php?option=com_content&amp;view=category&amp;layout=blog&amp;id=82&amp;Itemid=134</t>
  </si>
  <si>
    <t>Ministère des Finances et de la Planification du Développement Economique</t>
  </si>
  <si>
    <t>http://www.spm.gov.cm/fr/administrations-publiques/economie-et-finances.html</t>
  </si>
  <si>
    <t>http://www.minecofin.gov.rw/index.php?id=155</t>
  </si>
  <si>
    <t>http://www.minecofin.gov.rw/index.php?id=67&amp;L=registration.register</t>
  </si>
  <si>
    <t>https://www.app.gov.al</t>
  </si>
  <si>
    <t>http://treasury.gov.ge/</t>
  </si>
  <si>
    <t>http://www.e-government.ge/index.php?lang=4</t>
  </si>
  <si>
    <t>https://www.my.gov.ge/public/</t>
  </si>
  <si>
    <t>http://www.fas.ge/4133#auc</t>
  </si>
  <si>
    <t>http://www.treasury.gov.au/</t>
  </si>
  <si>
    <t>ePay Type</t>
  </si>
  <si>
    <t>Pub Emp URL</t>
  </si>
  <si>
    <t>PE Scope</t>
  </si>
  <si>
    <t>http://cagd.gov.gh/gifmis/index.php/milestones/treasury-single-account-tsa</t>
  </si>
  <si>
    <t>http://cagd.gov.gh/portal/</t>
  </si>
  <si>
    <t>Measurement started in 2014</t>
  </si>
  <si>
    <t>eGov14</t>
  </si>
  <si>
    <t>ePart</t>
  </si>
  <si>
    <t>UN 2014 e-Participation index</t>
  </si>
  <si>
    <t>UN 2014 e-Government index</t>
  </si>
  <si>
    <t>UN e-Government 2014 ranking (1 … 193)</t>
  </si>
  <si>
    <t>UN e-Government 2014 index - Online Services</t>
  </si>
  <si>
    <t>UN e-Government 2014 index - Telco infrastructure</t>
  </si>
  <si>
    <t>UN e-Government 2014 index - Human cap dev</t>
  </si>
  <si>
    <t>EF</t>
  </si>
  <si>
    <t>UN 2012 e-Government index</t>
  </si>
  <si>
    <t>EI</t>
  </si>
  <si>
    <t>EJ</t>
  </si>
  <si>
    <t>EK</t>
  </si>
  <si>
    <t>Aid Mgmt Systems</t>
  </si>
  <si>
    <t>http://www.philstar.com/business/2014/01/04/1274884/govt-hastens-implementation-treasury-single-account</t>
  </si>
  <si>
    <t>TSA Type</t>
  </si>
  <si>
    <t>http://www.treasury.gov.ph/?page_id=62</t>
  </si>
  <si>
    <t>http://www.treasury.gov.ph/</t>
  </si>
  <si>
    <t>http://www.tresor.bf/</t>
  </si>
  <si>
    <t>http://www.tresor.bf/spip.php?page=articleS&amp;id_article=75</t>
  </si>
  <si>
    <t>72...312</t>
  </si>
  <si>
    <t>http://www-wds.worldbank.org/external/default/WDSContentServer/WDSP/IB/2012/10/01/000350881_20121001113803/Rendered/PDF/723340CAS0P1280Official0Use0Only090.pdf</t>
  </si>
  <si>
    <t>http://www.dgtcfm.cm/index.php/fr/mutuelle-des-personnels-du-tresor-cameroun/2-uncategorised/394-conference-annuelle-2012-sous-theme-le-compte-unique-du-tresor-enjeux-et-perspectives.html</t>
  </si>
  <si>
    <t>https://www.cameroon-tribune.cm/index.php?option=com_content&amp;view=article&amp;id=81636:le-tresor-public-fait-ses-comptes&amp;catid=4:societe&amp;Itemid=3</t>
  </si>
  <si>
    <t>http://www.dgtcfm.cm/</t>
  </si>
  <si>
    <t>http://www.minfin.gov.cv/index.php/dgt2/dgt-aprs</t>
  </si>
  <si>
    <t>http://www.treasury.go.ke/</t>
  </si>
  <si>
    <t>http://www.mof.gov.lr/doc/Quarterly%20PFM%20Performance%20Report%20July-Sept%202013.pdf</t>
  </si>
  <si>
    <t>http://www.tresorpublic.mg/</t>
  </si>
  <si>
    <t>http://www.tresor.gov.ci/</t>
  </si>
  <si>
    <t>http://www.modernghana.com/news/376475/1/central-africa-republic-briefing-note-from-the-min.html</t>
  </si>
  <si>
    <t>http://www.oecd.org/derec/afdb/malawi.pdf</t>
  </si>
  <si>
    <t>http://www.finance.gov.mw/</t>
  </si>
  <si>
    <t>http://oagf.gov.ng/</t>
  </si>
  <si>
    <t>http://main.pscbs.gov.rw/uploads/Final%20PEFA%20Report%20for%20the%20GoR%20072208.pdf</t>
  </si>
  <si>
    <t>http://www.finance.go.ug/index.php?option=com_content&amp;view=article&amp;id=33&amp;Itemid=56</t>
  </si>
  <si>
    <t>http://www.mof.go.tz/</t>
  </si>
  <si>
    <t>http://www.mof.go.tz/mofdocs/msemaji/PFMRP%20IV%20Strategy.pdf</t>
  </si>
  <si>
    <t>http://www.treasury.gov.kh/</t>
  </si>
  <si>
    <t>http://www-wds.worldbank.org/external/default/WDSContentServer/WDSP/IB/2012/06/15/000356161_20120615033527/Rendered/PDF/699640WP0P1206070023B0PFM0Web0Final.pdf</t>
  </si>
  <si>
    <t>http://www.moe.gov.la/laoesdf/background_docs/Eng/Lao_Fiduciary_Assessment_2007_Eng.pdf</t>
  </si>
  <si>
    <t>http://siteresources.worldbank.org/EXTFINANCIALMGMT/Resources/313217-1214423432272/Mongolia-ImprovingExpenditureControl.pdf?resourceurlname=Mongolia-ImprovingExpenditureControl.pdf</t>
  </si>
  <si>
    <t>http://mof.gov.mn</t>
  </si>
  <si>
    <t>http://www.imf.org/external/pubs/ft/scr/2010/cr10340.pdf</t>
  </si>
  <si>
    <t>http://www.oecd.org/officialdocuments/publicdisplaydocumentpdf/?cote=GOV/PGC/SBO(2013)3/PROV&amp;doclanguage=en</t>
  </si>
  <si>
    <t>http://www.treasury.gov.ua/main/en/index</t>
  </si>
  <si>
    <t>http://www.hacienda.gob.ni/Direcciones/tesoreria</t>
  </si>
  <si>
    <t>http://www.hacienda.gob.ni/Direcciones/tesoreria/la-direccion</t>
  </si>
  <si>
    <t>http://siteresources.worldbank.org/INTYEMEN/Resources/Yemen_PEFA_Assessment-June2008.pdf</t>
  </si>
  <si>
    <t>http://www.centralbank.gov.ye/</t>
  </si>
  <si>
    <t>http://www.beit-salam.km/article.php3?id_article=24</t>
  </si>
  <si>
    <t>http://minfinrdc.com/minfin/</t>
  </si>
  <si>
    <t>http://nigerdiaspora.net/index.php/les-infos-du-pays/item/40187-comprendre-la-reforme-du-tr%C3%A9sor-national-en-tant-que-caissier-et-banquier-de-l%E2%80%99etat</t>
  </si>
  <si>
    <t>http://www.mof.gov.so/</t>
  </si>
  <si>
    <t>http://www.mof.gov.so/budget-utilization-report-2/</t>
  </si>
  <si>
    <t>http://www.presidence.ne</t>
  </si>
  <si>
    <t>http://www.mef.gob.pa/es/informes/Paginas/promedio_dias_pago.aspx</t>
  </si>
  <si>
    <t>http://www.mef.gob.pa/es/direcciones/direccionTesoreria/Paginas/Mensaje.aspx?selectedClass=menuItem-1</t>
  </si>
  <si>
    <t>http://www.pfmpyemen.org/index.php/management-information-systems/afmis</t>
  </si>
  <si>
    <t>http://www.fcgo.gov.np/media/message-from-fcg/</t>
  </si>
  <si>
    <t>http://www-wds.worldbank.org/external/default/WDSContentServer/WDSP/IB/2014/01/13/000461832_20140113152214/Rendered/PDF/839410WP0P14490Box0382124B00PUBLIC0.pdf</t>
  </si>
  <si>
    <t>http://www.mofed.gov.et/</t>
  </si>
  <si>
    <t>http://www.pefa.org/en/assessment/am-may14-pfmpr-public-en</t>
  </si>
  <si>
    <t>http://www.minfin.am/index.php?cat=10&amp;lang=1</t>
  </si>
  <si>
    <t>http://www.nbrb.by/</t>
  </si>
  <si>
    <t>http://www-wds.worldbank.org/external/default/WDSContentServer/WDSP/IB/2014/01/24/000333037_20140124145156/Rendered/INDEX/PAD7380REPLACE00900IDA0R20140000901.txt</t>
  </si>
  <si>
    <t>prev</t>
  </si>
  <si>
    <t>Country</t>
  </si>
  <si>
    <t>United States</t>
  </si>
  <si>
    <t>Sao Tome and Principe</t>
  </si>
  <si>
    <t>Slovakia</t>
  </si>
  <si>
    <t>Venezuela</t>
  </si>
  <si>
    <t>Russia</t>
  </si>
  <si>
    <t>Kyrgyzstan</t>
  </si>
  <si>
    <t>http://www.bis.org/cbanks.htm</t>
  </si>
  <si>
    <t>see also &gt;&gt;&gt;</t>
  </si>
  <si>
    <t>http://www.bis.org/cpss/paysysinfo.htm</t>
  </si>
  <si>
    <t>No update since 2008</t>
  </si>
  <si>
    <t>http://www.oecd.org/gov/pem/hrpractices.htm</t>
  </si>
  <si>
    <t>http://www.newzimbabwe.com/news/printVersion.aspx?newsID=15189</t>
  </si>
  <si>
    <t>http://opendataforafrica.org/</t>
  </si>
  <si>
    <t>http://www.zambia-weekly.com/media/zambia_weekly_2013_-_wk_13.pdf</t>
  </si>
  <si>
    <t>http://journals.sas.ac.uk/deeslr/index</t>
  </si>
  <si>
    <t>http://www.policia.ad/sancionsWeb/pages/main.jsf</t>
  </si>
  <si>
    <t>http://cso.gov.af/Content/files/Government%20Civil%20Service%20Employees.pdf</t>
  </si>
  <si>
    <t>http://www.instat.gov.al/en/themes/labour-market.aspx</t>
  </si>
  <si>
    <t>http://ec.europa.eu/enlargement/pdf/key_documents/2011/package/al_rapport_2011_en.pdf</t>
  </si>
  <si>
    <t>http://idbr3.com/Albania_HRMIS_Report.pdf</t>
  </si>
  <si>
    <t>http://www.mptic.dz/fr/?e-Algerie-2013,13</t>
  </si>
  <si>
    <t>http://www.govern.ad/component/k2/item/4149-comen%C3%A7a-el-proc%C3%A9s-d%E2%80%99implantaci%C3%B3-de-la-signatura-digital/4149-comen%C3%A7a-el-proc%C3%A9s-d%E2%80%99implantaci%C3%B3-de-la-signatura-digital</t>
  </si>
  <si>
    <t>http://www.ituc-csi.org/IMG/pdf/Country_Report_No2-Angola_EN.pdf</t>
  </si>
  <si>
    <t>http://unpan1.un.org/intradoc/groups/public/documents/tasf/unpan024799.pdf</t>
  </si>
  <si>
    <t>http://www.cippec.org/documents/10179/51827/117+DT+PyGG+Empleo+publico+2013.pdf/f3cb4e4b-0a4f-4f7f-b66e-c5849ea05118</t>
  </si>
  <si>
    <t>http://armstat.am/file/article/trud_13_6.pdf</t>
  </si>
  <si>
    <t>http://pefa.org/en/assessment/am-may14-pfmpr-public-en</t>
  </si>
  <si>
    <t>www.abs.gov.au/ausstats/abs@.nsf/mf/6248.0.55.002/</t>
  </si>
  <si>
    <t>http://www.finance.gov.au/files/2012/04/Review-of-the-Australian-Governments-Use-of-Information-and-Communication-Technology.pdf</t>
  </si>
  <si>
    <t>www.statistik.at/web_en/publications_services/statistiches_jahrbuch/index.html</t>
  </si>
  <si>
    <t>http://www.bka.gv.at/DocView.axd?CobId=44697</t>
  </si>
  <si>
    <t>https://www.e-payments.am/en/</t>
  </si>
  <si>
    <t>http://www.ekeng.am/?page_id=69</t>
  </si>
  <si>
    <t>http://www.digitales.oesterreich.gv.at/site/6519/default.aspx</t>
  </si>
  <si>
    <t>http://www.digitales.oesterreich.gv.at/site/6520/default.aspx</t>
  </si>
  <si>
    <t>http://www.mf.gov.me/files/1243238089.pdf</t>
  </si>
  <si>
    <t>http://www.mf.gov.dz/article/43/Tr%C3%A9sor/190/Pr%C3%A9sentation-de-la-DGT.html</t>
  </si>
  <si>
    <t>http://www.tcontas.ao/portal/page/portal/Tribunal%20de%20Contas%20de%20Angola/Decretos/SIGFE.pdf</t>
  </si>
  <si>
    <t>http://www.minfin.gv.ao/docs/dspLegTreasPub.htm</t>
  </si>
  <si>
    <t>https://eprov.mecon.gov.ar/eprov/login</t>
  </si>
  <si>
    <t>http://www.tgn.mecon.gov.ar/tgn/</t>
  </si>
  <si>
    <t>http://forotgn.mecon.gov.ar/normativa/tematico/cut/cut.html</t>
  </si>
  <si>
    <t>http://www.comlaw.gov.au/Details/C2011C00328</t>
  </si>
  <si>
    <t>http://www.ris.bka.gv.at/GeltendeFassung.wxe?Abfrage=Bundesnormen&amp;Gesetzesnummer=20006355</t>
  </si>
  <si>
    <t>https://www.usp.gv.at/Portal.Node/usp/public/content/online_verfahren/48573.html</t>
  </si>
  <si>
    <t>http://www.oebfa.at/</t>
  </si>
  <si>
    <t>http://www.maliyye.gov.az/en/node/1058</t>
  </si>
  <si>
    <t>http://www.ach.gov.az/?/en/content/347/</t>
  </si>
  <si>
    <t>https://www.mof.gov.bh/topiclist.asp?ctype=organ&amp;id=31&amp;from=organ</t>
  </si>
  <si>
    <t>http://www.afip.gov.ar/firmaDigital/#caracFD</t>
  </si>
  <si>
    <t>http://www.finance.gov.au/policy-guides-procurement/gatekeeper-public-key-infrastructure/</t>
  </si>
  <si>
    <t>http://www.e-imza.az/e-signer.php?tp=certuse&amp;ide=26&amp;lang=az</t>
  </si>
  <si>
    <t>http://www.bahamas.gov.bs/wps/portal/public/gov/government/eServices/eservices/eservices/!ut/p/b1/vZDbjqJAEIafxQdwaA5yuES7FVq6m4McbwjoqKAgAovK06-bnWSvxrnZWJVUUslf-er_uYSLuKTOhuKQ9cWlzs5_9kROxRUjzkJSiWrrCJj8hlGHt3g2F5-C-CkA35QO_t6DFdH15_1qBmRg-ral24ohsLXAh</t>
  </si>
  <si>
    <t>http://www.bahrain.bh/wps/portal/!ut/p/a1/jZHLDoIwEEW_hQVbOhYl1V19gBIbjYpiNwYNVhKgBlB-34JxoRG0u2nOyZ0H4shHPA3ukQiKSKZBXNXcOkwXYHUwwe5i0qNAyZaNnXEXgFkK2CsAGh6FD39tk9p3hn3bBMd8-ZiNOrMudoExZZHhar6xRwAE_5nf4KuAv_yWBn_4O8RrpG2CVqCKeALNO3QRF7E81vfY0_RoEoF4Fp7DLMyMW6a-L0VxzQc66FCWpSGkFHFonGSiwzflIvMC-e8kuiae5_kQLZMdyammPQDWGuYs/dl5/d5/L2dJQSEvUUt3QS80SmlFL1o2X0hPMDYxMjgySk9TRjgwQThWTUdCOUYzMEcz/</t>
  </si>
  <si>
    <t>https://www.ekey.bh/bnaf-usermgmt/pages/?loc=en</t>
  </si>
  <si>
    <t>http://www.nbrepayment.org/</t>
  </si>
  <si>
    <t>http://www.cca.gov.bd/</t>
  </si>
  <si>
    <t>https://www.ezpay.gov.bb/</t>
  </si>
  <si>
    <t>http://www.commerce.gov.bb/Legislation/Documents/CAP%20308B.PDF</t>
  </si>
  <si>
    <t>http://www.portal.nalog.gov.by/web/nalog/home</t>
  </si>
  <si>
    <t>http://www.nces.by/</t>
  </si>
  <si>
    <t>http://www.fedict.belgium.be/en/online_applications/interactieplatformen/detailfiches/epayment.jsp?referer=tcm:464-125178-64</t>
  </si>
  <si>
    <t>http://code.google.com/p/eid-dss/</t>
  </si>
  <si>
    <t>http://www.burs.org.bw/</t>
  </si>
  <si>
    <t>http://www.receita.fazenda.gov.br/aplicacoes/atbhe/tus/default.aspx?/p/1/a/10</t>
  </si>
  <si>
    <t>http://www.iti.gov.br/certificacao-digital/beneficios</t>
  </si>
  <si>
    <t>http://unpan1.un.org/intradoc/groups/public/documents/apcity/unpan006031.pdf</t>
  </si>
  <si>
    <t>http://www.mvr.bg/en/CSCA/default.htm</t>
  </si>
  <si>
    <t>http://www.arce.bf/spip.php?article169</t>
  </si>
  <si>
    <t>http://egov.cm/index.php/nationale/8-pages-accueil/331-la-gestion-et-lexploitation-du-centre-pki-officiellement-confiees-a-lantic</t>
  </si>
  <si>
    <t>e-Filing URL</t>
  </si>
  <si>
    <t>eFiling Srv</t>
  </si>
  <si>
    <t>Tax Adm URL</t>
  </si>
  <si>
    <t>TMIS_St</t>
  </si>
  <si>
    <t>TMIS Name</t>
  </si>
  <si>
    <t>TMIS Abbr</t>
  </si>
  <si>
    <t>Customs URL</t>
  </si>
  <si>
    <t>Digital Sign URL</t>
  </si>
  <si>
    <t>Customs Sys URL</t>
  </si>
  <si>
    <t>Tax System URL</t>
  </si>
  <si>
    <t>Customs Abbr</t>
  </si>
  <si>
    <t>Customs Name</t>
  </si>
  <si>
    <t>Cust_St</t>
  </si>
  <si>
    <t>Rep</t>
  </si>
  <si>
    <t>PI-19</t>
  </si>
  <si>
    <t>Totasl number of PEFA repeat assessments</t>
  </si>
  <si>
    <t>num</t>
  </si>
  <si>
    <t>EL</t>
  </si>
  <si>
    <t>http://www.pefa.org/en/assessment/bd-dec10-pfmpr-public-en</t>
  </si>
  <si>
    <t>http://www.treasury.gov.bb/</t>
  </si>
  <si>
    <t>http://www.treasury.gov.bb/sites/default/files/Financial%20Management%20and%20Audit%20Act.pdf</t>
  </si>
  <si>
    <t>http://treasury.fgov.be</t>
  </si>
  <si>
    <t>http://www.nbb.be/pub/01_00_00_00_00/01_01_00_00_00/01_01_07_00_00.htm?l=en</t>
  </si>
  <si>
    <t>http://www.cito.gov.bz/GICS.htm</t>
  </si>
  <si>
    <t>http://www.finances.bj/spip.php?article430</t>
  </si>
  <si>
    <t>http://www.finances.bj/IMG/pdf/budget_des_citoyens_relatif_au_budget_adopte_2014.pdf</t>
  </si>
  <si>
    <t>http://www.finances.bj/spip.php?article1169</t>
  </si>
  <si>
    <t>http://www.mof.gov.bt/content/pageContent.php?id=25</t>
  </si>
  <si>
    <t>http://www.mof.gov.bt/publication/files/pub3un3519iz.pdf</t>
  </si>
  <si>
    <t>http://www.economiayfinanzas.gob.bo/index.php?opcion=com_contenido&amp;ver=contenido&amp;id=1620&amp;seccion=315&amp;categoria=458</t>
  </si>
  <si>
    <t>http://www.economiayfinanzas.gob.bo/index.php?id_portal=VTCP</t>
  </si>
  <si>
    <t>http://www.vijeceministara.gov.ba/ministarstva/finansije_i_trezor/default.aspx?id=108&amp;langTag=en-US</t>
  </si>
  <si>
    <t>http://www.mft.gov.ba/bos/images/stories/ministarstvo/STRATEGIJA_PIFC_konacno_22012010_EN.pdf</t>
  </si>
  <si>
    <t>http://ec.europa.eu/europeaid/what/economic-support/public-finance/documents/botswana_pefa_report_2009_en.pdf</t>
  </si>
  <si>
    <t>http://www.finance.gov.bw/index.php?option=com_content1&amp;parent_id=184&amp;pparent=187&amp;cat_id=304&amp;id=318</t>
  </si>
  <si>
    <t>http://www.tesouro.fazenda.gov.br/</t>
  </si>
  <si>
    <t>http://www.tesouro.fazenda.gov.br/web/stn/sobre-o-tesouro-nacional</t>
  </si>
  <si>
    <t>http://www.mof.gov.bn/index.php/treasury-background</t>
  </si>
  <si>
    <t>http://www.mof.gov.bn/index.php/divisions/revenue</t>
  </si>
  <si>
    <t>http://www.mof.gov.bn/attachments/article/93/pembayaran%20notes%20-%20mei%202009v1.pdf</t>
  </si>
  <si>
    <t>http://www.minfin.bg/en/page/58</t>
  </si>
  <si>
    <t>http://www.minfin.bg/en/page/26</t>
  </si>
  <si>
    <t>http://www.tbs-sct.gc.ca/tbs-sct/index-eng.asp</t>
  </si>
  <si>
    <t>http://pdf.usaid.gov/pdf_docs/PNADK595.pdf</t>
  </si>
  <si>
    <t>http://laws-lois.justice.gc.ca/eng/acts/F-11/page-13.html#h-12</t>
  </si>
  <si>
    <t>http://www.pefa.org/en/assessment/cv-dec08-pfmpr-public-en-0</t>
  </si>
  <si>
    <t>http://www.tesoreria.cl/web/index.jsp</t>
  </si>
  <si>
    <t>http://gks.mof.gov.cn/</t>
  </si>
  <si>
    <t>http://gks.mof.gov.cn/zhengfuxinxi/guojijiejian/200901/t20090105_105908.html</t>
  </si>
  <si>
    <t>http://gks.mof.gov.cn/zhengfuxinxi/guojijiejian/201007/t20100721_329034.html</t>
  </si>
  <si>
    <t>http://www.irc.gov.co/irc/en/nationaltreasury</t>
  </si>
  <si>
    <t>http://www.armp.cg/</t>
  </si>
  <si>
    <t>http://www.hacienda.go.cr/contenido/585-direccion-general-de-hacienda</t>
  </si>
  <si>
    <t>http://www.mfin.hr/en/state-treasury</t>
  </si>
  <si>
    <t>http://www.porezna-uprava.hr/Stranice/Naslovnica.aspx</t>
  </si>
  <si>
    <t>http://www.mfin.hr/en/financial-management-information-systems-fmis-review-and-integration</t>
  </si>
  <si>
    <t>http://www.mfp.cu/html_inicio/i_mfp.php</t>
  </si>
  <si>
    <t>http://www.treasury.gov.cy</t>
  </si>
  <si>
    <t>http://adisspr.mfcr.cz/adistc/adis/idpr_pub/dpr/uvod.faces</t>
  </si>
  <si>
    <t>http://www.mfcr.cz/en/about-ministry/organisation-chart/section-04-financial-management-and-audi/dept-54-state-treasury-public-sector-con</t>
  </si>
  <si>
    <t>http://www.mfcr.cz/cs/verejny-sektor/regulace/statni-pokladna</t>
  </si>
  <si>
    <t>http://www.fm.dk/om-os/historie/den-roede-bygning/</t>
  </si>
  <si>
    <t>http://www.fm.dk/publikationer/2006/introduktion-til-et-omkostningsbaseret-bevillingssystem-april-2006/3-den-nye-bevillingsmodel/</t>
  </si>
  <si>
    <t>http://www.tresor.economie.gouv.fr/pays/djibouti</t>
  </si>
  <si>
    <t>http://finance.gov.dm/index.php/budget/information/17-2013-2014-budget-for-ministries</t>
  </si>
  <si>
    <t>http://finance.gov.dm/index.php/about-us/departments/18-treasury-division</t>
  </si>
  <si>
    <t>http://www.dominica.gov.dm/laws/1994/act4-1994.pdf</t>
  </si>
  <si>
    <t>http://www.tesoreria.gov.do/</t>
  </si>
  <si>
    <t>http://www.tesoreria.gov.do/index.php/component/phocadownload/category/30</t>
  </si>
  <si>
    <t>https://www.aduanas.gob.do/</t>
  </si>
  <si>
    <t>http://www.pefa.org/sites/pefa.org/files/attachments/Eng%20-%20Vol%202550610v20ESW0P1rview0Part0II0Final.pdf</t>
  </si>
  <si>
    <t>http://www.mof.gov.eg/English/Ministry%20Activities/Pages/TreasuryAuctionPage.aspx</t>
  </si>
  <si>
    <t>http://www.mh.gob.sv/portal/page/portal/MH_Fin_OLD/MH_TESORERIA</t>
  </si>
  <si>
    <t>http://documents.worldbank.org/curated/en/2007/01/7299376/reforming-payments-securities-settlement-systems-latin-america-caribbean</t>
  </si>
  <si>
    <t>http://www.fin.ee/state-treasury</t>
  </si>
  <si>
    <t>https://www.imf.org/external/pubs/ft/fandd/2000/09/pdf/potter.pdf</t>
  </si>
  <si>
    <t>http://www.finance.gov.fj/sections/financial-and-asset-management/treasury.html</t>
  </si>
  <si>
    <t>http://www.finance.gov.fj/sections/financial-and-asset-management/fmis.html</t>
  </si>
  <si>
    <t>http://www.finance.gov.fj/legislation.html</t>
  </si>
  <si>
    <t>http://www.treasuryfinland.fi/</t>
  </si>
  <si>
    <t>http://www.aft.gouv.fr</t>
  </si>
  <si>
    <t>http://www.aft.gouv.fr/rubriques/objectifs_188.html</t>
  </si>
  <si>
    <t>http://www.aft.gouv.fr/documents/%7BC3BAF1F0-F068-4305-821D-B8B2BF4F9AF6%7D/publication/attachments/317.pdf</t>
  </si>
  <si>
    <t>http://www.mf.gov.si/en/about_the_ministry/direktorati/reasury_directorate/treasury_of_the_treasury_single_account/</t>
  </si>
  <si>
    <t>http://www.tresor.ga/</t>
  </si>
  <si>
    <t>http://www.mofea.gov.gm/index.php?option=com_content&amp;view=article&amp;id=4&amp;Itemid=7</t>
  </si>
  <si>
    <t>http://www.treasury.gov.ge/4974</t>
  </si>
  <si>
    <t>http://eprints.lse.ac.uk/29097/1/GreeSE_No37.pdf</t>
  </si>
  <si>
    <t>http://www.minfin.gr/</t>
  </si>
  <si>
    <t>http://laws.gov.gd</t>
  </si>
  <si>
    <t>http://www.minfin.gob.gt/downloads/leyes_acuerdos/acuerdogub540_030114.pdf</t>
  </si>
  <si>
    <t>http://www.minfin.gob.gt/index.php/acerca-del-ministerio/estructura-organica</t>
  </si>
  <si>
    <t>http://www.finances.gov.gn</t>
  </si>
  <si>
    <t>http://www.finances.gov.gn/index.php/ministeres/ministere-de-leconomie-et-des-finances/directions-technique/direction-nationale-du-tresor-et-de-la-comptabilite</t>
  </si>
  <si>
    <t>http://www.finances.gov.gn/index.php/lois-et-textes-reglementaires/les-textes-organiques/func-startdown/212/</t>
  </si>
  <si>
    <t>OECD Data</t>
  </si>
  <si>
    <t>Personal Income</t>
  </si>
  <si>
    <t>Methods Available for Tax Payments and their Usage in 2011</t>
  </si>
  <si>
    <t>Year Begun</t>
  </si>
  <si>
    <t>Mandatory</t>
  </si>
  <si>
    <t>Mailed Cheques</t>
  </si>
  <si>
    <t>In person in Office</t>
  </si>
  <si>
    <t>Agency</t>
  </si>
  <si>
    <t>Phone</t>
  </si>
  <si>
    <t>Internet</t>
  </si>
  <si>
    <t>Direct Debit</t>
  </si>
  <si>
    <t>Kiosk</t>
  </si>
  <si>
    <t>1990s</t>
  </si>
  <si>
    <t>&lt;1</t>
  </si>
  <si>
    <t>In 75</t>
  </si>
  <si>
    <t>Czech Rep.</t>
  </si>
  <si>
    <t>Y/1</t>
  </si>
  <si>
    <t>66 - 71</t>
  </si>
  <si>
    <t>&lt;33</t>
  </si>
  <si>
    <t>&gt;67</t>
  </si>
  <si>
    <t>57/29/1</t>
  </si>
  <si>
    <t>85/40/1</t>
  </si>
  <si>
    <t>Korea</t>
  </si>
  <si>
    <t>&gt;99</t>
  </si>
  <si>
    <t>Slovak Rep.</t>
  </si>
  <si>
    <t>Subnational Level</t>
  </si>
  <si>
    <t>n.a</t>
  </si>
  <si>
    <t>Y(VAT)</t>
  </si>
  <si>
    <t>Y(direct)</t>
  </si>
  <si>
    <t>Hong Kong, China</t>
  </si>
  <si>
    <t>(13.1 m)</t>
  </si>
  <si>
    <t>(1.25m)</t>
  </si>
  <si>
    <t>About 100</t>
  </si>
  <si>
    <t>Corporate Income Tax Returns: Electronic Filing</t>
  </si>
  <si>
    <t>Value Added Tax Returns: Electronic Filing</t>
  </si>
  <si>
    <t>SIGTAS</t>
  </si>
  <si>
    <t>Standard Integrated Government Tax System</t>
  </si>
  <si>
    <t>http://www.chemonics.com/OurWork/OurProjects/Documents/Albania%20MCATA%20final%20report-English.pdf</t>
  </si>
  <si>
    <t>Tax and Revenue Management</t>
  </si>
  <si>
    <t>http://unpan1.un.org/intradoc/groups/public/documents/tasf/unpan023699.pdf</t>
  </si>
  <si>
    <t>http://imagebank.worldbank.org/servlet/WDSContentServer/IW3P/IB/2012/06/15/000386194_20120615021424/Rendered/PDF/667100PAD0P1110Official0Use0Only090.pdf</t>
  </si>
  <si>
    <t>Taxpayer 3</t>
  </si>
  <si>
    <t>https://www.ato.gov.au/</t>
  </si>
  <si>
    <t>FinanceOnline</t>
  </si>
  <si>
    <t>http://financien.belgium.be/nl/E-services/</t>
  </si>
  <si>
    <t>Acc_Status</t>
  </si>
  <si>
    <t>ASYCUDA World</t>
  </si>
  <si>
    <t>SIGAD</t>
  </si>
  <si>
    <t>Système d’Information et de Gestion Automatisée des Douanes</t>
  </si>
  <si>
    <t xml:space="preserve">SIM </t>
  </si>
  <si>
    <t>Sistema Informático María</t>
  </si>
  <si>
    <t>TWM</t>
  </si>
  <si>
    <t>Trade World Manager</t>
  </si>
  <si>
    <t>ICS</t>
  </si>
  <si>
    <t>Integrated Cargo System</t>
  </si>
  <si>
    <t>E-Zoll</t>
  </si>
  <si>
    <t>Single Automated Management System of Customs Service</t>
  </si>
  <si>
    <t xml:space="preserve">NASED </t>
  </si>
  <si>
    <t>National Automated System of Electronic Declaration</t>
  </si>
  <si>
    <t xml:space="preserve">PLDA </t>
  </si>
  <si>
    <t>Paperless Douanes et Accises</t>
  </si>
  <si>
    <t>www.burs.org.bw</t>
  </si>
  <si>
    <t>SISCOMEX</t>
  </si>
  <si>
    <t>Foreign Trade Integrated System</t>
  </si>
  <si>
    <t xml:space="preserve">BICIS </t>
  </si>
  <si>
    <t>Bulgarian Integrated Customs Information System</t>
  </si>
  <si>
    <t>Accelerated Commercial Release Operations Support System</t>
  </si>
  <si>
    <t>SYGA y SALIDA DE MERCANCIAS</t>
  </si>
  <si>
    <t>TICA</t>
  </si>
  <si>
    <t xml:space="preserve">Tecnología de la Información para el Control Aduanero </t>
  </si>
  <si>
    <t>New Computerized Transit System</t>
  </si>
  <si>
    <t>Customs and Excise Electronic Systems</t>
  </si>
  <si>
    <t xml:space="preserve">SIGA </t>
  </si>
  <si>
    <t>Integrated Customs Management System</t>
  </si>
  <si>
    <t>ECUAPASS</t>
  </si>
  <si>
    <t>CIS</t>
  </si>
  <si>
    <t>Customs Information System</t>
  </si>
  <si>
    <t>ITU</t>
  </si>
  <si>
    <t>Integrated Clearance System</t>
  </si>
  <si>
    <t xml:space="preserve">ATLAS </t>
  </si>
  <si>
    <t>Automatisiertes Tarif- und Lokales Zoll- Abwicklungs-System</t>
  </si>
  <si>
    <t>GCMS</t>
  </si>
  <si>
    <t>Ghana Customs Management System</t>
  </si>
  <si>
    <t>ICIS-net</t>
  </si>
  <si>
    <t>Total Revenue Integrated Processing System</t>
  </si>
  <si>
    <t>Automated Import System Hungary;  Automated Export System Hungary</t>
  </si>
  <si>
    <t>Tollakerfið</t>
  </si>
  <si>
    <t>Customs IT System</t>
  </si>
  <si>
    <t xml:space="preserve">ICES </t>
  </si>
  <si>
    <t>Indian Customs EDI System</t>
  </si>
  <si>
    <t>Customs-Excise Information System and Automation</t>
  </si>
  <si>
    <t>Customs Foreign Trade System</t>
  </si>
  <si>
    <t>AIDA</t>
  </si>
  <si>
    <t>Integrated Automation Customs Excises</t>
  </si>
  <si>
    <t>Customs Automated SErvices</t>
  </si>
  <si>
    <t>Nippon Automated Cargo and Port Consolidated System</t>
  </si>
  <si>
    <t>SIMBA 2005</t>
  </si>
  <si>
    <t>UNIPASS</t>
  </si>
  <si>
    <t>Single Automated Information System</t>
  </si>
  <si>
    <t>Customs Declaration Processing System; National Transit Control System</t>
  </si>
  <si>
    <t>Electronic Data Interchange Clearance System</t>
  </si>
  <si>
    <t>CES</t>
  </si>
  <si>
    <t>Customs Electronic System</t>
  </si>
  <si>
    <t xml:space="preserve">CMS </t>
  </si>
  <si>
    <t>Customs Management System II</t>
  </si>
  <si>
    <t>Sistema Aduanero Automatizado Integral</t>
  </si>
  <si>
    <t xml:space="preserve">CAIS </t>
  </si>
  <si>
    <t>Customs Automated Information System</t>
  </si>
  <si>
    <t xml:space="preserve">CIS </t>
  </si>
  <si>
    <t>BADR</t>
  </si>
  <si>
    <t>Base automatisée de dédouanement en réseau</t>
  </si>
  <si>
    <t>DMS, DMF / MSW 3.4</t>
  </si>
  <si>
    <t>CusMod / JBMS</t>
  </si>
  <si>
    <t>Nigeria Integrated Customs Information System</t>
  </si>
  <si>
    <t>TVINN</t>
  </si>
  <si>
    <t xml:space="preserve">WeBOC </t>
  </si>
  <si>
    <t>SOFIA</t>
  </si>
  <si>
    <t xml:space="preserve">SIGAD </t>
  </si>
  <si>
    <t>Single Window</t>
  </si>
  <si>
    <t>Nebras</t>
  </si>
  <si>
    <t>Gestion automatisée des Informations douanières et des échanges</t>
  </si>
  <si>
    <t>ISCS</t>
  </si>
  <si>
    <t>Slovenian Customs Information System</t>
  </si>
  <si>
    <t>iCBS</t>
  </si>
  <si>
    <t>Interfront Customs Border Solutions processing system</t>
  </si>
  <si>
    <t>Eletronic Data Interchange</t>
  </si>
  <si>
    <t>TDS</t>
  </si>
  <si>
    <t>E-DEC</t>
  </si>
  <si>
    <t>UAIS</t>
  </si>
  <si>
    <t>Unified Automated Information System</t>
  </si>
  <si>
    <t>Customs Management System</t>
  </si>
  <si>
    <t>Automated Customs Information System</t>
  </si>
  <si>
    <t>BİLGE</t>
  </si>
  <si>
    <t>Automatized Customs Clearance System of Ukraine, Inspector -2006</t>
  </si>
  <si>
    <t>CHIEF</t>
  </si>
  <si>
    <t>Customs Handling of Imports and Exports Freight</t>
  </si>
  <si>
    <t>LUCIA</t>
  </si>
  <si>
    <t>http://www.tatime.gov.al/sq-al/Sherbimet/eSherbimet/Pages/default.aspx</t>
  </si>
  <si>
    <t>http://www.dge.gov.dz/</t>
  </si>
  <si>
    <t>https://www.afip.gob.ar/claveFiscal/#PF</t>
  </si>
  <si>
    <t>http://www.taxservice.am/Content.aspx?itn=OSOnlineReportingSystem</t>
  </si>
  <si>
    <t>https://www.e-taxes.gov.az/</t>
  </si>
  <si>
    <t>http://www.bahamas.gov.bs/wps/portal/public/gov/government/services/!ut/p/b1/vVbbsqI6EP2W_QGOIeH6iIJcJNzD7YVC8YoIIory9QfnnFMz25k9ex5mTKqoonp1rfTq7nTGyTgaJ8fsuttk7a46ZofHf8KmCChYFGkeKwxggUZsQ7Q5FfImNQ7HkRrfjOkGb2UxvNLn7HCaY7ftj0o_jeOFt1TWnOPhZmUndniq1D1Pa6vrmecjxBaV4TP86Waf6um8vTknI8JMIaqstwXyjLRqHgSJFO4czagtq3Fsawd6xKwut8sNT_eqH17TgowMpo77OJEMc746ZWux3gnb5Y7MNgqRBH12j1sBIf6yXAfuEFA8BAQ-WCJ4H69FTwSgUZJAa7xM8QH3n_8vAF_9FQs708HMs_TD7JuaJNtIEeCzP2ApOAjKGZNAFyjgwd_0_xjw3t8W5YfZMh3KoKwJeuZ_n1CLBr_p_zHg03pJniEW_1DAt0UGAmUKngE_kegr4Fc5_NUprDn8BDCoEA8A7juAITJDmBZjoPmMgoQZ--MI0Km3v9daX_TuvnconxQU3i87ACgd90Zg-jL024zyxPAODnNMzj3uyd2Xlp0pqDifuWTCjxq2F9_engkt6D_yOqXYOWGAN5zoLxM-pWFOvZoQvVRSRQJ_nfCpaGz4xwn1cbJblF-6ZfkFfGE4QNM8ZBkBcjQv0ONgPzTN9Kx1st0FBrqAC8yvbrbRskKYcnLoKWWxMQS9JWm6ItYxB9xtkxykTQyn1uQ-3RxV83CYX1laE8MkBdpsZtLiAhReyshS7qi9UPX5rk0UMXLaEK5uDG8nYlU2Xdv0zTJjJ35ZtXAIpsZX4xLBJovPgpxMbYErDJLRA-DiTqS4LAz_fMrsc1WgeJsfpP68j3h1Zp7xrgQKF93r66irnTt5G5tqVa7-l_qDa8j9UWrQUVhSelMKAZAB8OTeNcnB8PKBZO_qYB8iLANoknaO94l2Fnw7DwatxakN67T-jBC9mJADryZkX034aknNPy_pu_6ECEGKB5AZvhQNHv0ZA0569OfwcHIafIAZqlmpFL0Yw77IboyennWHRTega2Q2ca653CSttMmDyNSH_qTaZlPvpXimSZBW8Oy-i0xHwg17x0YhU67unSxD2ARSMNHuIySIXDnSSXUUroxTh73lbde6xPspW8CyPCxrOxF8sk4EjjGRebS3RFVxY13dmxduR5GeAmUU8TdzdxgFxx8uOz8Ag5hAdD3KAbz7s4F1xz7ucdHdAEc6s-hDkxR3zwwpLFM66AnEZKubhLEwuWH8TcwUxQb8ZEIC5m8Tvh9YYIpeTOj9eUnf1SfiKQEKALAMy1ICzY8D4_GwP-NOejzsd3ewX0QXL9cvu0tVNUs5nc3URUvzVbRAWxz369SGe1iy4sZAyFxwd6WsFFUqA5mb6MiZIdIaiSJJpDr0xEZ0Rykj8eJydtrx8SILOzmLCr9OrpLSbc_uwlxobLO9WSUz7_NQddh6pforqriwQu7OH_OvLq_zxzJYV3Z56ruNtg3zbV_N9b8bi2__ADitGrM!/dl4/d5/L2dBISEvZ0FBIS9nQSEh/</t>
  </si>
  <si>
    <t>https://etax.ird.gov.bb/eTaxIrd/Login.aspx</t>
  </si>
  <si>
    <t>https://frupayonline.nt.gov.au/</t>
  </si>
  <si>
    <t>http://www.portal.gov.by</t>
  </si>
  <si>
    <t>https://my.gov.au/mygov</t>
  </si>
  <si>
    <t>http://my.belgium.be/login.html?locale=nl</t>
  </si>
  <si>
    <t>http://www.finances.ad/pressupostos-del-govern-d-andorra</t>
  </si>
  <si>
    <t>http://www.belize.gov.bz/index.php/approved-budget-2014-2015</t>
  </si>
  <si>
    <t>eProc System</t>
  </si>
  <si>
    <t>http://www.sndi.ci/index.php/component/content/article/35-infosndi/78-sigfip.html</t>
  </si>
  <si>
    <t>http://www.mof.gov.bn/index.php/departments/treasury</t>
  </si>
  <si>
    <t>http://www.minhacienda.gov.co/HomeMinhacienda/siif/Estadisticas/Presupuesto</t>
  </si>
  <si>
    <t>http://www.pte.gov.co/WebsitePTE/ConsultasPersonalizadasBootstrap.aspx</t>
  </si>
  <si>
    <t>http://www.hacienda.go.cr/contenido/12487-presupuesto-de-la-republica</t>
  </si>
  <si>
    <t>http://www.hacienda.go.cr/contenido/12668-sigaf-sistema-integrado-de-gestion-de-administracion-financiera</t>
  </si>
  <si>
    <t>http://www.hacienda.go.cr/contenido/139-cifras-mensuales-de-ingresos-gastos-y-financiamiento-del-gobierno-central</t>
  </si>
  <si>
    <t>http://bop.dgb.ga/</t>
  </si>
  <si>
    <t>http://www.budget.gouv.ga/47-textes-juridiques/344-decrets-et-arretes-/</t>
  </si>
  <si>
    <t>http://mefhaiti.gouv.ht/?page_id=918</t>
  </si>
  <si>
    <t>http://ngmszakmaiteruletek.kormany.hu/koltsegvetes</t>
  </si>
  <si>
    <t>Nemzetgazdasági Minisztérium / Ministry for National Economy</t>
  </si>
  <si>
    <t>https://elekha.nic.in</t>
  </si>
  <si>
    <t>http://oldwww.finance.gov.ie/documents/publications/other/mifpireport.pdf</t>
  </si>
  <si>
    <t>http://www.mof.gov.kw/MofBudget/MofBudgetDetail.aspx#mofBudget2</t>
  </si>
  <si>
    <t>http://www.liechtenstein.li/de/wirtschaft/staatshaushalt/</t>
  </si>
  <si>
    <t>http://mfin.gov.mt/en/The-Budget/Pages/default.aspx</t>
  </si>
  <si>
    <t>http://mfin.gov.mt/en/home/Pages/FDRS.aspx</t>
  </si>
  <si>
    <t>http://www.mf.gov.md/middlecost</t>
  </si>
  <si>
    <t>http://www.mf.gov.md/about/delur/management</t>
  </si>
  <si>
    <t>http://www.iltod.gov.mn/?cat=11</t>
  </si>
  <si>
    <t>http://www.mof.gov.mn/category/budget-development/budget-software/</t>
  </si>
  <si>
    <t>http://www.mf.gov.me/en/organization/macroeconomic-report</t>
  </si>
  <si>
    <t>http://www.finances.gov.ma/en/Pages/PLF2014.aspx?m=Finance%20Act%20and%20Budget</t>
  </si>
  <si>
    <t>http://www.finances.gov.ma/fr/Pages/Statistiques.aspx?m=VOUS%20ETES</t>
  </si>
  <si>
    <t>http://www.mof.gov.na/it/it</t>
  </si>
  <si>
    <t>http://www.naurugov.nr/government/departments/department-of-finance-and-economic-planning.aspx</t>
  </si>
  <si>
    <t>http://www.mof.gov.np/en/content/mof-link-pages-2.html</t>
  </si>
  <si>
    <t>http://www.budgetoffice.gov.ng/2014/Understanding%20Budget%202014.pdf</t>
  </si>
  <si>
    <t>http://www.mef.gob.pa/es/informes/Paginas/informes.aspx</t>
  </si>
  <si>
    <t>http://www.dgo.pt/execucaoorcamental/Paginas/Sintese-da-Execucao-Orcamental-Mensal.aspx?Ano=2014&amp;Mes=Maio</t>
  </si>
  <si>
    <t>http://mofed.gov.sl/annualbudgetrep.htm</t>
  </si>
  <si>
    <t>http://mofed.gov.sl/linkingreports.htm</t>
  </si>
  <si>
    <t>http://mofed.gov.sl/pfmru1.htm#placeholder</t>
  </si>
  <si>
    <t>http://mofed.gov.sl/PUBLICATIONS/Citizens%20budget%20final.pdf</t>
  </si>
  <si>
    <t>http://www.finance.go.ug/index.php?option=com_docman&amp;Itemid=159</t>
  </si>
  <si>
    <t>http://www.mof.gov.ae/En/OpenData/Pages/default.aspx</t>
  </si>
  <si>
    <t>https://www.gov.uk/government/topical-events/budget-2014</t>
  </si>
  <si>
    <t>http://www.onsc.gub.uy/onsc1/</t>
  </si>
  <si>
    <t>https://www.mf.uz/ru/mf-state-budjet.html</t>
  </si>
  <si>
    <t>http://www.pmof.ps/52</t>
  </si>
  <si>
    <t>http://www.iiste.org/Journals/index.php/RJFA/article/view/4973/5056</t>
  </si>
  <si>
    <t>http://www.afdb.org/fileadmin/uploads/afdb/Documents/Project-and-Operations/Guinea%20Bissau_PAURB_EN.pdf</t>
  </si>
  <si>
    <t>http://www.finance.gov.gy/images/Docs/Legislation/Fiscal%20Management%20and%20Accountability%20Act%202003.pdf</t>
  </si>
  <si>
    <t>http://eprocure.gov.gy/</t>
  </si>
  <si>
    <t>http://www.sefin.gob.hn/?page_id=2257</t>
  </si>
  <si>
    <t>http://www.try.gov.hk</t>
  </si>
  <si>
    <t>http://www.allamkincstar.gov.hu/english?print=1</t>
  </si>
  <si>
    <t>http://www.allamkincstar.gov.hu/</t>
  </si>
  <si>
    <t>http://www.fjarmalaraduneyti.is/greidsluafkoma/</t>
  </si>
  <si>
    <t>http://www.cga.nic.in/writereaddata/b3.pdf</t>
  </si>
  <si>
    <t>http://www.althingi.is</t>
  </si>
  <si>
    <t>http://www.cga.nic.in</t>
  </si>
  <si>
    <t>https://www.djkn.kemenkeu.go.id/</t>
  </si>
  <si>
    <t>http://www.kemenkeu.go.id/sites/default/files/pdf-peraturan/UU%20No%2023%20Tahun%202013.pdf</t>
  </si>
  <si>
    <t>http://www.pefa.org/en/assessment/id-dec12-pfmpr-public-en</t>
  </si>
  <si>
    <t>http://www.mefa.ir/portal/Home/Default.aspx?CategoryID=0ba8abcd-554c-4b11-8a9b-dffd8f97c207</t>
  </si>
  <si>
    <t>http://www.mof.gov.iq/pages/ar/AccountingServices.aspx</t>
  </si>
  <si>
    <t>http://documents.worldbank.org/curated/en/2010/06/13215703/public-financial-management-reform-middle-east-north-africa-overview-regional-experience-vol-1-2-overview-summary</t>
  </si>
  <si>
    <t>http://www.financialregulator.ie/publications/Documents/Payment%20Oversight%20Report.pdf</t>
  </si>
  <si>
    <t>http://www.ag.mof.gov.il/AccountantGeneral/AccountantGeneral_eng</t>
  </si>
  <si>
    <t>http://www.boi.org.il/en/PaymentSystem/LawsAndRegulations/Pages/Default.aspx</t>
  </si>
  <si>
    <t>http://www.bancaditalia.it/pubblicazioni/econo/quest_ecofin_2/qef169/QEF_169.pdf</t>
  </si>
  <si>
    <t>https://www.bancaditalia.it/serv_pubblico/elenco-dei-servizi/tesoreria;internal&amp;action=_setlanguage.action?LANGUAGE=en</t>
  </si>
  <si>
    <t>http://www.mof.gov.jm/ctms</t>
  </si>
  <si>
    <t>http://www.mof.gov.jm/sites/default/files/CTMS_Presentation_Web_version.pdf</t>
  </si>
  <si>
    <t>http://www.nta.go.jp</t>
  </si>
  <si>
    <t>http://www.mof.go.jp/exchequer/index.html</t>
  </si>
  <si>
    <t>http://www.mof.go.jp/english/budget/budget/fy2002/brief/2002-23.htm</t>
  </si>
  <si>
    <t>http://www.pefa.org/en/assessment/jo-sep11-pfmpr-public-en</t>
  </si>
  <si>
    <t>http://www.mof.gov.jo/en-us/abouttheministry/theministry%E2%80%99sdirectorates/thepublictreasurydirectorate.aspx</t>
  </si>
  <si>
    <t>http://adilet.zan.kz/eng/docs/K080000095_</t>
  </si>
  <si>
    <t>http://www.minfin.gov.kz/irj/portal/anonymous?NavigationTarget=ROLES://portal_content/mf/kz.ecc.roles/kz.ecc.anonymous/kz.ecc.anonymous/kz.ecc.anonym_about_mininstry/about_ministry/structure_fldr/committees_fldr</t>
  </si>
  <si>
    <t>http://english.mosf.go.kr/abo/organ3.do?bcd=AO003</t>
  </si>
  <si>
    <t>http://www.apec2012.ru/news/20120326/462480211.html</t>
  </si>
  <si>
    <t>https://eng.digitalbrain.go.kr/en/view/datacenter/data_view.jsp?brdi_no=000002&amp;curPage=1&amp;code=DB0302</t>
  </si>
  <si>
    <t>http://www.pefa.org/en/assessment/kcb-may09-pfmpr-public-en</t>
  </si>
  <si>
    <t>http://mf.rks-gov.net/sq-al/departamentet/departamentiithesarit.aspx</t>
  </si>
  <si>
    <t>http://www.finance.go.ug/index.php?option=com_content&amp;view=article&amp;id=50&amp;Itemid=86</t>
  </si>
  <si>
    <t>http://www.kase.gov.lv/</t>
  </si>
  <si>
    <t>http://www.kase.gov.lv/l/normativie-akti/1596</t>
  </si>
  <si>
    <t>http://www.finance.gov.lb/ar-LB/taxation/Pages/default.aspx</t>
  </si>
  <si>
    <t>http://www.finmin.lt/web/finmin/veiklos_uzduotys#izdo</t>
  </si>
  <si>
    <t>http://www.vmi.lt</t>
  </si>
  <si>
    <t>http://www.oecd.org/gov/budgeting/48170576.pdf</t>
  </si>
  <si>
    <t>http://www.te.public.lu/</t>
  </si>
  <si>
    <t>http://www.legilux.public.lu/leg/a/archives/1999/0068/a068.pdf#page=6</t>
  </si>
  <si>
    <t>http://www.dsf.gov.mo/about/about_org/C_Org_SOT_B.html</t>
  </si>
  <si>
    <t>http://www.finance.gov.mk/node/863</t>
  </si>
  <si>
    <t>http://www.finance.gov.mk/node/189</t>
  </si>
  <si>
    <t>http://www.treasury.gov.my/</t>
  </si>
  <si>
    <t>http://www.ilkap.gov.my/download/pekeliling/agc/Act61.pdf</t>
  </si>
  <si>
    <t>http://home.eperolehan.com.my/v2/index.php?lang=bm</t>
  </si>
  <si>
    <t>http://www.finance.gov.mv/</t>
  </si>
  <si>
    <t>http://www.pefa.org/en/assessment/mv-nov09-pfmpr-public-en</t>
  </si>
  <si>
    <t>http://www.finances.gouv.ml</t>
  </si>
  <si>
    <t>http://tresor.gouv.ml/</t>
  </si>
  <si>
    <t>http://treasury.gov.mt/</t>
  </si>
  <si>
    <t>http://treasury.gov.mt/en/Documents/Legislation/Financial_Administration_and_Audit_Act,_Chapter_174.pd</t>
  </si>
  <si>
    <t>http://www.tresor.mr</t>
  </si>
  <si>
    <t>http://treasury.mof.gov.mu/English/Pages/default.aspx</t>
  </si>
  <si>
    <t>https://www.gov.mu/portal/site/AssemblySite/menuitem.ee3d58b2c32c60451251701065c521ca/?content_id=9a654555fc808010VgnVCM100000ca6a12acRCRD</t>
  </si>
  <si>
    <t>http://www.shcp.gob.mx/sitioTESOFE/Paginas/intro1.aspx</t>
  </si>
  <si>
    <t>http://www.apartados.hacienda.gob.mx/lineamientoscut/</t>
  </si>
  <si>
    <t>http://www.minfin.gov.md/node/8111</t>
  </si>
  <si>
    <t>http://www.minfin.gov.md/actnorm/contabil/evidenta</t>
  </si>
  <si>
    <t>http://en.gouv.mc/Government-Institutions/The-Government/Ministry-of-Finance-and-Economy/Public-Treasury</t>
  </si>
  <si>
    <t>http://en.gouv.mc/Government-Institutions/The-Government/Ministry-of-Finance-and-Economy/Department-of-Tax-Services</t>
  </si>
  <si>
    <t>http://www.mf.gov.me/organizacija/budzet-i-trezor-/</t>
  </si>
  <si>
    <t>http://www.finances.gov.ma/en/Pages/TGR.aspx?m=THE%20MINISTRY&amp;m2=Departments</t>
  </si>
  <si>
    <t>https://www.tgr.gov.ma</t>
  </si>
  <si>
    <t>http://www.pefa.org/en/assessment/ma-may09-pfmpr-public-en</t>
  </si>
  <si>
    <t>http://www.mfdnt.gov.mz/</t>
  </si>
  <si>
    <t>http://www.mf.gov.mz/web/guest/tesouro#leis</t>
  </si>
  <si>
    <t>http://www.irdmyanmar.gov.mm</t>
  </si>
  <si>
    <t>http://www.irdmyanmar.gov.mm/</t>
  </si>
  <si>
    <t>http://www.dsta.nl</t>
  </si>
  <si>
    <t>http://www.dsta.nl/Onderwerpen/Schatkistbankieren/Hoe_werkt_schatkistbankieren</t>
  </si>
  <si>
    <t>http://www.regjeringen.no/nb/dep/fin/dok/regpubl/stprp/1999-2000/stprp-nr-1-1999-2000-/7.html?id=284192</t>
  </si>
  <si>
    <t>http://www.regjeringen.no/nb/dep/fin/dep/org/avdelinger.html?id=243</t>
  </si>
  <si>
    <t>http://www.regjeringen.no/en/the-government/solberg/Regjeringens-satsingsomrader/Regjeringens-satsingsomrader/En-enklere-hverdag-for-folk-flest/Digitalisere-forvaltningen.html?id=753127</t>
  </si>
  <si>
    <t>http://www.legislation.govt.nz/act/public/1989/0044/latest/DLM160809.html</t>
  </si>
  <si>
    <t>http://www.sbp.org.pk/fsr/2009/pdf/Special%20Section%203%20%20Transition%20to%20a%20Single%20Treasury%20Account%20Potential%20Implications%20for%20the%20Banking%20Sector.pdf</t>
  </si>
  <si>
    <t>http://www.mef.gob.pa</t>
  </si>
  <si>
    <t>http://palaugov.org/bureau-of-national-treasury/</t>
  </si>
  <si>
    <t>http://palaugov.org/executive-branch/ministries/finance/</t>
  </si>
  <si>
    <t>http://palaugov.org/bureau-of-revenue-customs-taxation/</t>
  </si>
  <si>
    <t>http://www.treasury.gov.pg</t>
  </si>
  <si>
    <t>http://www.treasury.gov.pg/html/legislation/acts.html</t>
  </si>
  <si>
    <t>http://www.pefa.org/en/assessment/py-dec11-pfmpr-public-en</t>
  </si>
  <si>
    <t>http://www.hacienda.gov.py/sseaf/index.php?c=299</t>
  </si>
  <si>
    <t>http://www.mef.gob.pe/index.php?option=com_content&amp;view=section&amp;id=32&amp;Itemid=100770&amp;lang=es</t>
  </si>
  <si>
    <t>http://www.mef.gob.pe/index.php?option=com_content&amp;view=article&amp;id=2241%3Anormativa&amp;catid=432%3Anormativa&amp;Itemid=100770&amp;lang=es</t>
  </si>
  <si>
    <t>http://www.mef.gob.pe/index.php?option=com_content&amp;view=section&amp;id=51&amp;Itemid=100360&amp;lang=es</t>
  </si>
  <si>
    <t>http://www.mf.gov.pl/ministerstwo-finansow/dzialalnosc/finanse-publiczne/budzet-panstwa/trezor/-/asset_publisher/tq7U/content/cele-wdrozenia-systemu-trezor?redirect=http%3A%2F%2Fwww.mf.gov.pl%2Fministerstwo-finansow%2Fdzialalnosc%2Ffinanse-publiczne%2Fbudzet-panstwa%2Ftrezor%3Fp_p_id%3D101_INSTANCE_tq7U%26p_p_lifecycle%3D0%26p_p_state%3Dnormal%26p_p_mode%3Dview%26p_p_col_id%3Dcolumn-2%26p_p_col_count%3D1#p_p_id_101_INSTANCE_tq7U_</t>
  </si>
  <si>
    <t>http://www.igcp.pt</t>
  </si>
  <si>
    <t>http://www.igcp.pt/gca/?id=567</t>
  </si>
  <si>
    <t>http://www.strategyand.pwc.com/media/file/Technology_of_Fiscal_Reform.pdf</t>
  </si>
  <si>
    <t>http://www.mof.gov.qa/en/MinistryProjects/Pages/GFMIS-project.aspx</t>
  </si>
  <si>
    <t>http://www.mof.gov.qa/en/MinistryProjects/Pages/TAS-project.aspx</t>
  </si>
  <si>
    <t>http://www.mof.gov.qa/en/Departments/UndersecretaryforFinancialAffairs/Pages/default.aspx</t>
  </si>
  <si>
    <t>http://www.mfinante.ro/trezorengl.html?pagina=domenii</t>
  </si>
  <si>
    <t>http://www.roskazna.ru/</t>
  </si>
  <si>
    <t>http://www.roskazna.ru/polozhenie/</t>
  </si>
  <si>
    <t>http://www.sknmof.com/</t>
  </si>
  <si>
    <t>https://www.sknird.com/</t>
  </si>
  <si>
    <t>http://www.skncustoms.com</t>
  </si>
  <si>
    <t>http://www.oas.org/juridico/mla/en/kna/en_kna-int-text-const.pdf</t>
  </si>
  <si>
    <t>http://www.govt.lc/constitution5</t>
  </si>
  <si>
    <t>http://www.finance.gov.lc/departments/view/48</t>
  </si>
  <si>
    <t>http://www.oas.org/dil/The_Saint_Vincent_Constitution_Order_1979.pdf</t>
  </si>
  <si>
    <t>http://www.finance.gov.vc/index.php?option=com_content&amp;view=article&amp;id=55&amp;Itemid=7</t>
  </si>
  <si>
    <t>http://www.mof.gov.ws/Services/Accounts/tabid/5650/Default.aspx</t>
  </si>
  <si>
    <t>http://www.mof.gov.ws/Portals/195/ACCOUNTS/Part_B.pdf</t>
  </si>
  <si>
    <t>http://www.mof.gov.ws/AboutUs/PublicFinanceManagementReforms/tabid/6008/Default.aspx</t>
  </si>
  <si>
    <t>http://www.bcsm.sm/index.php?option=com_content&amp;task=view&amp;id=169&amp;Itemid=577</t>
  </si>
  <si>
    <t>http://www.consigliograndeegenerale.sm/contents/instance18/files/document/22881leggi_6439.pdf</t>
  </si>
  <si>
    <t>http://www.min-financas.st/modulo/do/oge.php</t>
  </si>
  <si>
    <t>http://www.min-financas.st/pdf/oge/oge2014/orc_cid.pdf</t>
  </si>
  <si>
    <t>http://www.min-financas.st/modulo/dt.php</t>
  </si>
  <si>
    <t>http://www.min-financas.st/pdf/dc/DR%20Org%C3%A2nica%20da%20Direc%C3%A7%C3%A3o%20de%20Contabilidade%20P%C3%BAblica.pdf</t>
  </si>
  <si>
    <t>http://www.mof.gov.sa/</t>
  </si>
  <si>
    <t>http://www.trezor.gov.rs/index.php?language=en</t>
  </si>
  <si>
    <t>http://www.trezor.gov.rs/uploads/file/Zakoni/Zakon%20o%20budzetskom%20sistemu.pdf</t>
  </si>
  <si>
    <t>http://www.seylii.org/sc/legislation/consolidated-act/188</t>
  </si>
  <si>
    <t>http://www.statehouse.gov.sc/static.php?content_id=5</t>
  </si>
  <si>
    <t>http://www.agd.gov.sg/services_treasury.html</t>
  </si>
  <si>
    <t>http://statutes.agc.gov.sg/aol/search/display/view.w3p;ident=52db0858-2b00-4b42-b3d8-7d77e0b06356;page=0;query=DocId%3A%2216fb75f8-18de-438d-a559-c0b74a288e3d%22%20Status%3Ainforce%20Depth%3A0;rec=0#legis</t>
  </si>
  <si>
    <t>https://www.gebiz.gov.sg/</t>
  </si>
  <si>
    <t>Treasury Single Account</t>
  </si>
  <si>
    <t>e-Government</t>
  </si>
  <si>
    <t>Tax Administration</t>
  </si>
  <si>
    <t>Customs Administration</t>
  </si>
  <si>
    <t>e-Filing</t>
  </si>
  <si>
    <t>e-Payment</t>
  </si>
  <si>
    <t>Digital Signature</t>
  </si>
  <si>
    <t>e-Procurement</t>
  </si>
  <si>
    <t>https://www.gobiernoenlinea.gov.co</t>
  </si>
  <si>
    <t>http://www.pufbih.ba</t>
  </si>
  <si>
    <t>http://www.mofnp.gov.zm/index.php/news/188-state-makes-progress-in-implementation-of-treasury-single-account-system</t>
  </si>
  <si>
    <t>http://www.mof.gov.cy/mof/ird/ird.nsf/dmlindex_gr/dmlindex_gr?OpenDocument</t>
  </si>
  <si>
    <t>http://www.gst.gov.bz/press/may10_07.html</t>
  </si>
  <si>
    <t>http://ov.impuestos.gob.bo/Login.aspx</t>
  </si>
  <si>
    <t>http://81.93.76.226/SiteCir/Ppo.aspx</t>
  </si>
  <si>
    <t>https://www.stars.gov.bn/eServices/Public/Login.aspx</t>
  </si>
  <si>
    <t>https://inetdec.nra.bg/index.html</t>
  </si>
  <si>
    <t>http://www.cra-arc.gc.ca/esrvc-srvce/tx/prprrs/menu-eng.html</t>
  </si>
  <si>
    <t>https://portoncv.gov.cv/portonprd/portoncv?p=C8A8A6B0A5C4BDB9C7AEABC4C4</t>
  </si>
  <si>
    <t>http://www.sii.cl/botonera/interior_iva.htm</t>
  </si>
  <si>
    <t>http://www.szgs.gov.cn/internet/zwgk/tszt/ybs/dzbs/t20120202_338401.htm</t>
  </si>
  <si>
    <t>http://www.dian.gov.co/contenidos/servicios/guia.html</t>
  </si>
  <si>
    <t>http://tributaciondirecta.hacienda.go.cr/tributaciondirecta/guia.jsp</t>
  </si>
  <si>
    <t>https://e-porezna.porezna-uprava.hr/Prijava.aspx?ReturnUrl=%2f</t>
  </si>
  <si>
    <t>https://taxisnet.mof.gov.cy/displayWelcome.do</t>
  </si>
  <si>
    <t>http://www.financnisprava.cz/cs/dane-elektronicky/danovy-portal/elektronicka-podani-pro-financni-spravu</t>
  </si>
  <si>
    <t>http://skat.dk/data.aspx?oId=80112&amp;vId=0</t>
  </si>
  <si>
    <t>https://portoncv.gov.cv/portonprd/portoncv?p=AACEC7BDB7C4BCBAADABA0BCBEACBEB2C4C4</t>
  </si>
  <si>
    <t>https://www.registrocivil.cl/OficinaInternet/servlet/VentaCertificadoVehiculo</t>
  </si>
  <si>
    <t>https://www.simit.org.co/</t>
  </si>
  <si>
    <t>http://www.praha.eu/jnp/cz/potrebuji_resit/zivotni_situace/poplatky/index.html</t>
  </si>
  <si>
    <t>https://www.argentinacompra.gov.ar</t>
  </si>
  <si>
    <t>http://www.armp.bi</t>
  </si>
  <si>
    <t>www.compranet.gob.mx</t>
  </si>
  <si>
    <t xml:space="preserve">http://www.djn.gov.me </t>
  </si>
  <si>
    <t>www.philgeps.gov.ph</t>
  </si>
  <si>
    <t xml:space="preserve">http://www.e-licitatie.ro </t>
  </si>
  <si>
    <t xml:space="preserve">http://www.goszakup.gov.kz </t>
  </si>
  <si>
    <t>http://www.pokladnica.sk</t>
  </si>
  <si>
    <t>http://www.pokladnica.sk/_img/Documents/zakon/Z%C3%A1kon%20o%20%C5%A0P2013.pdf</t>
  </si>
  <si>
    <t>http://www.oecd.org/slovenia/39997582.pdf</t>
  </si>
  <si>
    <t>http://www.ujp.gov.si/</t>
  </si>
  <si>
    <t>http://www.cbsi.com.sb/index.php?id=87</t>
  </si>
  <si>
    <t>http://www.mof.gov.sb/AboutUs/TreasuryUnit.aspx</t>
  </si>
  <si>
    <t>http://www.treasury.gov.za/</t>
  </si>
  <si>
    <t>http://www.treasury.gov.za/legislation/PFMA/act.pdf</t>
  </si>
  <si>
    <t>http://www.grss-mof.org/wp-content/uploads/2014/03/APPROPRIATION_SUPPLEMENTARY-BILL.pdf</t>
  </si>
  <si>
    <t>http://www.goss.org/index.php/ministries/finance</t>
  </si>
  <si>
    <t>http://www.tesoro.es/EN/index.asp</t>
  </si>
  <si>
    <t>http://www.tesoro.es/sp/organizacion/organiza2.asp</t>
  </si>
  <si>
    <t>http://www.treasury.gov.lk/</t>
  </si>
  <si>
    <t>http://www.treasury.gov.lk/images/depts/tod/docs/reports/oerformanceReport2013-eng%20.pdf</t>
  </si>
  <si>
    <t>http://www.treasury.gov.lk/general-treasury2-3/treasury-operations.html</t>
  </si>
  <si>
    <t>http://www.imf.org/external/pubs/ft/scr/2014/cr14203.pdf</t>
  </si>
  <si>
    <t>http://minfin.sr</t>
  </si>
  <si>
    <t>http://minfin.sr/dirfin.htm</t>
  </si>
  <si>
    <t>http://www.gov.sr/sr/ministerie-van-financi%C3%ABn/actueel/archief/2012/tsa-transparant-en-effici%C3%ABnt-voor-financieel-beleid-overheid-(1).aspx</t>
  </si>
  <si>
    <t>http://www.gov.sz/index.php?option=com_content&amp;view=article&amp;id=417&amp;Itemid=422</t>
  </si>
  <si>
    <t>http://www.gov.sz/images/stories/Constitution%20of%20%20SD-2005A001.pdf</t>
  </si>
  <si>
    <t>https://www.riksgalden.se/</t>
  </si>
  <si>
    <t>https://www.riksgalden.se/en/aboutsndo/Cash-Management/The-central-government-payment-model/</t>
  </si>
  <si>
    <t>http://www.bis.org/cpss/paysys/SwitzerlandComp.pdf</t>
  </si>
  <si>
    <t>People Soft, Oracle</t>
  </si>
  <si>
    <t>http://www.nta.gov.tw/web/Eng/Default.aspx</t>
  </si>
  <si>
    <t>http://syrianfinance.gov.sy/</t>
  </si>
  <si>
    <t>http://www.nta.gov.tw/web/Announce/uptAnnounceEng.aspx?c0=165&amp;p0=1608</t>
  </si>
  <si>
    <t>http://minfin.tj/downloads/pfmstrategyfinaleng.pdf</t>
  </si>
  <si>
    <t>http://www.imf.org/external/pubs/ft/scr/2009/cr09250.pdf</t>
  </si>
  <si>
    <t>http://www.treasury.go.th</t>
  </si>
  <si>
    <t>http://www.tresor-togo.org/</t>
  </si>
  <si>
    <t>http://www.imf.org/external/pubs/ft/scr/2013/cr13234.pdf</t>
  </si>
  <si>
    <t>http://finance.gov.tt/services/treasury/</t>
  </si>
  <si>
    <t>http://ec.europa.eu/europeaid/what/economic-support/public-finance/documents/trinidad_tobago_pefa_report_2009_en.pdf</t>
  </si>
  <si>
    <t>http://www.finances.gov.tn/index.php?option=com_content&amp;view=article&amp;id=35&amp;Itemid=272&amp;lang=fr</t>
  </si>
  <si>
    <t>http://www.treasury.gov.tr/</t>
  </si>
  <si>
    <t>http://mevzuat.basbakanlik.gov.tr/Metin.Aspx?MevzuatKod=7.5.15060&amp;sourceXmlSearch=Genel%20B&amp;MevzuatIliski=0</t>
  </si>
  <si>
    <t>http://www.tuvalu-legislation.tv/tuvalu/DATA/PRIN/1990-49A/TuvaluTrustFundAct.pdf</t>
  </si>
  <si>
    <t>http://afritacouest.org/images/23coEng.pdf</t>
  </si>
  <si>
    <t>http://www.mof.gov.bh/arb/showdatafile.asp?rid=1257</t>
  </si>
  <si>
    <t>http://www.bahamas.gov.bs/wps/wcm/connect/93187cd8-e19b-42c0-9982-25576cc43fff/Chap+9+Finance.pdf?MOD=AJPERES</t>
  </si>
  <si>
    <t>http://www.laws.gov.ag/acts/chapters/cap-168.pdf</t>
  </si>
  <si>
    <t>http://www.mf.gov.dz/article/301/R%C3%A9alisations/281/La-modernisation-des-syst%C3%A8mes-de-paiement-:-une-r%C3%A9forme-exemplaire-port%C3%A9e-par-un-projet-structurant--.html</t>
  </si>
  <si>
    <t>http://www.tresor.gov.ci/documentation/actualites/revue-de-presse/item/828-tracabilite-des-operations-financieres-de-l%E2%80%99etat-la-cr%C3%A9ation-d%E2%80%99un-compte-unique-du-tr%C3%A9sor-adopt%C3%A9-en-conseil-de-ministre.html</t>
  </si>
  <si>
    <t>http://www.eastafritac.org/images/uploads/documents_storage/2013-10_Cash_Management_Workshop_-_Day_1_Presentations.pdf</t>
  </si>
  <si>
    <t>http://www.finlex.fi/fi/laki/ajantasa/1988/19880423</t>
  </si>
  <si>
    <t>http://www.tresor.ga/r/attributions/loi585.htm#T2C4S1</t>
  </si>
  <si>
    <t>http://issuu.com/mefhaiti/docs/pre__sentation_du_compte_unique_du_</t>
  </si>
  <si>
    <t>http://blog-pfm.imf.org/pfmblog/2013/06/kenyas-bold-course-in-pfm-reform.html</t>
  </si>
  <si>
    <t>http://aid.dfat.gov.au/countries/pacific/kiribati/Documents/kiribati-pfm-performance-report.pdf</t>
  </si>
  <si>
    <t>http://en.mof.gov.kw/Desicions/Decree/Exec-Decree-Curr/Exec-Decree-Curr.aspx</t>
  </si>
  <si>
    <t>http://www.pefa.org/en/assessment/kg-dec09-pfmpr-public-en</t>
  </si>
  <si>
    <t>http://policylebanon.org/Modules/Ressources/Ressources/UploadFile/5190_23,05,YY659940ESW0P1220Growth000No0659940LB.pdf</t>
  </si>
  <si>
    <t>http://www.tresorpublic.mg/?page_id=214&amp;content=activite&amp;type=tresorerie</t>
  </si>
  <si>
    <t>http://www.imf.org/External/NP/LOI/2013/MLI/120213.pdf</t>
  </si>
  <si>
    <t>http://www.tresor.mr/fr/publications/show</t>
  </si>
  <si>
    <t>http://www.wipo.int/edocs/lexdocs/laws/en/fm/fm002en.pdf</t>
  </si>
  <si>
    <t>http://www.pefa.org/en/assessment/mm-mar12-pfmpr-public-en</t>
  </si>
  <si>
    <t>http://www.oag.gov.na/report/reports/866_Government_2008-09.pdf</t>
  </si>
  <si>
    <t>http://www.naurugov.nr/parliament-of-nauru/constitution-of-nauru.aspx</t>
  </si>
  <si>
    <t>http://www.pfm.gifmis.gov.ng/gif-mis/index.php?option=com_content&amp;view=article&amp;id=6&amp;Itemid=6#2</t>
  </si>
  <si>
    <t>https://www.imf.org/external/np/ms/2010/121810.htm</t>
  </si>
  <si>
    <t>http://www.asamblea.gob.pa/apps/seg_legis/PDF_SEG/PDF_SEG_2010/PDF_SEG_2013/PROYECTO/2013_P_604.pdf</t>
  </si>
  <si>
    <t>http://www.imf.org/external/pubs/ft/scr/2014/cr1404.pdf</t>
  </si>
  <si>
    <t>http://www.imf.org/external/pubs/ft/scr/2012/cr1293.pdf</t>
  </si>
  <si>
    <t>http://www-wds.worldbank.org/external/default/WDSContentServer/WDSP/IB/2013/10/30/000104615_20131104113932/Rendered/PDF/Somalia0PFM0Ca000600PID0250Oct02013.pdf</t>
  </si>
  <si>
    <t>https://www.imf.org/external/np/ms/2008/102908.htm</t>
  </si>
  <si>
    <t>http://www.tresor-togo.org/index.php?m=ps0b0t0d&amp;c=ps1b1t1d</t>
  </si>
  <si>
    <t>http://www.mof.gov.ae/En/AboutMinistry/Departments/Pages/FinancialOperationsDepartment.aspx</t>
  </si>
  <si>
    <t>http://www.treasury.gov.ua/main/en/publish/article/100895</t>
  </si>
  <si>
    <t>http://www.dmo.gov.uk</t>
  </si>
  <si>
    <t>https://www.gov.uk/government/organisations/hm-treasury</t>
  </si>
  <si>
    <t>http://www.treasury.gov/</t>
  </si>
  <si>
    <t>http://www.fiscal.treasury.gov/fsprograms/fs_payments.htm</t>
  </si>
  <si>
    <t>http://www.cgn.gub.uy/innovaportal/v/337/1/innova.front/que_es_el_siif.html</t>
  </si>
  <si>
    <t>http://deuda.mef.gub.uy/</t>
  </si>
  <si>
    <t>http://lex.uz/pages/getpage.aspx?lact_id=2304140</t>
  </si>
  <si>
    <t>https://www.mf.uz/en/mf-regional-menu/mf-regional-treasury-menu.html</t>
  </si>
  <si>
    <t>http://www.rbv.gov.vu/</t>
  </si>
  <si>
    <t>http://ec.europa.eu/europeaid/what/economic-support/public-finance/documents/vanuatu_pefa_en.pdf</t>
  </si>
  <si>
    <t>http://www2.ula.ve/presupuesto/images/stories/fruit/reg3loafsp.pdf</t>
  </si>
  <si>
    <t>http://www.mefbp.gob.ve/</t>
  </si>
  <si>
    <t>http://www.mefbp.gob.ve</t>
  </si>
  <si>
    <t>http://www.mof.gov.vn/portal/page/portal/mof_vn/tthc/2790294</t>
  </si>
  <si>
    <t>http://km.anm.gov.my/Lampiran%20Artikel/BPOPA/PEMNA%20Govt%20Cash%20Management%20(Malaysia)-1.pdf</t>
  </si>
  <si>
    <t>TSA Scope</t>
  </si>
  <si>
    <t>http://www.treasury.gov.af/?page_id=1913</t>
  </si>
  <si>
    <t>http://mcit.gov.af/en/page/7081</t>
  </si>
  <si>
    <t>CIAT</t>
  </si>
  <si>
    <t>TRIPS</t>
  </si>
  <si>
    <t>http://www.irc.gov.pg/PDF_files/2011_IRC_AnnualReport.pdf</t>
  </si>
  <si>
    <t>http://www.ard.gov.af</t>
  </si>
  <si>
    <t>http://www.ard.gov.af/index.php/sigtas-is-coming</t>
  </si>
  <si>
    <t>Automated SYstem for CUstoms DAta</t>
  </si>
  <si>
    <t>http://customs.mof.gov.af/en/news/20983</t>
  </si>
  <si>
    <t>http://www.dogana.gov.al/node/212</t>
  </si>
  <si>
    <t>Integrated Tax System</t>
  </si>
  <si>
    <t>WDR 2016  &gt; &gt; &gt;</t>
  </si>
  <si>
    <t>http://www.ministere-finances.dj/FISCALITEE.html</t>
  </si>
  <si>
    <t>http://www.dominica.gov.dm/services</t>
  </si>
  <si>
    <t>http://www.sri.gob.ec/web/guest/home</t>
  </si>
  <si>
    <t>http://portaldgii.mh.gob.sv/ssc/home</t>
  </si>
  <si>
    <t>http://www.mh.gob.sv/portal/page/portal/PMH/Institucion/Marco_Institucional/Autoridades</t>
  </si>
  <si>
    <t>https://www.egov.gov.fj/default.aspx</t>
  </si>
  <si>
    <t>http://www.vero.fi/fi-FI/Asioi_verkossa</t>
  </si>
  <si>
    <t>http://www.guatemala.gob.gt/</t>
  </si>
  <si>
    <t>https://www.island.is/</t>
  </si>
  <si>
    <t>http://www.agenziaentrate.gov.it/wps/portal/entrate/home</t>
  </si>
  <si>
    <t>http://www.jamaicatax.gov.jm/</t>
  </si>
  <si>
    <t>http://www.korea.go.kr/main.do</t>
  </si>
  <si>
    <t>http://portal.gov.mo/web/guest/citizen/catpage?catid=678</t>
  </si>
  <si>
    <t>http://www.dsf.gov.mo/guia/guia.aspx?lang=pt</t>
  </si>
  <si>
    <t>http://www.poreskauprava.gov.me/uprava?alphabet=lat</t>
  </si>
  <si>
    <t>http://www.mof.gov.na/inland-revenue</t>
  </si>
  <si>
    <t>http://www.ird.gov.np/ird/index/index.php</t>
  </si>
  <si>
    <t>https://www.anip.gob.pa/defaultsecure.asp</t>
  </si>
  <si>
    <t>http://www.mf.gov.pl/administracja-podatkowa</t>
  </si>
  <si>
    <t>https://www.portaldasfinancas.gov.pt/pt/home.action</t>
  </si>
  <si>
    <t>http://portal.www.gov.qa/wps/portal/services</t>
  </si>
  <si>
    <t>https://dzit.gov.sa/e-sevices</t>
  </si>
  <si>
    <t>http://e-uprava.gov.si/e-uprava/en/portal.euprava</t>
  </si>
  <si>
    <t>http://www.ird.gov.sb/Front/Front.aspx?ID=471</t>
  </si>
  <si>
    <t>http://www.060.es/060_Home/ServiciosLinea.html</t>
  </si>
  <si>
    <t>http://www.gov.sr/sr/ministerie-van-financi%C3%ABn/directoraten/directoraat-belastingen.aspx</t>
  </si>
  <si>
    <t>http://www.egov.go.th/default.aspx</t>
  </si>
  <si>
    <t>http://www.revenue.gov.to/Article.aspx?ID=448</t>
  </si>
  <si>
    <t>http://www.irs.gov/Tax-Professionals/e-services---Online-Tools-for-Tax-Professionals</t>
  </si>
  <si>
    <t>http://tramites.gub.uy/busqueda?q=inmeta:PEU_Tramite_Tema=En_Linea&amp;title=En+L%C3%ADnea</t>
  </si>
  <si>
    <t>http://declaraciones.seniat.gob.ve/portal/page/portal/PORTAL_SENIAT</t>
  </si>
  <si>
    <t>http://oceantax.co.uk/links/tax-authorities-worldwide.html</t>
  </si>
  <si>
    <t>https://eservices.gov.dm/taxefs/auth/Public/LogOn.aspx?ReturnUrl=%2ftaxefs%2fonline%2fdefault.aspx</t>
  </si>
  <si>
    <t>http://www.dgii.gov.do/pst/Paginas/default.aspx</t>
  </si>
  <si>
    <t>https://declaraciones.sri.gob.ec/tuportal-internet/</t>
  </si>
  <si>
    <t>http://www.egypt.gov.eg/services/LoadxtrServices.aspx?PgURL=63853&amp;section=subjects</t>
  </si>
  <si>
    <t>http://www.emta.ee/index.php?id=29761</t>
  </si>
  <si>
    <t>https://www.eesti.ee/portaal/portaal.sisene?level=30&amp;loc=%2Feng%2Fmydata</t>
  </si>
  <si>
    <t>http://www.suomi.fi/suomifi/english/eservices/frequently_asked_questions/index.html#howdoIpay</t>
  </si>
  <si>
    <t>http://www.impots.gouv.fr/pro/pro.html</t>
  </si>
  <si>
    <t>http://vosdroits.service-public.fr/particuliers/R11026.xhtml</t>
  </si>
  <si>
    <t>http://www.rs.ge/4297</t>
  </si>
  <si>
    <t>https://www.elster.de/</t>
  </si>
  <si>
    <t>http://www.bund.de/DE/Leistungen/XYZ/Zahlungsverkehrsplattform-des-Bundes-ePayment-BMF-ZIVIT.html?nn=42</t>
  </si>
  <si>
    <t>http://www.epay.gov.gh/epay/the-portal.html</t>
  </si>
  <si>
    <t>https://login.gsis.gr/sso/pages/login.jsp</t>
  </si>
  <si>
    <t>https://eservices.gov.gd/taxefs/auth/Public/LogOn.aspx?ReturnUrl=%2ftaxefs%2fonline%2fdefault.aspx</t>
  </si>
  <si>
    <t>http://portal.sat.gob.gt/sitio/</t>
  </si>
  <si>
    <t>https://edeclaration.dgi.gouv.ht/edeclaration/</t>
  </si>
  <si>
    <t>http://deienlinea.dei.gob.hn/</t>
  </si>
  <si>
    <t>http://www.gov.hk/en/residents/taxes/etax/</t>
  </si>
  <si>
    <t>http://www.gov.hk/en/residents/onlineservices/ or http://www.try.gov.hk/internet/ehcoll_paym_pps.html</t>
  </si>
  <si>
    <t>http://en.nav.gov.hu/e_services/E_returns_extra</t>
  </si>
  <si>
    <t>https://secure.rsk.is/Thjonustusidur/Vefur/</t>
  </si>
  <si>
    <t>https://efiling.pajak.go.id/index</t>
  </si>
  <si>
    <t>http://www.revenue.ie/en/online/index.html</t>
  </si>
  <si>
    <t>http://www.gov.ie/tag/pay-for-it/</t>
  </si>
  <si>
    <t>http://taxes.gov.il/Services/Pages/ShirutimKubiyot.aspx?sugShirut=Dochot</t>
  </si>
  <si>
    <t>http://www.gov.il/firstgov/ecom/</t>
  </si>
  <si>
    <t>http://www.agenziaentrate.gov.it/wps/content/Nsilib/Nsi/Home/Servizi+online/Servizi+fiscali/</t>
  </si>
  <si>
    <t>http://www.italia.gov.it/servizi-online?param3=pagamenti+online&amp;searchItaliagov=</t>
  </si>
  <si>
    <t>http://www.jamaicatax-online.gov.jm/</t>
  </si>
  <si>
    <t>http://www.jamaicatax.gov.jm/index.php/2012-05-11-17-48-08/2012-05-11-17-49-42</t>
  </si>
  <si>
    <t>http://www.e-tax.nta.go.jp/</t>
  </si>
  <si>
    <t>https://etax.istd.gov.jo/Login.aspx</t>
  </si>
  <si>
    <t>http://cabinet.salyk.kz/sonowebinfo/</t>
  </si>
  <si>
    <t>http://egov.kz/wps/portal/ContentOnline?contentPath=/EgovContent/e_services/citizenryservices</t>
  </si>
  <si>
    <t>https://mapato1.kra.go.ke/itms/</t>
  </si>
  <si>
    <t>http://www.hometax.go.kr/home/eaeehpe3.jsp</t>
  </si>
  <si>
    <t>https://edeklarimi.atk-ks.org/</t>
  </si>
  <si>
    <t>http://www.sti.gov.kg/e-declaration/%D1%81-%D1%8D%D1%86%D0%BF</t>
  </si>
  <si>
    <t>https://eds.vid.gov.lv/login/</t>
  </si>
  <si>
    <t>https://www.latvija.lv/lv/Epakalpojumi/EP38/Apraksts</t>
  </si>
  <si>
    <t>https://mwst.llv.li/EMWST/portal/PageIntro;jsessionid=twOtpONaqVpDn4WMlEoMss04hHK1FY2xmvgfDJKRTjuvtAiuQTas!-288703447</t>
  </si>
  <si>
    <t>https://www.vmi.lt/cms/mano-vmi_?accessibility=false&amp;lang=lt</t>
  </si>
  <si>
    <t>https://www.epaslaugos.lt/portal/citizen/service/7625</t>
  </si>
  <si>
    <t>http://www.guichet.public.lu/entreprises/fr/fiscalite/tva/index.html</t>
  </si>
  <si>
    <t>http://eserv.dsf.gov.mo/LawRules.htm?lang=pt</t>
  </si>
  <si>
    <t>https://etax-fl.ujp.gov.mk/</t>
  </si>
  <si>
    <t>https://entreprises.impots.mg/</t>
  </si>
  <si>
    <t>https://e.hasil.gov.my/</t>
  </si>
  <si>
    <t>https://www.mira.gov.mv/TPOS/TPOS_Default.aspx</t>
  </si>
  <si>
    <t>http://www.ird.gov.mt/default.aspx</t>
  </si>
  <si>
    <t>https://www.gov.mt/en/myBills/Pages/myBillsMainPage.aspx</t>
  </si>
  <si>
    <t>http://mra.gov.mu/index.php/individuals-a-employees</t>
  </si>
  <si>
    <t>https://www.gov.mu/English/E-Services/Pages/PaymentServices.aspx</t>
  </si>
  <si>
    <t>https://rfc.siat.sat.gob.mx/PTSC/RFC/menu/</t>
  </si>
  <si>
    <t>https://servicii.fisc.md/login.aspx?ReturnUrl=%2fedec.aspx</t>
  </si>
  <si>
    <t>http://www.salzburgglobal.org/fileadmin/user_upload/Documents/2010-2019/2014/534/Mocan__Stela._Moldova_-Towards_Smart_Government.pdf</t>
  </si>
  <si>
    <t>http://e-tax.mta.mn/portal</t>
  </si>
  <si>
    <t>https://eprijava.tax.gov.me/TaxisPortal</t>
  </si>
  <si>
    <t>http://www.tax.gov.ma/wps/portal/SimplIR</t>
  </si>
  <si>
    <t>https://www.tgr.gov.ma/wps/portal/erecouvrement</t>
  </si>
  <si>
    <t>http://www.irdmyanmar.gov.mm/Login.aspx?ReturnUrl=%2fTax_Payer%2fPages%2fTax_PayerDashboard.aspx</t>
  </si>
  <si>
    <t>http://taxpayerportalb.ird.gov.np/taxpayer/app.html</t>
  </si>
  <si>
    <t>https://webdiensten8.belastingdienst.nl/mbd-pmb/</t>
  </si>
  <si>
    <t>http://www.ird.govt.nz/online-services/keyword/</t>
  </si>
  <si>
    <t>https://dgienlinea.dgi.gob.ni/</t>
  </si>
  <si>
    <t>http://www.skatteetaten.no/no/Person/Selvangivelse/Selvangivelse-for-lonnstakere-og-pensjonister/</t>
  </si>
  <si>
    <t>https://idporten.difi.no/opensso/UI/Login?realm=/norge.no&amp;spEntityID=tjenester.sismo.no&amp;service=IDPortenLevel4List&amp;goto=http%3A%2F%2Fidporten.difi.no%2Fopensso%2FSSORedirect%2FmetaAlias%2Fnorge.no%2Fidp2%3FReqID%3Did-UCRVa-cBYIVLHE7AmNFYTut-eO8-</t>
  </si>
  <si>
    <t>http://www.oman.om/wps/portal/!ut/p/c5/04_SB8K8xLLM9MSSzPy8xBz9CP0os3hjA3cDA39LT1_vEF9HAyPjMDcvSx8zYxcXE6B8pFm8AQ7gaEBAd3BqXnxosH44yFq8xvh55Oem6hfkRlQEpCsqAgDMiMl8/dl3/d3/L2dJQSEvUUt3QS9ZQnZ3LzZfMzBHMDBPOUlNNEJRRDAySjJLNVNBMzIwUzQ!/?WCM_GLOBAL_CONTEXT=/wps/wcm/connect/ar/site/home/epayment/epayment</t>
  </si>
  <si>
    <t>https://e.fbr.gov.pk/Authlogin.aspx?cmd=logout</t>
  </si>
  <si>
    <t>https://marangatu.set.gov.py/eset/</t>
  </si>
  <si>
    <t>https://www.sunat.gob.pe/xssecurity/SignOnVerification.htm?signonForwardAction=https%3A%2F%2Fwww.sunat.gob.pe%2Fol-at-itcanal%2Fcanal.do</t>
  </si>
  <si>
    <t>https://efps.bir.gov.ph/index.html</t>
  </si>
  <si>
    <t>http://www.mf.gov.pl/web/wp/systemy-informatyczne/e-deklaracje</t>
  </si>
  <si>
    <t>https://www.portaldasfinancas.gov.pt/pt/ES/inicio.action</t>
  </si>
  <si>
    <t>http://www.anaf.ro/anaf/internet/ANAF/informatii_publice/formular_sesizari/!ut/p/a1/hY_LDoIwEEW_xQVbptpAqrtSDA0xuiJCN6YkvAxSUiv8vsWw0ERxdnNzTu4MCEhBdHJoKmka1cl22oV_4Wvu8w3ZxKeABYiyrR_ywMOIeRbILIB-DEWfPqH7ySfHhDAbRHj2F4A__WcQSxVRiGdg4cQYRNWq_PVuRrsckwqELspCF9p9aBvXxvQ7BzloHEdXdrJ0tXLQN7xWdwPpGwb9LUnR1WuHA109AUJddf8!/dl5/d5/L2dBISEvZ0FBIS9nQSEh/</t>
  </si>
  <si>
    <t>https://www.ghiseul.ro/</t>
  </si>
  <si>
    <t>https://service.nalog.ru/tax.do</t>
  </si>
  <si>
    <t>https://etax.rra.gov.rw/</t>
  </si>
  <si>
    <t>https://www.sknird.com/vatlogin.aspx</t>
  </si>
  <si>
    <t>https://efiling.govt.lc/taxefs/auth/Public/LogOn.aspx?ReturnUrl=%2ftaxefs%2fonline%2fdefault.aspx</t>
  </si>
  <si>
    <t>https://etaxsvg.gov.vc/taxefs/auth/Public/LogOn.aspx?ReturnUrl=%2ftaxefs%2fonline%2fdefault.aspx</t>
  </si>
  <si>
    <t>http://www.impotsetdomaines.gouv.sn/fr/teleprocedures</t>
  </si>
  <si>
    <t>http://purs.gov.rs/e-porezi/informacije.html</t>
  </si>
  <si>
    <t>http://www.euprava.gov.rs/eusluge/opis_usluge?generatedServiceId=1621</t>
  </si>
  <si>
    <t>https://eservice.egov.sc/egateway/homepage.aspx</t>
  </si>
  <si>
    <t>https://mytax.iras.gov.sg/ESVWeb/default.aspx</t>
  </si>
  <si>
    <t>http://www.ecitizen.gov.sg/Pages/SearchResults.aspx?query=payment%20services</t>
  </si>
  <si>
    <t>https://www.drsr.sk/eSVAT/html/index.html</t>
  </si>
  <si>
    <t>http://edavki.durs.si/OpenPortal/Pages/FormProcedure/Intro.aspx</t>
  </si>
  <si>
    <t>http://ujp-eplacila.gov.si/info/navodila</t>
  </si>
  <si>
    <t>http://www.sarsefiling.co.za/</t>
  </si>
  <si>
    <t>https://www.virtualpostoffice.co.za/vpo/General/html/index1.html</t>
  </si>
  <si>
    <t>https://www.agenciatributaria.gob.es/AEAT.sede/Inicio/Inicio.shtml</t>
  </si>
  <si>
    <t>http://www.skatteverket.se/foretagorganisationer/moms/redovisabetalamoms.4.7459477810df5bccdd480006935.html</t>
  </si>
  <si>
    <t>http://www.kmu.admin.ch/aktuell/00524/02440/02823/index.html?lang=fr</t>
  </si>
  <si>
    <t>http://www.etax.nat.gov.tw/etwmain/?orgId=FDC</t>
  </si>
  <si>
    <t>http://www8.www.gov.tw/school/index.htm</t>
  </si>
  <si>
    <t>http://portal.andoz.tj:8080/</t>
  </si>
  <si>
    <t>http://196.43.84.190/efiling/</t>
  </si>
  <si>
    <t>http://rdserver.rd.go.th/publish/index.php</t>
  </si>
  <si>
    <t>http://www.impots.finances.gov.tn/teledeclar_fr.html</t>
  </si>
  <si>
    <t>https://ebeyanname.gib.gov.tr/index.html</t>
  </si>
  <si>
    <t>https://www.ura.go.ug/leftMenu.do</t>
  </si>
  <si>
    <t>http://sfs.gov.ua/incomedecl</t>
  </si>
  <si>
    <t>http://www.hmrc.gov.uk/online/index.htm</t>
  </si>
  <si>
    <t>https://www.gov.uk/search?q=payment</t>
  </si>
  <si>
    <t>http://www.irs.gov/Filing</t>
  </si>
  <si>
    <t>https://pay.gov/public/home</t>
  </si>
  <si>
    <t>https://servicios.dgi.gub.uy/</t>
  </si>
  <si>
    <t>http://decl.soliq.uz/</t>
  </si>
  <si>
    <t>https://www.tncnonline.com.vn/Pages/Homepage.aspx</t>
  </si>
  <si>
    <t>https://www.zra.org.zm/eReg.htm?actionCode=load&amp;regType=TPREG&amp;sess=Y</t>
  </si>
  <si>
    <t>https://www.marches-publics.gouv.fr</t>
  </si>
  <si>
    <t>http://www.mptic.dz/fr/?-e-Algerie-2013-</t>
  </si>
  <si>
    <t>http://www.mfdgi.gov.dz</t>
  </si>
  <si>
    <t>http://www.douane.gov.dz/pdf/Brochures/sigadfr.pdf</t>
  </si>
  <si>
    <t>http://unpan3.un.org/egovkb/Data-Center</t>
  </si>
  <si>
    <t>http://www.govern.ad</t>
  </si>
  <si>
    <t>http://www.asycuda.org/countrydb.asp</t>
  </si>
  <si>
    <t>http://www.finances.ad/</t>
  </si>
  <si>
    <t>http://www.governo.gov.ao</t>
  </si>
  <si>
    <t>http://www.minfin.gv.ao/docs/dspDirecNacioImpoEC.htm</t>
  </si>
  <si>
    <t>http://www.alfandegas.gv.ao/SiaduLogin.aspx</t>
  </si>
  <si>
    <t>Sistema Integrado Aduaneiro / Trade Information Management System</t>
  </si>
  <si>
    <t>http://www.customs.mof.gov.af</t>
  </si>
  <si>
    <t>http://www.customs.gov.ag/index.php/case_software/asycuda</t>
  </si>
  <si>
    <t>http://www.asycuda.org/pdf%20docs/bg_en_update.pdf</t>
  </si>
  <si>
    <t>http://www.barbados.gov.bb/ird/Tao/index.html</t>
  </si>
  <si>
    <t>Tax Management System</t>
  </si>
  <si>
    <t>http://www.customs.gov.bb/downloads/Downloads.php</t>
  </si>
  <si>
    <t>http://asycuda.customs.gov.gd/awclient/index.php</t>
  </si>
  <si>
    <t>http://customs.gov.dm/about-customs/asycuda-world</t>
  </si>
  <si>
    <t>http://www.customs.gov.bz/asycuda.html</t>
  </si>
  <si>
    <t>http://unctad.org/en/PublicationsLibrary/dtlasycuda2011d1_en.pdf</t>
  </si>
  <si>
    <t>http://www.sidunea.aduana.gob.bo/</t>
  </si>
  <si>
    <t>http://www.uino.gov.ba/en/IT_sektor/Asycuda.html</t>
  </si>
  <si>
    <t>ALICE</t>
  </si>
  <si>
    <t>http://www.uino.gov.ba/en/IT_sektor/ALICE.html</t>
  </si>
  <si>
    <t>A Logical Integrated Computerized Environment</t>
  </si>
  <si>
    <t>http://www.burs.org.bw/index.php?option=com_content&amp;view=article&amp;id=95&amp;Itemid=243</t>
  </si>
  <si>
    <t>TMS</t>
  </si>
  <si>
    <t>http://www.burs.org.bw/?option=com_content&amp;view=article&amp;id=48&amp;Itemid=161</t>
  </si>
  <si>
    <t>http://www.douanes.bf/index.php/en/dedouanement-informatise/le-sydonia</t>
  </si>
  <si>
    <t>http://www.obr.bi/index.php/publications/actualites/202-formation-des-contribuables-sur-la-procedure-de-declaration-de-la-tva-par-sigtas</t>
  </si>
  <si>
    <t>http://data.gov.bf</t>
  </si>
  <si>
    <t>http://www.e-albania.al</t>
  </si>
  <si>
    <t>http://www.presidencia.gov.ar</t>
  </si>
  <si>
    <t>http://www.gov.am</t>
  </si>
  <si>
    <t>http://australia.gov.au</t>
  </si>
  <si>
    <t>http://www.austria.gv.at</t>
  </si>
  <si>
    <t>http://www.president.az</t>
  </si>
  <si>
    <t>http://www.bahamas.gov.bs</t>
  </si>
  <si>
    <t>http://www.bangladesh.gov.bd</t>
  </si>
  <si>
    <t>http://www.president.gov.by</t>
  </si>
  <si>
    <t>http://www.belgium.be</t>
  </si>
  <si>
    <t>http://www.gouv.bj</t>
  </si>
  <si>
    <t>http://www.bhutan.gov.bt</t>
  </si>
  <si>
    <t>http://www.fbihvlada.gov.ba</t>
  </si>
  <si>
    <t>http://www.gov.bw</t>
  </si>
  <si>
    <t>http://www.brazil.gov.br</t>
  </si>
  <si>
    <t>http://www.brunei.gov.bn</t>
  </si>
  <si>
    <t>http://www.government.bg</t>
  </si>
  <si>
    <t>http://www.information.gov.kh</t>
  </si>
  <si>
    <t>http://www.spm.gov.cm</t>
  </si>
  <si>
    <t>http://www.governo.cv</t>
  </si>
  <si>
    <t>http://www.gobiernodechile.cl</t>
  </si>
  <si>
    <t>http://www.gov.cn</t>
  </si>
  <si>
    <t>http://www.gobiernofacil.go.cr</t>
  </si>
  <si>
    <t>http://www.cubagob.cu</t>
  </si>
  <si>
    <t>http://www.cyprus.gov.cy</t>
  </si>
  <si>
    <t>http://www.vlada.cz</t>
  </si>
  <si>
    <t>Democratic People's Republic of Korea</t>
  </si>
  <si>
    <t>http://korea-dpr.com</t>
  </si>
  <si>
    <t>Democratic Republic of the Congo</t>
  </si>
  <si>
    <t>http://www.presidentrdc.cd</t>
  </si>
  <si>
    <t>http://www.presidence.dj</t>
  </si>
  <si>
    <t>http://www.egypt.gov.eg</t>
  </si>
  <si>
    <t>http://www.riik.ee</t>
  </si>
  <si>
    <t>http://www.ethiopia.gov.et</t>
  </si>
  <si>
    <t>http://www.fiji.gov.fj</t>
  </si>
  <si>
    <t>http://www.premier-ministre.gouv.fr</t>
  </si>
  <si>
    <t>http://www.statehouse.gm</t>
  </si>
  <si>
    <t>http://www.bundesregierung.de</t>
  </si>
  <si>
    <t>http://www.ghana.gov.gh</t>
  </si>
  <si>
    <t>http://www.government.gr</t>
  </si>
  <si>
    <t>http://www.gov.gd</t>
  </si>
  <si>
    <t>http://www.guinee.gov.gn</t>
  </si>
  <si>
    <t>http://www.indonesia.go.id</t>
  </si>
  <si>
    <t>Iran (Islamic Republic of)</t>
  </si>
  <si>
    <t>http://www.president.ir</t>
  </si>
  <si>
    <t>http://www.cabinet.iq</t>
  </si>
  <si>
    <t>http://www.gov.il</t>
  </si>
  <si>
    <t>http://www.governo.it</t>
  </si>
  <si>
    <t>http://www.jis.gov.jm</t>
  </si>
  <si>
    <t>http://www.parliament.gov.ki</t>
  </si>
  <si>
    <t>http://www.gov.kg</t>
  </si>
  <si>
    <t>Lao People's Democratic Republic</t>
  </si>
  <si>
    <t>http://www.dawlati.gov.lb</t>
  </si>
  <si>
    <t>http://www.gov.ls</t>
  </si>
  <si>
    <t>http://www.pm.gov.ly</t>
  </si>
  <si>
    <t>http://regierung.li</t>
  </si>
  <si>
    <t>http://www.lrv.lt</t>
  </si>
  <si>
    <t>http://www.gouvernement.lu</t>
  </si>
  <si>
    <t>http://www.mauritania.mr</t>
  </si>
  <si>
    <t>http://www.gov.mu</t>
  </si>
  <si>
    <t>http://www.gob.mx</t>
  </si>
  <si>
    <t>Micronesia (Federated States of)</t>
  </si>
  <si>
    <t>http://www.fsmgov.org</t>
  </si>
  <si>
    <t>http://zasag.mn</t>
  </si>
  <si>
    <t>http://www.gov.me</t>
  </si>
  <si>
    <t>http://www.maroc.ma</t>
  </si>
  <si>
    <t>http://www.presidencia.gov.mz</t>
  </si>
  <si>
    <t>http://www.gov.na</t>
  </si>
  <si>
    <t>http://www.naurugov.nr</t>
  </si>
  <si>
    <t>http://www.nigeria.gov.ng</t>
  </si>
  <si>
    <t>http://www.oman.om</t>
  </si>
  <si>
    <t>http://www.pakistan.gov.pk</t>
  </si>
  <si>
    <t>http://www.presidencia.gob.pa</t>
  </si>
  <si>
    <t>http://www.paraguaygobierno.gov.py</t>
  </si>
  <si>
    <t>http://www.peru.gob.pe</t>
  </si>
  <si>
    <t>http://www.gov.ph</t>
  </si>
  <si>
    <t>http://portal.www.gov.qa</t>
  </si>
  <si>
    <t>Republic of Korea</t>
  </si>
  <si>
    <t>http://www.korea.go.kr</t>
  </si>
  <si>
    <t>Republic of Moldova</t>
  </si>
  <si>
    <t>http://www.gov.md</t>
  </si>
  <si>
    <t>http://www.gov.ro</t>
  </si>
  <si>
    <t>http://www.gov.ru</t>
  </si>
  <si>
    <t>http://www.gov.rw</t>
  </si>
  <si>
    <t>http://www.gov.vc</t>
  </si>
  <si>
    <t>http://www.govt.ws</t>
  </si>
  <si>
    <t>http://www.consigliograndeegenerale.sm</t>
  </si>
  <si>
    <t>http://www.saudi.gov.sa</t>
  </si>
  <si>
    <t>http://www.gouv.sn</t>
  </si>
  <si>
    <t>http://www.srbija.gov.rs</t>
  </si>
  <si>
    <t>http://www.statehouse-sl.org</t>
  </si>
  <si>
    <t>http://www.gov.sg</t>
  </si>
  <si>
    <t>http://www.slovensko.sk</t>
  </si>
  <si>
    <t>http://www.vlada.si</t>
  </si>
  <si>
    <t>http://www.commerce.gov.sb</t>
  </si>
  <si>
    <t>http://www.gov.za</t>
  </si>
  <si>
    <t>http://www.sudan.gov.sd</t>
  </si>
  <si>
    <t>http://www.regeringen.se</t>
  </si>
  <si>
    <t>http://www.admin.ch</t>
  </si>
  <si>
    <t>http://www.thaigov.go.th</t>
  </si>
  <si>
    <t>The former Yugoslav Republic of Macedonia</t>
  </si>
  <si>
    <t>http://www.vlada.mk</t>
  </si>
  <si>
    <t>http://timor-leste.gov.tl</t>
  </si>
  <si>
    <t>http://www.tunisie.gov.tn</t>
  </si>
  <si>
    <t>http://www.government.ae</t>
  </si>
  <si>
    <t>United Kingdom of Great Britain and Northern Ireland</t>
  </si>
  <si>
    <t>United Republic of Tanzania</t>
  </si>
  <si>
    <t>http://www.gobiernoenlinea.ve</t>
  </si>
  <si>
    <t>http://www.vietnam.gov.vn</t>
  </si>
  <si>
    <t xml:space="preserve">Country </t>
  </si>
  <si>
    <t>Ministry of Health</t>
  </si>
  <si>
    <t>Ministry of Education</t>
  </si>
  <si>
    <t xml:space="preserve">Ministry of Labor </t>
  </si>
  <si>
    <t>Ministry of Social Welfare</t>
  </si>
  <si>
    <t>http://molsamd.gov.af/en</t>
  </si>
  <si>
    <t>http://www.salutibenestar.ad</t>
  </si>
  <si>
    <t>http://www.minfin.gov.ao</t>
  </si>
  <si>
    <t>http://www.socialsecurity.gov.ag/default.aspx</t>
  </si>
  <si>
    <t>http://www.trabajo.gob.ar</t>
  </si>
  <si>
    <t>http://www.desarrollosocial.gov.ar</t>
  </si>
  <si>
    <t>http://www.mlsa.am/home/index.php?home</t>
  </si>
  <si>
    <t>http://www.education.gov.au</t>
  </si>
  <si>
    <t>http://www.humanservices.gov.au</t>
  </si>
  <si>
    <t>http://www.mlspp.gov.az/az/pages/1</t>
  </si>
  <si>
    <t>http://www.mlspp.gov.az/az/pages/2</t>
  </si>
  <si>
    <t>http://www.bahamas.gov.bs/health</t>
  </si>
  <si>
    <t>http://www.bahamas.gov.bs/socialservices</t>
  </si>
  <si>
    <t>http://www.moedu.gov.bd</t>
  </si>
  <si>
    <t>http://www.mintrud.gov.by</t>
  </si>
  <si>
    <t>http://www.moes.gov.bz</t>
  </si>
  <si>
    <t>http://beninmoh.eu5.org/index1.html</t>
  </si>
  <si>
    <t>http://www.education.gov.bt</t>
  </si>
  <si>
    <t>http://www.mohca.gov.bt/?page_id=206</t>
  </si>
  <si>
    <t>http://www.mintrabajo.gob.bo/Principal.asp</t>
  </si>
  <si>
    <t>http://portal.saude.gov.br</t>
  </si>
  <si>
    <t>http://www.mh.government.bg</t>
  </si>
  <si>
    <t>http://www.minedu.government.bg</t>
  </si>
  <si>
    <t>http://www.mlsp.government.bg</t>
  </si>
  <si>
    <t>http://www.edu.gov.on.ca</t>
  </si>
  <si>
    <t>http://www.minsaude.gov.cv</t>
  </si>
  <si>
    <t>http://www.minedu.gov.cv/index.php</t>
  </si>
  <si>
    <t>http://www.minfin.gov.cv/index.php</t>
  </si>
  <si>
    <t>http://www.molss.gov.cn/gb/jgxx/jgxx.htm</t>
  </si>
  <si>
    <t>http://dps.gov.co/portal/default.aspx</t>
  </si>
  <si>
    <t>http://www.mohp.gov.eg</t>
  </si>
  <si>
    <t>http://www.manpower.gov.eg</t>
  </si>
  <si>
    <t>http://www.mined.gob.sv</t>
  </si>
  <si>
    <t>http://hm.ee/et</t>
  </si>
  <si>
    <t>http://www.education.gov.fj</t>
  </si>
  <si>
    <t>http://www.edugambia.gm</t>
  </si>
  <si>
    <t>http://www.mnec.gr</t>
  </si>
  <si>
    <t>http://moe.gov.gd</t>
  </si>
  <si>
    <t>http://www.gov.gd/ministries/labour.html</t>
  </si>
  <si>
    <t>http://www.mineduc.gob.gt</t>
  </si>
  <si>
    <t>http://www.mintrabajo.gob.gt</t>
  </si>
  <si>
    <t>http://education-guinee.org/index.htm</t>
  </si>
  <si>
    <t>http://www.health.gov.gy/adm_about.php</t>
  </si>
  <si>
    <t>http://www.education.gov.gy</t>
  </si>
  <si>
    <t>http://www.eum.hu/main.php</t>
  </si>
  <si>
    <t>http://www.depkes.go.id</t>
  </si>
  <si>
    <t>http://www.mohme.gov.ir</t>
  </si>
  <si>
    <t>http://www.moedu.gov.iq</t>
  </si>
  <si>
    <t>http://www.education.ie</t>
  </si>
  <si>
    <t>http://www.health.gov.il/Pages/HomePage.aspx</t>
  </si>
  <si>
    <t>http://cms.education.gov.il</t>
  </si>
  <si>
    <t>http://www.molsa.gov.il/Pages/HomePage.aspx</t>
  </si>
  <si>
    <t>http://www.mof.gov.il/Pages/default.aspx</t>
  </si>
  <si>
    <t>http://www.moh.gov.jo</t>
  </si>
  <si>
    <t>http://www.mz.gov.kz</t>
  </si>
  <si>
    <t>http://www.edu.gov.kz</t>
  </si>
  <si>
    <t>http://www.enbek.kz</t>
  </si>
  <si>
    <t>http://www.education.go.ke</t>
  </si>
  <si>
    <t>http://www.moh.gov.kw/index.html</t>
  </si>
  <si>
    <t>http://www.moe.edu.kw</t>
  </si>
  <si>
    <t>http://www.mosal.gov.kw</t>
  </si>
  <si>
    <t>http://www.education.gov.ls</t>
  </si>
  <si>
    <t>http://www.mof.gov.Ly</t>
  </si>
  <si>
    <t>http://www.sam.lt</t>
  </si>
  <si>
    <t>http://www.socmin.lt</t>
  </si>
  <si>
    <t>http://www.men.public.lu/fr/index.html</t>
  </si>
  <si>
    <t>http://www.moe.gov.my</t>
  </si>
  <si>
    <t>http://www.moe.gov.mv</t>
  </si>
  <si>
    <t>https://citizen.egov.mv/G2CWeb/Default.aspx</t>
  </si>
  <si>
    <t>https://ehealth.gov.mt/HealthPortal/default.aspx</t>
  </si>
  <si>
    <t>http://www.education.gov.mt</t>
  </si>
  <si>
    <t>http://www.sante.gov.mr/MSAS/index.htm</t>
  </si>
  <si>
    <t>http://health.gov.mu</t>
  </si>
  <si>
    <t>http://labour.gov.mu</t>
  </si>
  <si>
    <t>http://mof.gov.mu</t>
  </si>
  <si>
    <t>http://www.salud.gob.mx</t>
  </si>
  <si>
    <t>http://www.stps.gob.mx</t>
  </si>
  <si>
    <t>http://www.moh.mn</t>
  </si>
  <si>
    <t>http://www.mps.gov.me/en/ministry</t>
  </si>
  <si>
    <t>http://www.mif.gov.me/en/ministry</t>
  </si>
  <si>
    <t>http://www.alpha.gov.ma</t>
  </si>
  <si>
    <t>http://www.mf.gov.mz/web/guest/welcome</t>
  </si>
  <si>
    <t>http://www.dol.gov.np/index-np.html</t>
  </si>
  <si>
    <t>http://www.government.nl/ministries/vws</t>
  </si>
  <si>
    <t>http://www.government.nl/ministries/ocw</t>
  </si>
  <si>
    <t>http://www.government.nl/ministries/szw</t>
  </si>
  <si>
    <t>http://www.moh.govt.nz</t>
  </si>
  <si>
    <t>http://www.minedu.govt.nz</t>
  </si>
  <si>
    <t>http://www.dol.govt.nz</t>
  </si>
  <si>
    <t>http://www.msd.govt.nz</t>
  </si>
  <si>
    <t>http://www.minsa.gob.ni</t>
  </si>
  <si>
    <t>http://www.mined.gob.ni</t>
  </si>
  <si>
    <t>http://www.education.gov.pg</t>
  </si>
  <si>
    <t>http://www.mspbs.gov.py</t>
  </si>
  <si>
    <t>http://www.mz.gov.pl</t>
  </si>
  <si>
    <t>http://www.men.gov.pl</t>
  </si>
  <si>
    <t>http://www.mpips.gov.pl</t>
  </si>
  <si>
    <t>http://www.portaldasaude.pt/portal</t>
  </si>
  <si>
    <t>http://portal.www.gov.qa/wps/portal/homepage</t>
  </si>
  <si>
    <t>http://www.mohw.go.kr</t>
  </si>
  <si>
    <t>http://www.mest.go.kr</t>
  </si>
  <si>
    <t>http://www.mesc.gov.ws</t>
  </si>
  <si>
    <t>http://www.lavoro.sm/on-line/home.html</t>
  </si>
  <si>
    <t>http://saude.portal-stp.net/spip.php?rubrique1</t>
  </si>
  <si>
    <t>http://www.gov.st/content.php?intMenuID=46</t>
  </si>
  <si>
    <t>http://www.moh.gov.sa</t>
  </si>
  <si>
    <t>http://www.moe.gov.sa</t>
  </si>
  <si>
    <t>http://www.mol.gov.sa</t>
  </si>
  <si>
    <t>http://www.fonctionpublique.gouv.sn</t>
  </si>
  <si>
    <t>http://www.education.gov.sc</t>
  </si>
  <si>
    <t>http://www.moh.gov.sg</t>
  </si>
  <si>
    <t>http://www.mom.gov.sg</t>
  </si>
  <si>
    <t>http://www.mcys.gov.sg</t>
  </si>
  <si>
    <t>http://app.mof.gov.sg/index.aspx</t>
  </si>
  <si>
    <t>http://www.health.gov.sk</t>
  </si>
  <si>
    <t>http://www.employment.gov.sk</t>
  </si>
  <si>
    <t>http://www.mss.gov.si</t>
  </si>
  <si>
    <t>http://www.mddsz.gov.si</t>
  </si>
  <si>
    <t>http://www.education.gov.za</t>
  </si>
  <si>
    <t>http://www.goss.org/index.php/ministries/health</t>
  </si>
  <si>
    <t>http://www.msc.es</t>
  </si>
  <si>
    <t>http://www.mec.es</t>
  </si>
  <si>
    <t>http://www.health.gov.lk</t>
  </si>
  <si>
    <t>http://www.socialwelfare.gov.lk</t>
  </si>
  <si>
    <t>http://www.regeringen.se/sb/d/1474</t>
  </si>
  <si>
    <t>http://www.regeringen.se/sb/d/1454</t>
  </si>
  <si>
    <t>http://www.regeringen.se/sb/d/1470</t>
  </si>
  <si>
    <t>http://www.regeringen.se/sb/d/1468</t>
  </si>
  <si>
    <t>http://www.mon.gov.mk</t>
  </si>
  <si>
    <t>http://www.santetunisie.rns.tn</t>
  </si>
  <si>
    <t>http://www.social.tn</t>
  </si>
  <si>
    <t>http://www.education.go.ug</t>
  </si>
  <si>
    <t>http://www.msp.gub.uy</t>
  </si>
  <si>
    <t>http://www.mec.gub.uy</t>
  </si>
  <si>
    <t>https://www.mf.uz</t>
  </si>
  <si>
    <t>http://gov.vu/health.html</t>
  </si>
  <si>
    <t>http://gov.vu/education.html</t>
  </si>
  <si>
    <t>http://www.mpps.gob.ve</t>
  </si>
  <si>
    <t>http://www.me.gob.ve</t>
  </si>
  <si>
    <t>http://www.moh.gov.vn</t>
  </si>
  <si>
    <t>http://www.moet.gov.vn</t>
  </si>
  <si>
    <t>http://www.health.belgium.be/eportal/index.htm?fodnlang=nl</t>
  </si>
  <si>
    <t>http://www.ab.gov.ag/article_details.php?id=311&amp;category=54</t>
  </si>
  <si>
    <t>http://www.fonction-publique.gov.bf/#ja-mainnav</t>
  </si>
  <si>
    <t>http://www.burundi-gov.bi/Missions-du-Ministere-de-l,1539</t>
  </si>
  <si>
    <t>http://www.burundi-gov.bi/Missions-du-Ministere-de-la</t>
  </si>
  <si>
    <t>http://www.sld.cu</t>
  </si>
  <si>
    <t>http://www.dominica.gov.dm/education-and-human-resource-development</t>
  </si>
  <si>
    <t>http://www.gov.gd/ministries/social_development.html</t>
  </si>
  <si>
    <t>http://2010-2014.kormany.hu/hu/emberi-eroforrasok-miniszteriuma</t>
  </si>
  <si>
    <t>http://www.education.gov.mr/MauritanieMen/Home.aspx</t>
  </si>
  <si>
    <t>http://www.modernisation.gov.mr/MEIFP/Arhome</t>
  </si>
  <si>
    <t>http://www.mzd.gov.me/en/ministry?alphabet=lat</t>
  </si>
  <si>
    <t>http://www.mrs.gov.me/en/ministry?alphabet=lat</t>
  </si>
  <si>
    <t>http://www.mohp.gov.np/english/home/index.php</t>
  </si>
  <si>
    <t>http://www.regjeringen.no/en/dep/hod.html?id=421</t>
  </si>
  <si>
    <t>http://www.regjeringen.no/en/dep/kd.html?id=586</t>
  </si>
  <si>
    <t>http://www.regjeringen.no/en/dep/asd.html?id=165</t>
  </si>
  <si>
    <t>http://www.regjeringen.no/en/dep/asd.html?id=166</t>
  </si>
  <si>
    <t>http://www.regjeringen.no/en/dep/fin.html?id=216</t>
  </si>
  <si>
    <t>http://www.portugal.gov.pt/pt/os-ministerios/ministerio-da-educacao-e-ciencia.aspx</t>
  </si>
  <si>
    <t>http://www.portugal.gov.pt/pt/os-ministerios/ministerio-da-solidariedade-e-seguranca-social.aspx</t>
  </si>
  <si>
    <t>http://www.portugal.gov.pt/pt/os-ministerios/ministerio-da-economia-e-do-emprego.aspx</t>
  </si>
  <si>
    <t>http://www.goss.org/index.php/ministries/general-education</t>
  </si>
  <si>
    <t>http://www.goss.org/index.php/ministries/labour-and-public-service</t>
  </si>
  <si>
    <t>http://www.gov.sz/index.php?option=com_content&amp;view=article&amp;id=267&amp;Itemid=403</t>
  </si>
  <si>
    <t>http://www.gov.sz/index.php?option=com_content&amp;view=article&amp;id=208&amp;Itemid=113</t>
  </si>
  <si>
    <t>http://www.gov.sz/index.php?option=com_content&amp;view=article&amp;id=242&amp;Itemid=311</t>
  </si>
  <si>
    <t>http://www.gov.sz/index.php?option=com_content&amp;view=article&amp;id=277&amp;Itemid=405</t>
  </si>
  <si>
    <t>http://www.mic.gov.to/ministrydepartment/14-govt-ministries/moet</t>
  </si>
  <si>
    <t>https://www.gov.uk/government/organisations/department-of-health</t>
  </si>
  <si>
    <t>https://www.gov.uk/government/organisations/department-for-education</t>
  </si>
  <si>
    <t>http://www.yemen.gov.ye/portal/Default.aspx?alias=www.yemen.gov.ye/portal/education</t>
  </si>
  <si>
    <t>http://www.yemen.gov.ye/portal/mosal/%D8%A7%D9%84%D9%88%D8%B2%D9%8A%D8%B1/tabid/2203/Default.aspx</t>
  </si>
  <si>
    <t>http://www.yemen.gov.ye/portal/default.aspx?tabid=400</t>
  </si>
  <si>
    <t>http://www.Education.gov.ag</t>
  </si>
  <si>
    <t>http://www.minedu.unibel.by</t>
  </si>
  <si>
    <t>http://www.minsante.cm</t>
  </si>
  <si>
    <t>http://www.ministeriodesalud.go.cr</t>
  </si>
  <si>
    <t>http://www.see.gob.do</t>
  </si>
  <si>
    <t>http://www.nosi.gov.eg</t>
  </si>
  <si>
    <t>http://www.health.gov.gd</t>
  </si>
  <si>
    <t>http://www.salute.gov.it</t>
  </si>
  <si>
    <t>http://www.miur.it</t>
  </si>
  <si>
    <t>http://www.lavoro.gov.it</t>
  </si>
  <si>
    <t>http://www.med.kg</t>
  </si>
  <si>
    <t>http://www.smm.lt</t>
  </si>
  <si>
    <t>http://www.ms.etat.lu</t>
  </si>
  <si>
    <t>http://www.mte.public.lu</t>
  </si>
  <si>
    <t>http://www.mss.public.lu</t>
  </si>
  <si>
    <t>http://www.sante.gov.mg</t>
  </si>
  <si>
    <t>http://www.moh.gov.om</t>
  </si>
  <si>
    <t>http://www.moe.gov.om</t>
  </si>
  <si>
    <t>http://www.manpower.gov.om</t>
  </si>
  <si>
    <t>http://www.minedu.gob.pe</t>
  </si>
  <si>
    <t>http://www.bag.admin.ch</t>
  </si>
  <si>
    <t>http://www.sbf.admin.ch</t>
  </si>
  <si>
    <t>http://www.seco.admin.ch</t>
  </si>
  <si>
    <t>http://www.m-society.go.th</t>
  </si>
  <si>
    <t>http://www.mtsp.gov.mk</t>
  </si>
  <si>
    <t>http://www.minfin.gov.tm</t>
  </si>
  <si>
    <t>http://www.gov.uk/dwp</t>
  </si>
  <si>
    <t>http://www.commerce.gov.af</t>
  </si>
  <si>
    <t>http://www.mpcs.gov.al</t>
  </si>
  <si>
    <t>http://www.sante.dz</t>
  </si>
  <si>
    <t>http://www.xena.ad</t>
  </si>
  <si>
    <t>http://www.ab.gov.ag/article_details.php?id=314&amp;category=54</t>
  </si>
  <si>
    <t>http://www.msal.gov.ar</t>
  </si>
  <si>
    <t>http://www.me.gov.ar</t>
  </si>
  <si>
    <t>http://www.mfe.am</t>
  </si>
  <si>
    <t>http://www.health.gov.au</t>
  </si>
  <si>
    <t>http://www.bmgfj.gv.at</t>
  </si>
  <si>
    <t>http://www.bmukk.gv.at</t>
  </si>
  <si>
    <t>http://www.moh.gov.bh</t>
  </si>
  <si>
    <t>http://www.moe.gov.bh</t>
  </si>
  <si>
    <t>http://www.lmra.bh</t>
  </si>
  <si>
    <t>http://www.social.gov.bh</t>
  </si>
  <si>
    <t>http://www.enseignement.be</t>
  </si>
  <si>
    <t>http://www.emploi.belgique.be</t>
  </si>
  <si>
    <t>http://www.socialsecurity.fgov.be</t>
  </si>
  <si>
    <t>http://www.minfin.fgov.be</t>
  </si>
  <si>
    <t>http://www.fmon.gov.ba</t>
  </si>
  <si>
    <t>http://www.moh.gov.bw</t>
  </si>
  <si>
    <t>http://www.moh.gov.bn</t>
  </si>
  <si>
    <t>http://www.moe.edu.bn</t>
  </si>
  <si>
    <t>http://www.japem.gov.bn</t>
  </si>
  <si>
    <t>http://www.moh.gov.kh</t>
  </si>
  <si>
    <t>http://www.moeys.gov.kh</t>
  </si>
  <si>
    <t>http://www.minesup.gov.cm</t>
  </si>
  <si>
    <t>http://www.impots.gov.cm</t>
  </si>
  <si>
    <t>http://www.hc-sc.gc.ca</t>
  </si>
  <si>
    <t>http://www.mintrab.cl</t>
  </si>
  <si>
    <t>http://www.economia.cl</t>
  </si>
  <si>
    <t>http://www.moh.gov.cn</t>
  </si>
  <si>
    <t>http://www.mep.go.cr</t>
  </si>
  <si>
    <t>http://www.sante.gouv.ci</t>
  </si>
  <si>
    <t>http://www.education.gouv.ci</t>
  </si>
  <si>
    <t>http://www.fonctionpublique.gouv.ci</t>
  </si>
  <si>
    <t>http://www.mzss.hr</t>
  </si>
  <si>
    <t>http://www.mzos.hr</t>
  </si>
  <si>
    <t>http://www.mingorp.hr</t>
  </si>
  <si>
    <t>http://www.mtss.cu</t>
  </si>
  <si>
    <t>http://www.moh.gov.cy</t>
  </si>
  <si>
    <t>http://www.moec.gov.cy</t>
  </si>
  <si>
    <t>http://www.mlsi.gov.cy</t>
  </si>
  <si>
    <t>http://www.mzcr.cz</t>
  </si>
  <si>
    <t>http://www.msmt.cz</t>
  </si>
  <si>
    <t>http://www.mpsv.cz</t>
  </si>
  <si>
    <t>http://www.minisanterdc.cd</t>
  </si>
  <si>
    <t>http://www.sespas.gob.do</t>
  </si>
  <si>
    <t>http://www.set.gov.do</t>
  </si>
  <si>
    <t>http://www.mtps.gob.sv</t>
  </si>
  <si>
    <t>http://www.sm.ee</t>
  </si>
  <si>
    <t>http://www.labour.gov.fj</t>
  </si>
  <si>
    <t>http://www.sante.gouv.fr</t>
  </si>
  <si>
    <t>http://www.education.gouv.fr</t>
  </si>
  <si>
    <t>http://www.travail-solidarite.gouv.fr</t>
  </si>
  <si>
    <t>http://www.moh.gov.ge</t>
  </si>
  <si>
    <t>http://www.mes.gov.ge</t>
  </si>
  <si>
    <t>http://www.bmg.bund.de</t>
  </si>
  <si>
    <t>http://www.bmbf.de</t>
  </si>
  <si>
    <t>http://www.bmas.bund.de</t>
  </si>
  <si>
    <t>http://www.ypakp.gr</t>
  </si>
  <si>
    <t>http://www.mspas.gob.gt</t>
  </si>
  <si>
    <t>http://www.salud.gob.hn</t>
  </si>
  <si>
    <t>http://www.se.gob.hn</t>
  </si>
  <si>
    <t>http://www.trabajo.gob.hn</t>
  </si>
  <si>
    <t>http://www.menntamalaraduneyti.is</t>
  </si>
  <si>
    <t>http://education.nic.in</t>
  </si>
  <si>
    <t>http://moh.gov.my</t>
  </si>
  <si>
    <t>http://www.kpwkm.gov.my</t>
  </si>
  <si>
    <t>http://www.mfss.gov.mt</t>
  </si>
  <si>
    <t>http://www.sante.gov.ma</t>
  </si>
  <si>
    <t>http://www.emploi.gov.ma</t>
  </si>
  <si>
    <t>http://www.mec.gov.py</t>
  </si>
  <si>
    <t>http://www.mjt.gov.py</t>
  </si>
  <si>
    <t>http://www.ms.gov.md</t>
  </si>
  <si>
    <t>http://www.edu.gov.md</t>
  </si>
  <si>
    <t>http://www.mmssf.ro</t>
  </si>
  <si>
    <t>http://www.mineduc.gov.rw</t>
  </si>
  <si>
    <t>http://www.mcil.gov.ws</t>
  </si>
  <si>
    <t>http://www.educazione.sm</t>
  </si>
  <si>
    <t>http://www.sante.gouv.sn</t>
  </si>
  <si>
    <t>http://www.education.gouv.sn</t>
  </si>
  <si>
    <t>http://www.moe.gov.sg</t>
  </si>
  <si>
    <t>http://www.minedu.sk</t>
  </si>
  <si>
    <t>http://www.mviv.es</t>
  </si>
  <si>
    <t>http://www.molisa.gov.vn</t>
  </si>
  <si>
    <t>http://www.moph.gov.af</t>
  </si>
  <si>
    <t>http://www.moe.gov.af</t>
  </si>
  <si>
    <t>http://www.shendetesia.gov.al</t>
  </si>
  <si>
    <t>http://www.arsimi.gov.al</t>
  </si>
  <si>
    <t>http://www.sociale.gov.al</t>
  </si>
  <si>
    <t>http://www.education.gov.dz</t>
  </si>
  <si>
    <t>http://www.mtess.gov.dz</t>
  </si>
  <si>
    <t>http://www.mtess.gov.dz/mtss_fr_N</t>
  </si>
  <si>
    <t>http://www.treball.ad</t>
  </si>
  <si>
    <t>http://www.minsa.gov.ao</t>
  </si>
  <si>
    <t>http://www.med.gov.ao</t>
  </si>
  <si>
    <t>http://www.mapess.gv.ao</t>
  </si>
  <si>
    <t>http://www.minars.gov.ao</t>
  </si>
  <si>
    <t>http://www.moh.am</t>
  </si>
  <si>
    <t>http://www.edu.am</t>
  </si>
  <si>
    <t>http://employment.gov.au</t>
  </si>
  <si>
    <t>http://www.sozialministerium.at//cms/siteEN</t>
  </si>
  <si>
    <t>http://www.sehiyye.gov.az</t>
  </si>
  <si>
    <t>http://edu.gov.az</t>
  </si>
  <si>
    <t>http://www.bahamaseducation.com</t>
  </si>
  <si>
    <t>http://www.bahamas.gov.bs/labour</t>
  </si>
  <si>
    <t>http://www.mohfw.gov.bd</t>
  </si>
  <si>
    <t>http://www.mole.gov.bd</t>
  </si>
  <si>
    <t>http://www.msw.gov.bd</t>
  </si>
  <si>
    <t>http://health.gov.bb</t>
  </si>
  <si>
    <t>http://www.mes.gov.bb</t>
  </si>
  <si>
    <t>https://labour.gov.bb</t>
  </si>
  <si>
    <t>http://www.socialcare.gov.bb</t>
  </si>
  <si>
    <t>http://www.minzdrav.by</t>
  </si>
  <si>
    <t>http://www.minfin.gov.by</t>
  </si>
  <si>
    <t>http://www.health.gov.bz</t>
  </si>
  <si>
    <t>http://labour.gov.bz/index.php/en</t>
  </si>
  <si>
    <t>http://www.humandevelopment.gov.bz</t>
  </si>
  <si>
    <t>http://www.offebenin.org</t>
  </si>
  <si>
    <t>http://finances.bj</t>
  </si>
  <si>
    <t>http://www.health.gov.bt</t>
  </si>
  <si>
    <t>http://www.molhr.gov.bt</t>
  </si>
  <si>
    <t>http://www.sns.gob.bo</t>
  </si>
  <si>
    <t>http://www.minedu.gob.bo</t>
  </si>
  <si>
    <t>http://www.fmoh.gov.ba</t>
  </si>
  <si>
    <t>http://www.fmrsp.gov.ba</t>
  </si>
  <si>
    <t>http://www.gov.bw/en/ministries--authorities/ministries/ministry-of-education-moe</t>
  </si>
  <si>
    <t>http://www.gov.bw/en/Ministries--Authorities/Ministries/Ministry-of-Labour--Home-Affairs-MLHA</t>
  </si>
  <si>
    <t>http://portal.mec.gov.br</t>
  </si>
  <si>
    <t>http://www.mte.gov.br</t>
  </si>
  <si>
    <t>http://www.previdencia.gov.br</t>
  </si>
  <si>
    <t>http://www.labour.gov.bn</t>
  </si>
  <si>
    <t>http://www.sante.gov.bf</t>
  </si>
  <si>
    <t>http://www.meba.gov.bf</t>
  </si>
  <si>
    <t>http://www.emploi.gov.bf</t>
  </si>
  <si>
    <t>http://www.minisante.bi</t>
  </si>
  <si>
    <t>http://english.finances.gov.bi</t>
  </si>
  <si>
    <t>http://www.mlvt.gov.kh</t>
  </si>
  <si>
    <t>http://www.mosvy.gov.kh</t>
  </si>
  <si>
    <t>http://www.mintss.gov.cm/fr</t>
  </si>
  <si>
    <t>http://www.minas.cm</t>
  </si>
  <si>
    <t>http://www.hrsdc.gc.ca</t>
  </si>
  <si>
    <t>http://www.mjedrh.org</t>
  </si>
  <si>
    <t>http://www.sante-tchad.org</t>
  </si>
  <si>
    <t>http://mestchad.blogspot.com</t>
  </si>
  <si>
    <t>http://www.pamfip.org</t>
  </si>
  <si>
    <t>http://web.minsal.cl</t>
  </si>
  <si>
    <t>http://www.mineduc.cl</t>
  </si>
  <si>
    <t>http://www.ministeriodesarrollosocial.gob.cl</t>
  </si>
  <si>
    <t>http://www.moe.edu.cn</t>
  </si>
  <si>
    <t>http://www.minsalud.gov.co</t>
  </si>
  <si>
    <t>http://www.mineducacion.gov.co</t>
  </si>
  <si>
    <t>http://www.mintrabajo.gov.co</t>
  </si>
  <si>
    <t>http://www.mtss.go.cr</t>
  </si>
  <si>
    <t>http://foros.ccss.sa.cr</t>
  </si>
  <si>
    <t>http://www.formation.gouv.ci</t>
  </si>
  <si>
    <t>http://www.mspm.hr</t>
  </si>
  <si>
    <t>http://www.eduquepsp.cd</t>
  </si>
  <si>
    <t>http://www.mintravail.gouv.cd</t>
  </si>
  <si>
    <t>http://minfinrdc.com/minfin</t>
  </si>
  <si>
    <t>http://www.sum.dk</t>
  </si>
  <si>
    <t>http://www.uvm.dk</t>
  </si>
  <si>
    <t>http://uk.bm.dk</t>
  </si>
  <si>
    <t>http://www.sm.dk</t>
  </si>
  <si>
    <t>http://health.gov.dm</t>
  </si>
  <si>
    <t>http://nationalsecurity.gov.dm</t>
  </si>
  <si>
    <t>http://socialservices.gov.dm</t>
  </si>
  <si>
    <t>http://finance.gov.dm</t>
  </si>
  <si>
    <t>http://www.salud.gob.ec</t>
  </si>
  <si>
    <t>http://educacion.gob.ec</t>
  </si>
  <si>
    <t>http://www.relacioneslaborales.gob.ec</t>
  </si>
  <si>
    <t>http://www.inclusion.gob.ec</t>
  </si>
  <si>
    <t>http://www.finanzas.gob.ec</t>
  </si>
  <si>
    <t>http://www.salud.gob.sv</t>
  </si>
  <si>
    <t>http://www.emta.ee</t>
  </si>
  <si>
    <t>http://www.moh.gov.et</t>
  </si>
  <si>
    <t>http://www.moe.gov.et</t>
  </si>
  <si>
    <t>http://www.molsa.gov.et</t>
  </si>
  <si>
    <t>http://www.health.gov.fj</t>
  </si>
  <si>
    <t>http://www.stm.fi</t>
  </si>
  <si>
    <t>http://www.minedu.fi</t>
  </si>
  <si>
    <t>http://www.mol.fi</t>
  </si>
  <si>
    <t>http://www.vm.fi</t>
  </si>
  <si>
    <t>http://moh.gov.gm</t>
  </si>
  <si>
    <t>http://www.motie.gov.gm</t>
  </si>
  <si>
    <t>http://moh-ghana.org</t>
  </si>
  <si>
    <t>http://moe.gov.gh</t>
  </si>
  <si>
    <t>http://www.labourdepartment.gov.gh</t>
  </si>
  <si>
    <t>http://www.moh.gov.gr</t>
  </si>
  <si>
    <t>http://minedu.gov.gr</t>
  </si>
  <si>
    <t>http://www.mlhsss.gov.gy</t>
  </si>
  <si>
    <t>http://mspp.gouv.ht</t>
  </si>
  <si>
    <t>http://eduhaiti.gouv.ht</t>
  </si>
  <si>
    <t>http://mast.gouv.ht</t>
  </si>
  <si>
    <t>http://mefhaiti.gouv.ht</t>
  </si>
  <si>
    <t>http://www.felagsmalaraduneyti.is</t>
  </si>
  <si>
    <t>http://www.mohfw.nic.in</t>
  </si>
  <si>
    <t>http://labour.gov.in</t>
  </si>
  <si>
    <t>http://socialjustice.nic.in</t>
  </si>
  <si>
    <t>http://finmin.nic.in</t>
  </si>
  <si>
    <t>http://www.kemsos.go.id</t>
  </si>
  <si>
    <t>http://www.medu.ir</t>
  </si>
  <si>
    <t>http://www.moh.gov.iq</t>
  </si>
  <si>
    <t>http://www.molsa.gov.iq/ar</t>
  </si>
  <si>
    <t>http://www.dohc.ie</t>
  </si>
  <si>
    <t>http://www.entemp.ie</t>
  </si>
  <si>
    <t>http://www.welfare.ie</t>
  </si>
  <si>
    <t>http://www.tamas.gov.il</t>
  </si>
  <si>
    <t>http://www.moh.gov.jm</t>
  </si>
  <si>
    <t>http://www.moe.gov.jm</t>
  </si>
  <si>
    <t>http://www.mlss.gov.jm</t>
  </si>
  <si>
    <t>http://www.mhlw.go.jp</t>
  </si>
  <si>
    <t>http://www.mext.go.jp</t>
  </si>
  <si>
    <t>http://www.moe.gov.jo</t>
  </si>
  <si>
    <t>http://www.mol.gov.jo</t>
  </si>
  <si>
    <t>http://www.mosd.gov.jo</t>
  </si>
  <si>
    <t>http://www.health.go.ke</t>
  </si>
  <si>
    <t>http://www.labour.go.ke</t>
  </si>
  <si>
    <t>http://www.moe.gov.ki</t>
  </si>
  <si>
    <t>http://www.labour.gov.ki</t>
  </si>
  <si>
    <t>http://www.moh.gov.la</t>
  </si>
  <si>
    <t>http://www.moe.gov.la</t>
  </si>
  <si>
    <t>http://www.ssolao.gov.la</t>
  </si>
  <si>
    <t>http://www.vm.gov.lv</t>
  </si>
  <si>
    <t>http://izm.izm.gov.lv</t>
  </si>
  <si>
    <t>http://www.nva.lv</t>
  </si>
  <si>
    <t>http://www.lm.gov.lv</t>
  </si>
  <si>
    <t>http://www.moph.gov.lb</t>
  </si>
  <si>
    <t>http://www.mehe.gov.lb</t>
  </si>
  <si>
    <t>http://www.labor.gov.lb</t>
  </si>
  <si>
    <t>http://www.socialaffairs.gov.lb</t>
  </si>
  <si>
    <t>http://www.health.gov.ls</t>
  </si>
  <si>
    <t>http://www.mohsw.gov.lr</t>
  </si>
  <si>
    <t>http://www.moe.gov.lr</t>
  </si>
  <si>
    <t>http://health.gov.ly/web</t>
  </si>
  <si>
    <t>http://www.edu.gov.ly</t>
  </si>
  <si>
    <t>http://labour.gov.ly/web</t>
  </si>
  <si>
    <t>http://www.llv.li</t>
  </si>
  <si>
    <t>http://www.education.gov.mg</t>
  </si>
  <si>
    <t>http://www.mfptls.gov.mg</t>
  </si>
  <si>
    <t>http://www.mohr.gov.my/index.php</t>
  </si>
  <si>
    <t>http://www.health.gov.mv</t>
  </si>
  <si>
    <t>http://www.finance.gov.mv/v1</t>
  </si>
  <si>
    <t>http://www.sante.gov.ml</t>
  </si>
  <si>
    <t>http://finances.gouv.ml</t>
  </si>
  <si>
    <t>http://mfin.gov.mt</t>
  </si>
  <si>
    <t>http://www.tresor.mr/ar</t>
  </si>
  <si>
    <t>http://ministry-education.gov.mu</t>
  </si>
  <si>
    <t>http://socialsecurity.gov.mu</t>
  </si>
  <si>
    <t>http://www.sep.gob.mx</t>
  </si>
  <si>
    <t>http://www.fsmed.fm</t>
  </si>
  <si>
    <t>http://www.fm/fsmss</t>
  </si>
  <si>
    <t>http://service-public-particuliers.gouv.mc</t>
  </si>
  <si>
    <t>http://www.meds.gov.mn</t>
  </si>
  <si>
    <t>http://www.mol.gov.mn</t>
  </si>
  <si>
    <t>http://www.social.gov.ma</t>
  </si>
  <si>
    <t>http://www.misau.gov.mz</t>
  </si>
  <si>
    <t>http://www.mec.gov.mz</t>
  </si>
  <si>
    <t>http://www.mitrab.gov.mz</t>
  </si>
  <si>
    <t>http://www.moh.gov.mm</t>
  </si>
  <si>
    <t>http://www.mol.gov.mm/en</t>
  </si>
  <si>
    <t>http://www.irdmyanmar.gov.mm/eng</t>
  </si>
  <si>
    <t>http://www.mhss.gov.na</t>
  </si>
  <si>
    <t>http://www.nied.edu.na</t>
  </si>
  <si>
    <t>http://www.mol.gov.na</t>
  </si>
  <si>
    <t>http://www.doe.gov.np</t>
  </si>
  <si>
    <t>http://www.mowcsw.gov.np</t>
  </si>
  <si>
    <t>http://www.mitrab.gob.ni</t>
  </si>
  <si>
    <t>http://www.mifamilia.gob.ni</t>
  </si>
  <si>
    <t>http://www.health.gov.ng</t>
  </si>
  <si>
    <t>http://mosd.gov.om</t>
  </si>
  <si>
    <t>http://www.hec.gov.pk</t>
  </si>
  <si>
    <t>http://palaugov.org/executive-branch/ministries/health</t>
  </si>
  <si>
    <t>http://www.palaumoe.net</t>
  </si>
  <si>
    <t>http://palaugov.org/executive-branch/ministries/community</t>
  </si>
  <si>
    <t>http://palaugov.org/executive-branch/ministries/finance</t>
  </si>
  <si>
    <t>http://www.minsa.gob.pa</t>
  </si>
  <si>
    <t>http://www.meduca.gob.pa</t>
  </si>
  <si>
    <t>http://www.mitradel.gob.pa</t>
  </si>
  <si>
    <t>http://www.mides.gob.pa</t>
  </si>
  <si>
    <t>http://www.health.gov.pg</t>
  </si>
  <si>
    <t>http://www.ned.gov.pg</t>
  </si>
  <si>
    <t>http://www.minsa.gob.pe</t>
  </si>
  <si>
    <t>http://www.mintra.gob.pe</t>
  </si>
  <si>
    <t>http://www.midis.gob.pe</t>
  </si>
  <si>
    <t>http://www.doh.gov.ph</t>
  </si>
  <si>
    <t>http://www.deped.gov.ph</t>
  </si>
  <si>
    <t>http://www.dole.gov.ph</t>
  </si>
  <si>
    <t>http://www.dswd.gov.ph</t>
  </si>
  <si>
    <t>http://www.sec.gov.qa</t>
  </si>
  <si>
    <t>http://www.molsa.gov.qa</t>
  </si>
  <si>
    <t>http://www.moel.go.kr</t>
  </si>
  <si>
    <t>http://www.mpsfc.gov.md</t>
  </si>
  <si>
    <t>http://www.ms.ro</t>
  </si>
  <si>
    <t>http://www.edu.ro</t>
  </si>
  <si>
    <t>http://www.rosminzdrav.ru</t>
  </si>
  <si>
    <t>http://www.mon.gov.ru</t>
  </si>
  <si>
    <t>http://www.rosmintrud.ru</t>
  </si>
  <si>
    <t>http://www.minfin.ru/en</t>
  </si>
  <si>
    <t>http://www.moh.gov.rw</t>
  </si>
  <si>
    <t>http://www.mifotra.gov.rw</t>
  </si>
  <si>
    <t>http://www.socialsecurity.kn</t>
  </si>
  <si>
    <t>http://mof.gov.kn</t>
  </si>
  <si>
    <t>http://health.govt.lc</t>
  </si>
  <si>
    <t>http://education.govt.lc</t>
  </si>
  <si>
    <t>http://www.finance.gov.lc</t>
  </si>
  <si>
    <t>http://www.health.gov.vc</t>
  </si>
  <si>
    <t>http://www.education.gov.vc</t>
  </si>
  <si>
    <t>http://www.dol.gov.vc</t>
  </si>
  <si>
    <t>http://www.health.gov.ws</t>
  </si>
  <si>
    <t>http://www.mwcsd.gov.ws</t>
  </si>
  <si>
    <t>http://www.salute.sm</t>
  </si>
  <si>
    <t>http://www.min-financas.st</t>
  </si>
  <si>
    <t>http://www.gosi.gov.sa</t>
  </si>
  <si>
    <t>http://zdravlje.gov.rs</t>
  </si>
  <si>
    <t>http://www.mpn.gov.rs</t>
  </si>
  <si>
    <t>http://www.minrzs.gov.rs</t>
  </si>
  <si>
    <t>http://www.mfin.gov.rs</t>
  </si>
  <si>
    <t>http://www.health.gov.sc</t>
  </si>
  <si>
    <t>http://www.employment.gov.sc</t>
  </si>
  <si>
    <t>http://www.src.gov.sc</t>
  </si>
  <si>
    <t>http://mofed.gov.sl</t>
  </si>
  <si>
    <t>http://www.mz.gov.si</t>
  </si>
  <si>
    <t>http://www.moh.somaligov.net</t>
  </si>
  <si>
    <t>http://moesomalia.net</t>
  </si>
  <si>
    <t>http://www.mof.gov.so</t>
  </si>
  <si>
    <t>http://www.doh.gov.za</t>
  </si>
  <si>
    <t>http://www.labour.gov.za</t>
  </si>
  <si>
    <t>http://www.dsd.gov.za</t>
  </si>
  <si>
    <t>http://www.empleo.gob.es</t>
  </si>
  <si>
    <t>http://www.meh.es</t>
  </si>
  <si>
    <t>http://www.moe.gov.lk</t>
  </si>
  <si>
    <t>http://www.labour.gov.lk</t>
  </si>
  <si>
    <t>http://www.fmoh.gov.sd</t>
  </si>
  <si>
    <t>http://www.moe.gov.sd</t>
  </si>
  <si>
    <t>http://www.hrl.gov.sd</t>
  </si>
  <si>
    <t>http://www.welfare.gov.sd</t>
  </si>
  <si>
    <t>http://health.gov.sr</t>
  </si>
  <si>
    <t>http://education.gov.sr</t>
  </si>
  <si>
    <t>http://atm.gov.sr</t>
  </si>
  <si>
    <t>http://socialaffairs.gov.sr</t>
  </si>
  <si>
    <t>http://finance.gov.sr</t>
  </si>
  <si>
    <t>http://www.bsv.admin.ch</t>
  </si>
  <si>
    <t>http://www.moh.gov.sy</t>
  </si>
  <si>
    <t>http://syrianeducation.org.sy/site</t>
  </si>
  <si>
    <t>http://www.syrianfinance.gov.sy</t>
  </si>
  <si>
    <t>http://www.health.tj</t>
  </si>
  <si>
    <t>http://controleducation.tj</t>
  </si>
  <si>
    <t>http://www.mehnat.tj</t>
  </si>
  <si>
    <t>http://www.moph.go.th</t>
  </si>
  <si>
    <t>http://www.moe.go.th</t>
  </si>
  <si>
    <t>http://www.labour.go.th</t>
  </si>
  <si>
    <t>http://www.moh.gov.mk</t>
  </si>
  <si>
    <t>http://www.moh.gov.tl</t>
  </si>
  <si>
    <t>http://www.sante.gouv.tg</t>
  </si>
  <si>
    <t>http://www.educ.tg</t>
  </si>
  <si>
    <t>http://finances.gouv.tg</t>
  </si>
  <si>
    <t>http://www.mctl.gov.to</t>
  </si>
  <si>
    <t>http://www.health.gov.tt</t>
  </si>
  <si>
    <t>http://www.moe.gov.tt</t>
  </si>
  <si>
    <t>http://www.labour.gov.tt</t>
  </si>
  <si>
    <t>http://www2.mpsd.gov.tt</t>
  </si>
  <si>
    <t>http://www.education.gov.tn</t>
  </si>
  <si>
    <t>http://www.emploi.gov.tn</t>
  </si>
  <si>
    <t>http://saglik.gov.tr</t>
  </si>
  <si>
    <t>http://www.meb.gov.tr</t>
  </si>
  <si>
    <t>http://www.csgb.gov.tr</t>
  </si>
  <si>
    <t>http://www.saglykhm.gov.tm</t>
  </si>
  <si>
    <t>http://mlsp.gov.tm</t>
  </si>
  <si>
    <t>http://www.health.go.ug</t>
  </si>
  <si>
    <t>http://www.mglsd.go.ug</t>
  </si>
  <si>
    <t>http://www.moz.gov.ua</t>
  </si>
  <si>
    <t>http://www.mon.gov.ua</t>
  </si>
  <si>
    <t>http://www.mlsp.gov.ua</t>
  </si>
  <si>
    <t>http://www.moh.gov.ae</t>
  </si>
  <si>
    <t>http://www.moe.gov.ae</t>
  </si>
  <si>
    <t>http://www.mol.gov.ae</t>
  </si>
  <si>
    <t>http://www.msa.gov.ae</t>
  </si>
  <si>
    <t>http://www.moh.go.tz</t>
  </si>
  <si>
    <t>http://www.moe.go.tz</t>
  </si>
  <si>
    <t>http://www.hhs.gov</t>
  </si>
  <si>
    <t>http://www.ed.gov</t>
  </si>
  <si>
    <t>http://www.dol.gov</t>
  </si>
  <si>
    <t>http://www.treasury.gov</t>
  </si>
  <si>
    <t>http://www.mtss.gub.uy</t>
  </si>
  <si>
    <t>http://mides.gub.uy</t>
  </si>
  <si>
    <t>http://www.minzdrav.uz</t>
  </si>
  <si>
    <t>http://www.uzedu.uz</t>
  </si>
  <si>
    <t>http://www.mehnat.uz</t>
  </si>
  <si>
    <t>https://doft.gov.vu</t>
  </si>
  <si>
    <t>http://www.minpptrass.gob.ve</t>
  </si>
  <si>
    <t>http://www.mophp-ye.org</t>
  </si>
  <si>
    <t>http://www.moh.gov.zm</t>
  </si>
  <si>
    <t>http://www.moe.gov.zm</t>
  </si>
  <si>
    <t>http://www.jobs.gov.zm</t>
  </si>
  <si>
    <t>http://www.mohcc.gov.zw</t>
  </si>
  <si>
    <t>http://www.mopse.gov.zw</t>
  </si>
  <si>
    <t>http://www.publicservice.gov.zw</t>
  </si>
  <si>
    <t>http://portal.moe.gov.eg</t>
  </si>
  <si>
    <t>http://www.minfin.gov.ua/</t>
  </si>
  <si>
    <t>http://www.afip.gob.ar</t>
  </si>
  <si>
    <t>http://www.afip.gob.ar/Aplicativos/kitMaria/</t>
  </si>
  <si>
    <t>http://www.customs.gov.ag</t>
  </si>
  <si>
    <t>http://www.douanes-benin.net</t>
  </si>
  <si>
    <t>http://www.dogana.gov.al</t>
  </si>
  <si>
    <t>http://www.douane.gov.dz</t>
  </si>
  <si>
    <t>http://www.duana.ad</t>
  </si>
  <si>
    <t>http://www.alfandegas.gv.ao</t>
  </si>
  <si>
    <t>http://www.customs.am</t>
  </si>
  <si>
    <t>http://www.customs.gov.au</t>
  </si>
  <si>
    <t>http://www.customs.gov.az</t>
  </si>
  <si>
    <t>http://www.bahamas.gov.bs/customs</t>
  </si>
  <si>
    <t>http://www.customs.gov.bh</t>
  </si>
  <si>
    <t>http://www.nbr-bd.org</t>
  </si>
  <si>
    <t>http://www.customs.gov.bb</t>
  </si>
  <si>
    <t>http://www.customs.gov.by</t>
  </si>
  <si>
    <t>http://www.fiscus.fgov.be</t>
  </si>
  <si>
    <t>http://www.customs.gov.bz</t>
  </si>
  <si>
    <t>http://www.aduana.gob.bo</t>
  </si>
  <si>
    <t>http://www.uino.gov.ba</t>
  </si>
  <si>
    <t>http://www.burs.org.bw</t>
  </si>
  <si>
    <t>http://www.receita.fazenda.gov.br</t>
  </si>
  <si>
    <t>http://www.customs.gov.bn</t>
  </si>
  <si>
    <t>http://www.customs.bg</t>
  </si>
  <si>
    <t>http://www.douanes.bf</t>
  </si>
  <si>
    <t>http://www.obr.bi</t>
  </si>
  <si>
    <t>http://www.customs.gov.kh</t>
  </si>
  <si>
    <t>http://www.douanescustoms-cm.net</t>
  </si>
  <si>
    <t>http://www.cbsa-asfc.gc.ca</t>
  </si>
  <si>
    <t>http://www.alfandegas.cv</t>
  </si>
  <si>
    <t>http://www.douane-rca.org</t>
  </si>
  <si>
    <t>http://www.aduana.cl</t>
  </si>
  <si>
    <t>http://www.customs.gov.cn</t>
  </si>
  <si>
    <t>http://www.dian.gov.co</t>
  </si>
  <si>
    <t>http://www.douanes.km</t>
  </si>
  <si>
    <t>http://www.douanes.gouv.cg</t>
  </si>
  <si>
    <t>http://www.douanesrdc.com</t>
  </si>
  <si>
    <t>http://www.douanes.ci</t>
  </si>
  <si>
    <t>http://www.carina.hr</t>
  </si>
  <si>
    <t>http://www.aduana.co.cu</t>
  </si>
  <si>
    <t>http://www.mof.gov.cy/ce</t>
  </si>
  <si>
    <t>http://www.celnisprava.cz</t>
  </si>
  <si>
    <t>http://www.douanes.dj</t>
  </si>
  <si>
    <t>http://www.aduanas.gob.do</t>
  </si>
  <si>
    <t>http://www.aduana.gob.ec</t>
  </si>
  <si>
    <t>http://www.customs.gov.eg</t>
  </si>
  <si>
    <t>http://www.erca.gov.et</t>
  </si>
  <si>
    <t>http://www.frca.org.fj</t>
  </si>
  <si>
    <t>http://www.tulli.fi</t>
  </si>
  <si>
    <t>http://www.douane.gouv.fr</t>
  </si>
  <si>
    <t>http://www.douanes.ga</t>
  </si>
  <si>
    <t>http://www.gra.gm</t>
  </si>
  <si>
    <t>http://www.zoll.de</t>
  </si>
  <si>
    <t>http://www.gra.gov.gh</t>
  </si>
  <si>
    <t>http://www.gsis.gov.gr</t>
  </si>
  <si>
    <t>http://www.sat.gob.gt</t>
  </si>
  <si>
    <t>http://www.douanesguinee.gov.gn</t>
  </si>
  <si>
    <t>http://www.minfin-gov.bissau.net/dga</t>
  </si>
  <si>
    <t>http://www.douane.gouv.ht</t>
  </si>
  <si>
    <t>http://www.dei.gob.hn</t>
  </si>
  <si>
    <t>http://www.customs.gov.hk</t>
  </si>
  <si>
    <t>http://www.nav.gov.hu</t>
  </si>
  <si>
    <t>http://www.tollur.is</t>
  </si>
  <si>
    <t>http://www.cbec.gov.in</t>
  </si>
  <si>
    <t>http://www.beacukai.go.id</t>
  </si>
  <si>
    <t>http://www.irica.ir</t>
  </si>
  <si>
    <t>http://www.revenue.ie</t>
  </si>
  <si>
    <t>http://www.agenziadoganemonopoli.gov.it</t>
  </si>
  <si>
    <t>http://www.jacustoms.gov.jm</t>
  </si>
  <si>
    <t>http://www.customs.go.jp</t>
  </si>
  <si>
    <t>http://www.customs.gov.jo</t>
  </si>
  <si>
    <t>http://www.customs.kz</t>
  </si>
  <si>
    <t>http://www.kra.go.ke</t>
  </si>
  <si>
    <t>http://www.customs.go.kr</t>
  </si>
  <si>
    <t>http://www.customs.gov.kw</t>
  </si>
  <si>
    <t>http://www.customs.gov.kg</t>
  </si>
  <si>
    <t>http://www.customs.gov.la</t>
  </si>
  <si>
    <t>http://www.vid.gov.lv</t>
  </si>
  <si>
    <t>http://www.customs.gov.lb</t>
  </si>
  <si>
    <t>http://www.lra.org.ls/Customs.php</t>
  </si>
  <si>
    <t>http://www.mofrevenue.gov.lr</t>
  </si>
  <si>
    <t>http://www.customs.ly</t>
  </si>
  <si>
    <t>http://www.lrmuitine.lt</t>
  </si>
  <si>
    <t>http://www.customs.gov.mo</t>
  </si>
  <si>
    <t>http://www.customs.gov.mk</t>
  </si>
  <si>
    <t>http://www.douanes.gov.mg</t>
  </si>
  <si>
    <t>http://www.mra.mw</t>
  </si>
  <si>
    <t>http://www.customs.gov.my</t>
  </si>
  <si>
    <t>http://www.customs.gov.mv</t>
  </si>
  <si>
    <t>http://douanes.gouv.ml</t>
  </si>
  <si>
    <t>http://www.maltacustoms.gov.mt</t>
  </si>
  <si>
    <t>http://www.mra.mu</t>
  </si>
  <si>
    <t>http://www.customs.gov.md</t>
  </si>
  <si>
    <t>http://www.ecustoms.mn</t>
  </si>
  <si>
    <t>http://www.douane.gov.ma</t>
  </si>
  <si>
    <t>http://www.at.gov.mz</t>
  </si>
  <si>
    <t>http://www.customs.gov.np</t>
  </si>
  <si>
    <t>http://www.customs.govt.nz</t>
  </si>
  <si>
    <t>http://www.dga.gob.ni</t>
  </si>
  <si>
    <t>http://www.customs.gov.ng</t>
  </si>
  <si>
    <t>http://www.toll.no</t>
  </si>
  <si>
    <t>http://www.customs.gov.om</t>
  </si>
  <si>
    <t>http://www.fbr.gov.pk</t>
  </si>
  <si>
    <t>http://www.aduanas.gob.pa</t>
  </si>
  <si>
    <t>http://www.customs.gov.pg</t>
  </si>
  <si>
    <t>http://www.aduana.gov.py</t>
  </si>
  <si>
    <t>http://www.sunat.gob.pe</t>
  </si>
  <si>
    <t>http://www.customs.gov.ph</t>
  </si>
  <si>
    <t>http://www.portaldasfinancas.gov.pt</t>
  </si>
  <si>
    <t>http://www.customs.gov.qa</t>
  </si>
  <si>
    <t>http://www.customs.ro</t>
  </si>
  <si>
    <t>http://www.customs.ru</t>
  </si>
  <si>
    <t>http://www.rra.gov.rw</t>
  </si>
  <si>
    <t>http://www.customs.gov.lc</t>
  </si>
  <si>
    <t>http://www.revenue.gov.ws</t>
  </si>
  <si>
    <t>http://www.alfandegas.st</t>
  </si>
  <si>
    <t>http://www.customs.gov.sa</t>
  </si>
  <si>
    <t>http://www.douanes.sn</t>
  </si>
  <si>
    <t>http://www.carina.rs</t>
  </si>
  <si>
    <t>http://www.customs.gov.sg</t>
  </si>
  <si>
    <t>http://www.financnasprava.sk</t>
  </si>
  <si>
    <t>http://www.sars.gov.za</t>
  </si>
  <si>
    <t>http://www.agenciatributaria.es</t>
  </si>
  <si>
    <t>http://www.customs.gov.lk</t>
  </si>
  <si>
    <t>http://www.customs.gov.sd</t>
  </si>
  <si>
    <t>http://www.sra.org.sz</t>
  </si>
  <si>
    <t>http://www.tullverket.se</t>
  </si>
  <si>
    <t>http://www.ezv.admin.ch</t>
  </si>
  <si>
    <t>http://www.customs.gov.sy</t>
  </si>
  <si>
    <t>http://www.customs.tj</t>
  </si>
  <si>
    <t>http://www.tra.go.tz</t>
  </si>
  <si>
    <t>http://www.customs.go.th</t>
  </si>
  <si>
    <t>http://www.mof.gov.tl/customs</t>
  </si>
  <si>
    <t>http://www.douanes.tg</t>
  </si>
  <si>
    <t>http://www.revenue.gov.to</t>
  </si>
  <si>
    <t>http://www.customs.gov.tt</t>
  </si>
  <si>
    <t>http://www.douane.gov.tn</t>
  </si>
  <si>
    <t>http://www.gtb.gov.tr</t>
  </si>
  <si>
    <t>http://customs.gov.tm</t>
  </si>
  <si>
    <t>http://www.ura.go.ug</t>
  </si>
  <si>
    <t>http://www.customs.ae</t>
  </si>
  <si>
    <t>http://www.hmrc.gov.uk</t>
  </si>
  <si>
    <t>http://www.cbp.gov</t>
  </si>
  <si>
    <t>http://www.aduanas.gub.uy</t>
  </si>
  <si>
    <t>http://www.customs.uz</t>
  </si>
  <si>
    <t>http://www.customsinlandrevenue.gov.vu</t>
  </si>
  <si>
    <t>http://www.seniat.gov.ve</t>
  </si>
  <si>
    <t>http://www.customs.gov.vn</t>
  </si>
  <si>
    <t>http://www.customs.gov.ye</t>
  </si>
  <si>
    <t>http://www.zra.org.zm</t>
  </si>
  <si>
    <t>http://www.zimra.co.zw</t>
  </si>
  <si>
    <t>http://www.rs.ge</t>
  </si>
  <si>
    <t>http://www.etat.lu/do</t>
  </si>
  <si>
    <t>http://www.upravacarina.gov.me/en/administration</t>
  </si>
  <si>
    <t>http://www.ab.gov.ag</t>
  </si>
  <si>
    <t>https://www.e-gov.az</t>
  </si>
  <si>
    <t>http://www.bolivia.gob.bo</t>
  </si>
  <si>
    <t>http://www.gouvernement.gov.bf</t>
  </si>
  <si>
    <t>http://www.egov.bg</t>
  </si>
  <si>
    <t>http://www.burundi-gov.bi</t>
  </si>
  <si>
    <t>http://www.canada.ca</t>
  </si>
  <si>
    <t>http://www.chileatiende.cl</t>
  </si>
  <si>
    <t>http://www.gov.cn/fuwu</t>
  </si>
  <si>
    <t>https://www.gov.hr</t>
  </si>
  <si>
    <t>http://www.portaldelciudadano.gov.do</t>
  </si>
  <si>
    <t>http://www.administracionpublica.gob.ec/servicios-de-gobierno-electronico-3</t>
  </si>
  <si>
    <t>https://www.eesti.ee/eng</t>
  </si>
  <si>
    <t>http://service-public.fr</t>
  </si>
  <si>
    <t>http://www.eservice.iran.ir</t>
  </si>
  <si>
    <t>http://www.gov.ie/services</t>
  </si>
  <si>
    <t>http://www.e-government.go.ke</t>
  </si>
  <si>
    <t>https://www.latvija.lv</t>
  </si>
  <si>
    <t>http://www.llv.li/#/20</t>
  </si>
  <si>
    <t>https://www.epaslaugos.lt/portal</t>
  </si>
  <si>
    <t>http://uslugi.gov.mk</t>
  </si>
  <si>
    <t>https://www.govt.nz</t>
  </si>
  <si>
    <t>http://www.panamatramita.gob.pa</t>
  </si>
  <si>
    <t>http://www.serviciosalciudadano.gob.pe</t>
  </si>
  <si>
    <t>http://www.egov.sc</t>
  </si>
  <si>
    <t>http://www.egov.gov.sg</t>
  </si>
  <si>
    <t>http://www.pmc.gov.sb</t>
  </si>
  <si>
    <t>http://www.francais.somaligov.net</t>
  </si>
  <si>
    <t>https://www.verksamt.se</t>
  </si>
  <si>
    <t>http://www.gov.tw</t>
  </si>
  <si>
    <t>http://www.tanzania.go.tz</t>
  </si>
  <si>
    <t>http://www.gouv.tg</t>
  </si>
  <si>
    <t>http://www.tongaportal.gov.to</t>
  </si>
  <si>
    <t>https://www.turkiye.gov.tr</t>
  </si>
  <si>
    <t>http://www.gov.ug</t>
  </si>
  <si>
    <t>http://www.emirati.gov.ae</t>
  </si>
  <si>
    <t>http://www.usa.gov</t>
  </si>
  <si>
    <t>https://www.gov.uk</t>
  </si>
  <si>
    <t>http://gov.vu</t>
  </si>
  <si>
    <t>http://www.palestinecabinet.gov.ps</t>
  </si>
  <si>
    <t>http://www.yemen.gov.ye/portal</t>
  </si>
  <si>
    <t>http://www.zambia.gov.zm</t>
  </si>
  <si>
    <t>http://www.zim.gov.zw</t>
  </si>
  <si>
    <t>http://www.bahrain.bh</t>
  </si>
  <si>
    <t>http://www.gov.bb</t>
  </si>
  <si>
    <t>https://portoncv.gov.cv</t>
  </si>
  <si>
    <t>http://www.congo-site.com</t>
  </si>
  <si>
    <t>http://www.gouv.ci</t>
  </si>
  <si>
    <t>http://portal.gov.cz</t>
  </si>
  <si>
    <t>https://www.borger.dk</t>
  </si>
  <si>
    <t>http://www.denmark.dk</t>
  </si>
  <si>
    <t>http://www.dominica.gov.dm</t>
  </si>
  <si>
    <t>http://www.presidencia.gob.ec</t>
  </si>
  <si>
    <t>http://www.e-albania.al/Pages/eServicesList.aspx#.U_x8D4HER8E</t>
  </si>
  <si>
    <t>http://president.gov.af/ps</t>
  </si>
  <si>
    <t>http://www.forms.gov.ag</t>
  </si>
  <si>
    <t>http://www.cidadao.gov.ao</t>
  </si>
  <si>
    <t>http://www.tramits.ad</t>
  </si>
  <si>
    <t>http://www.elmouwatin.dz</t>
  </si>
  <si>
    <t>http://oservices.bahrain.bh</t>
  </si>
  <si>
    <t>http://www.e.gov.kw</t>
  </si>
  <si>
    <t>http://www.bangladesh.gov.bd/?q=bn/e-services</t>
  </si>
  <si>
    <t>http://www.gouv.bj/demarches-administratives</t>
  </si>
  <si>
    <t>https://www.bahamas.gov.bs</t>
  </si>
  <si>
    <t>http://www.impuestos.gob.bo</t>
  </si>
  <si>
    <t>e-Services</t>
  </si>
  <si>
    <t>http://www.servicos.gov.br</t>
  </si>
  <si>
    <t>http://www.esrpska.com</t>
  </si>
  <si>
    <t>http://www.adsib.gob.bo/adsibnueva</t>
  </si>
  <si>
    <t>http://www.reporter.bz/business/cito-working-towards-e-government</t>
  </si>
  <si>
    <t>https://www.portal.gov.by</t>
  </si>
  <si>
    <t>http://www.gov.bn</t>
  </si>
  <si>
    <t>http://www.opendevelopmentcambodia.net</t>
  </si>
  <si>
    <t>http://www.centrafricaine.info/</t>
  </si>
  <si>
    <t>https://www.vlada.hr</t>
  </si>
  <si>
    <t>http://www.ain.cu</t>
  </si>
  <si>
    <t>http://www.egypt.gov.eg/arabic/general/Open_Gov_Data_Initiative.aspx</t>
  </si>
  <si>
    <t>http://www.presidencia.gob.sv</t>
  </si>
  <si>
    <t>http://www.guineaecuatorialpress.com/</t>
  </si>
  <si>
    <t>http://www.guineaecuatorialpress.com</t>
  </si>
  <si>
    <t>http://valtioneuvosto.fi</t>
  </si>
  <si>
    <t>http://www.suomi.fi</t>
  </si>
  <si>
    <t>https://www.my.gov.ge</t>
  </si>
  <si>
    <t>http://www.government.gov.ge</t>
  </si>
  <si>
    <t>http://www.bund.de</t>
  </si>
  <si>
    <t>http://www.gambia.gov.gm</t>
  </si>
  <si>
    <t>http://www.gouvernement.ga/</t>
  </si>
  <si>
    <t>http://www.eservices.gov.gh/</t>
  </si>
  <si>
    <t>http://gegov.com.gh/CMSPages/GetFile.aspx?guid=c390530f-085f-4377-a3f2-d863ead54282</t>
  </si>
  <si>
    <t>http://www.ermis.gov.gr</t>
  </si>
  <si>
    <t>http://www.governo.bissau.net/</t>
  </si>
  <si>
    <t>http://www.op.gov.gy</t>
  </si>
  <si>
    <t>http://primature.gouv.ht/</t>
  </si>
  <si>
    <t>http://www.presidencia.gob.hn</t>
  </si>
  <si>
    <t>http://www.gov.hk/</t>
  </si>
  <si>
    <t>http://www.gov.hk</t>
  </si>
  <si>
    <t>http://www.kormany.hu</t>
  </si>
  <si>
    <t>https://magyarorszag.hu</t>
  </si>
  <si>
    <t>http://www.government.is</t>
  </si>
  <si>
    <t>http://india.gov.in</t>
  </si>
  <si>
    <t>http://www.egov.gov.iq</t>
  </si>
  <si>
    <t>http://www.gov.ie</t>
  </si>
  <si>
    <t>https://my.gov.il</t>
  </si>
  <si>
    <t>http://www.italia.gov.it</t>
  </si>
  <si>
    <t>http://www.cabinet.gov.jm</t>
  </si>
  <si>
    <t>http://www.e-gov.go.jp</t>
  </si>
  <si>
    <t>http://www.data.go.jp</t>
  </si>
  <si>
    <t>http://www.jordan.gov.jo</t>
  </si>
  <si>
    <t>http://www.government.kz</t>
  </si>
  <si>
    <t>http://egov.kz</t>
  </si>
  <si>
    <t>http://www.president.go.ke</t>
  </si>
  <si>
    <t>http://www.rks-gov.net</t>
  </si>
  <si>
    <t>http://www.na.gov.la</t>
  </si>
  <si>
    <t>http://www.lebanongovernment.org</t>
  </si>
  <si>
    <t>http://www.emansion.gov.lr</t>
  </si>
  <si>
    <t>http://www.guichet.public.lu</t>
  </si>
  <si>
    <t>http://portal.gov.mo</t>
  </si>
  <si>
    <t>http://www.madagascar.gov.mg</t>
  </si>
  <si>
    <t>http://www.malawi.gov.mw</t>
  </si>
  <si>
    <t>https://www.malaysia.gov.my</t>
  </si>
  <si>
    <t>https://www.myeg.com.my</t>
  </si>
  <si>
    <t>https://citizen.egov.mv</t>
  </si>
  <si>
    <t>http://www.presidencymaldives.gov.mv</t>
  </si>
  <si>
    <t>http://www.primature.gov.ml</t>
  </si>
  <si>
    <t>https://mygov.mt</t>
  </si>
  <si>
    <t>http://www.rmiembassyus.org/Government.htm</t>
  </si>
  <si>
    <t>https://www.gov.mu/English/E-Services/Pages/default.aspx</t>
  </si>
  <si>
    <t>https://servicii.gov.md</t>
  </si>
  <si>
    <t>http://www.gouv.mc</t>
  </si>
  <si>
    <t>http://itpta.gov.mn</t>
  </si>
  <si>
    <t>http://www.euprava.me</t>
  </si>
  <si>
    <t>http://www.service-public.ma</t>
  </si>
  <si>
    <t>http://www.portaldogoverno.gov.mz</t>
  </si>
  <si>
    <t>http://www.president-office.gov.mm</t>
  </si>
  <si>
    <t>http://www.nepal.gov.np</t>
  </si>
  <si>
    <t>http://www.nepal.gov.np/portal/npgea/allServices?showAll=true</t>
  </si>
  <si>
    <t>https://www.overheid.nl</t>
  </si>
  <si>
    <t>http://www.gobenic.gob.ni</t>
  </si>
  <si>
    <t>http://www.norge.no</t>
  </si>
  <si>
    <t>http://palaugov.org</t>
  </si>
  <si>
    <t>http://www.pm.gov.pg</t>
  </si>
  <si>
    <t>http://www.paraguay.gov.py</t>
  </si>
  <si>
    <t>http://www.datos.gov.py</t>
  </si>
  <si>
    <t>https://www.premier.gov.pl</t>
  </si>
  <si>
    <t>http://epuap.gov.pl/wps/portal/E2_ZdarzeniaZyciowe</t>
  </si>
  <si>
    <t>http://www.portugal.gov.pt/</t>
  </si>
  <si>
    <t>http://www.portugal.gov.pt</t>
  </si>
  <si>
    <t>http://www.e-guvernare.ro</t>
  </si>
  <si>
    <t>http://www.gosuslugi.ru</t>
  </si>
  <si>
    <t>http://www.gov.kn</t>
  </si>
  <si>
    <t>http://www.govt.lc</t>
  </si>
  <si>
    <t>http://www.eservices.gov.et/eserviceportaleth/Services.aspx</t>
  </si>
  <si>
    <t>http://sinaip.iaip.gob.hn</t>
  </si>
  <si>
    <t>http://www.parlamento.st</t>
  </si>
  <si>
    <t>http://www.servicepublic.gouv.sn</t>
  </si>
  <si>
    <t>http://www.euprava.gov.rs</t>
  </si>
  <si>
    <t>https://eservice.egov.sc/eGateway/homepage.aspx</t>
  </si>
  <si>
    <t>https://www.slovensko.sk/sk/e-sluzby</t>
  </si>
  <si>
    <t>http://en.wikipedia.org/wiki/E-services</t>
  </si>
  <si>
    <t>http://ec.europa.eu/digital-agenda/en/living-online/public-services</t>
  </si>
  <si>
    <t>http://ocw.unu.edu/international-institute-for-software-technology/index.html</t>
  </si>
  <si>
    <t>http://www.lamoncloa.gob.es</t>
  </si>
  <si>
    <t>http://www.president.gov.lk</t>
  </si>
  <si>
    <t>http://www.icta.lk/en/eservices.html</t>
  </si>
  <si>
    <t>http://www.sudan.sd</t>
  </si>
  <si>
    <t>http://www.gov.sr</t>
  </si>
  <si>
    <t>https://www.ch.ch</t>
  </si>
  <si>
    <t>http://portal.egov.sy</t>
  </si>
  <si>
    <t>http://parliament.sy</t>
  </si>
  <si>
    <t>http://www.parlament.tj</t>
  </si>
  <si>
    <t>http://www.ttconnect.gov.tt</t>
  </si>
  <si>
    <t>http://www.data.gov.tn</t>
  </si>
  <si>
    <t>https://www.turkiye.gov.tr/hizmetler</t>
  </si>
  <si>
    <t>http://www.tuvaluislands.com/gov_members.htm</t>
  </si>
  <si>
    <t>http://www.kmu.gov.ua/control/en</t>
  </si>
  <si>
    <t>http://tramites.gub.uy</t>
  </si>
  <si>
    <t>http://portal.gub.uy</t>
  </si>
  <si>
    <t>http://www.gov.uz</t>
  </si>
  <si>
    <t>https://my.gov.uz</t>
  </si>
  <si>
    <t>Good practices in publishing open budget data from FMIS</t>
  </si>
  <si>
    <t>PMIS</t>
  </si>
  <si>
    <t>PPA</t>
  </si>
  <si>
    <t>ARMEPS</t>
  </si>
  <si>
    <t>AusTender</t>
  </si>
  <si>
    <t>National e-Government Procurement Portal</t>
  </si>
  <si>
    <t>Go-Procure</t>
  </si>
  <si>
    <t>IPMS</t>
  </si>
  <si>
    <t>SIMP</t>
  </si>
  <si>
    <t>http://www.mof.gov.bt/pit/</t>
  </si>
  <si>
    <t>http://www.canada.ca/en/index.html</t>
  </si>
  <si>
    <t>http://www.anac.cv/index.php?option=com_content&amp;view=article&amp;id=150%3Aanac-promove-formacao-em-certificacao-digital&amp;catid=37%3Aeventos&amp;Itemid=64&amp;lang=pt</t>
  </si>
  <si>
    <t>http://www.chileatiende.cl/fichas/ver/21201</t>
  </si>
  <si>
    <t>https://www.gobiernoenlinea.gov.co/web/guest/home/-/government-services/T179/maximized</t>
  </si>
  <si>
    <t>http://controlpas.go.cr/</t>
  </si>
  <si>
    <t>http://lactuwebdedith.wordpress.com/2013/06/24/cote-divoire-la-loi-sur-les-transactions-electroniques-adoptee/</t>
  </si>
  <si>
    <t>http://www.mcw.gov.cy/mcw/dec/dec.nsf/DMLresponsibilities_en/DMLresponsibilities_en?OpenDocument#</t>
  </si>
  <si>
    <t>http://www.mvcr.cz/mvcren/article/electronic-signature-773488.aspx?q=Y2hudW09Mw%3d%3d</t>
  </si>
  <si>
    <t>http://www.digst.dk/Servicemenu/English/Digitisation/Digital-Signature</t>
  </si>
  <si>
    <t>http://www.indotel.gob.do/index.php/sector-de-las-telecomunicaciones/comercio-electronico/descripcion-firma-digital</t>
  </si>
  <si>
    <t>https://www.eci.bce.ec/paso_3</t>
  </si>
  <si>
    <t>http://www.chambersign.fr/cadre-juridique-autorite-certification/</t>
  </si>
  <si>
    <t>http://aninf.ga/acn.php#close</t>
  </si>
  <si>
    <t>http://www.guichet.public.lu/myguichet/fr/aspects-legaux/index.html</t>
  </si>
  <si>
    <t>https://www.luxtrust.lu/fr</t>
  </si>
  <si>
    <t>http://www.gimtel.mr/doc/Ordonnance_2006-031_Inst_Pt_Op_Com_electronique.pdf</t>
  </si>
  <si>
    <t>http://www.wipo.int/wipolex/fr/text.jsp?file_id=236001</t>
  </si>
  <si>
    <t>&lt; 25%</t>
  </si>
  <si>
    <t>25-50%</t>
  </si>
  <si>
    <t>50-75&amp;</t>
  </si>
  <si>
    <t>&gt;75%</t>
  </si>
  <si>
    <t>http://www.publicdebtnet.org/public/links/index.html</t>
  </si>
  <si>
    <t>http://www.procurement.am</t>
  </si>
  <si>
    <t>http://www.ppu.gov.af</t>
  </si>
  <si>
    <t>http://www.mdb-egp.org</t>
  </si>
  <si>
    <t>http://www.redgealc.net</t>
  </si>
  <si>
    <t>http://egobex.net/home</t>
  </si>
  <si>
    <t>http://www.tatime.gov.al</t>
  </si>
  <si>
    <t>http://www.impostos.ad</t>
  </si>
  <si>
    <t>Sistema Integral de Gestión</t>
  </si>
  <si>
    <t>http://www.afip.gob.ar/Aplicativos</t>
  </si>
  <si>
    <t>http://www.webbfontaine.com/projects_armenia.php</t>
  </si>
  <si>
    <t>DMFAS Sistema de Gestão da Dívida e Análise Financeira</t>
  </si>
  <si>
    <t>SIT</t>
  </si>
  <si>
    <t>Sistema Informático Tributário</t>
  </si>
  <si>
    <t>http://www.pert.minfin.gv.ao/_relatorio/RelatorioAnual2012.pdf</t>
  </si>
  <si>
    <t>https://www.customs.gov.ng/About/special_units.php</t>
  </si>
  <si>
    <t>http://www.webbfontaine.com/projects_philippines.php</t>
  </si>
  <si>
    <t>ACROSS</t>
  </si>
  <si>
    <t>http://www.bahraincustoms.gov.bh/page.php?SID=WTBkR2JscFVNRFJQUTFwMFVGUlpiV015TURsT2Vtczk%253D</t>
  </si>
  <si>
    <t>TWM &gt; OFOQ</t>
  </si>
  <si>
    <t>e-Tax and other portals</t>
  </si>
  <si>
    <t>https://www.jibayatic.dz</t>
  </si>
  <si>
    <t>http://www.customs.gov.au/webdata/resources/files/boozallenhamilton_icsreport.pdf</t>
  </si>
  <si>
    <t>http://www.wcoomd.org/en/topics/facilitation/instrument-and-tools/tools/pf_tools_datamodel.aspx</t>
  </si>
  <si>
    <t>https://finanzonline.bmf.gv.at</t>
  </si>
  <si>
    <t>HRMIS System</t>
  </si>
  <si>
    <t>Payroll System</t>
  </si>
  <si>
    <t>HRMIS URL</t>
  </si>
  <si>
    <t>Payroll URL</t>
  </si>
  <si>
    <t>AVIS-2</t>
  </si>
  <si>
    <t>Avtomatlaşdırılmış Vergi İnformasiya Sistemi (AVIS) / Automated Tax Information System</t>
  </si>
  <si>
    <t>http://www.taxes.gov.az/uploads/neshrler/vergiyegirishderslik.pdf</t>
  </si>
  <si>
    <t>https://payment.gpp.az/WEBAPUS/Dispatcher</t>
  </si>
  <si>
    <t>http://customs.gov.az/az/sw.html</t>
  </si>
  <si>
    <t>https://www.bmf.gv.at/zoll/e-zoll/e-zoll.html</t>
  </si>
  <si>
    <t>Electronic Customs Portal</t>
  </si>
  <si>
    <t>https://www.bahamas.gov.bs/wps/myportal/public/PayTax</t>
  </si>
  <si>
    <t>CAS</t>
  </si>
  <si>
    <t>http://www.taxes.gov.az</t>
  </si>
  <si>
    <t>https://www.bmf.gv.at</t>
  </si>
  <si>
    <t>https://www.ato.gov.au</t>
  </si>
  <si>
    <t>http://antiguabarbuda.gov.ag</t>
  </si>
  <si>
    <t>http://www.taxservice.am</t>
  </si>
  <si>
    <t>https://www.ato.gov.au/General/Online-services</t>
  </si>
  <si>
    <t>Customs Automated System</t>
  </si>
  <si>
    <t>http://www.iadb.org/en/projects/project-description-title,1303.html?id=BH-L1016</t>
  </si>
  <si>
    <t>http://www.worldbank.org/projects/P129770?lang=en</t>
  </si>
  <si>
    <t>Integrated VAT Management System</t>
  </si>
  <si>
    <t>IVMS</t>
  </si>
  <si>
    <t>http://gtk.gov.by/ru/eldeclaration_new/informacija_o_NASED</t>
  </si>
  <si>
    <t>MyMinFin, Tax on web</t>
  </si>
  <si>
    <t>http://plda.fgov.be/fr/bienvenue</t>
  </si>
  <si>
    <t>http://www.barbados.gov.bb/ird</t>
  </si>
  <si>
    <t>http://www.nalog.gov.by</t>
  </si>
  <si>
    <t>http://financien.belgium.be/nl/E-services</t>
  </si>
  <si>
    <t>http://www.incometaxbelize.gov.bz</t>
  </si>
  <si>
    <t>http://www.impots.finances.gouv.bj/accueil</t>
  </si>
  <si>
    <t>http://www.nalog.gov.by/ru/el-service</t>
  </si>
  <si>
    <t>http://www.myrbpems.bt</t>
  </si>
  <si>
    <t>http://csis.rcsc.gov.bt/RCSC/WebUI/Default.aspx</t>
  </si>
  <si>
    <t>Revenue Administration and Management Information System</t>
  </si>
  <si>
    <t>http://siteresources.worldbank.org/EXTSEMCAR/Resources/SEMCAR_Second_Year_Progress_Report.pdf?resourceurlname=SEMCAR_Second_Year_Progress_Report.pdf</t>
  </si>
  <si>
    <t>Virtual Office</t>
  </si>
  <si>
    <t>e-Tax</t>
  </si>
  <si>
    <t>https://www.serpro.gov.br/conteudo-solucoes/produtos/fazenda-publica</t>
  </si>
  <si>
    <t>SIEF</t>
  </si>
  <si>
    <t>Sistema Integrado de Informações Econômico Fiscais, Receitanet, and more</t>
  </si>
  <si>
    <t>http://portalsiscomex.gov.br</t>
  </si>
  <si>
    <t>http://www.cra-arc.gc.ca</t>
  </si>
  <si>
    <t>http://www.impots.cm</t>
  </si>
  <si>
    <t>http://www.tax.gov.kh</t>
  </si>
  <si>
    <t>http://www.nap.bg</t>
  </si>
  <si>
    <t>https://ecustoms.mof.gov.bn/SignIn.aspx</t>
  </si>
  <si>
    <t xml:space="preserve">http://www.stars.gov.bn </t>
  </si>
  <si>
    <t>STARS</t>
  </si>
  <si>
    <t>System of Tax Administration and Revenue Services.</t>
  </si>
  <si>
    <t>http://siteresources.worldbank.org/EXTEDEVELOPMENT/Resources/ShireenEgov.pdf</t>
  </si>
  <si>
    <t>http://www.finanzas.df.gob.mx/index.html</t>
  </si>
  <si>
    <t>http://online.reniec.gob.pe/ventanillavirtual/DatosTributosAction.do?accion=ini</t>
  </si>
  <si>
    <t>http://www.portaldocidadao.pt/PORTAL/pt/informacao+geral/FAQ/certidoes_online/</t>
  </si>
  <si>
    <t>http://isi.govern.ad/cgi-bin/lansaweb?webapp=TBWEB0001+webrtn=Start+ml=LANSA:XHTML+part=H3X+lang=CAT+field(RELOAD)=N</t>
  </si>
  <si>
    <t>http://www.yesser.gov.sa/ar/RelatedLinks/Pages/sadad.aspx</t>
  </si>
  <si>
    <t>http://www.fina.hr/Default.aspx?sec=1714</t>
  </si>
  <si>
    <t>http://www.itida.gov.eg/EN/OURPROGRAMS/INDUSTRYINFRASTRUCTURE/E-SIGNATURE/Pages/default.aspx</t>
  </si>
  <si>
    <t>http://firmaelectronica.egob.sv/?page_id=486</t>
  </si>
  <si>
    <t>http://www.firma-e.com.gt/</t>
  </si>
  <si>
    <t>http://www.latribuna.hn/movil/2014/01/23/en-vigencia-ley-sobre-firmas-electronicas/</t>
  </si>
  <si>
    <t>http://www.paci.gov.kw/index.php/2012-03-22-08-41-49/2012-03-22-08-43-20</t>
  </si>
  <si>
    <t>http://www.dailystar.com.lb/News/Lebanon-News/2000/Jul-13/28400-government-approves-law-to-legalize-e-signatures.ashx#axzz3BoRo372j</t>
  </si>
  <si>
    <t>http://www.sat.gob.mx/fichas_tematicas/fiel/Paginas/obtener_fiel.aspx</t>
  </si>
  <si>
    <t>http://www.egov.ma/en/electronic-certificate</t>
  </si>
  <si>
    <t>http://www.portaldogoverno.gov.mz/docs_gov/estrategia/tecInfo/estrateg_gov_elect</t>
  </si>
  <si>
    <t>http://www.gobenic.gob.ni/eventos/intercambio-de-experiencias-de-la-ley-de-firma-electronica-de-costa-rica/Presentacion%20Firma%20Electronica%20Nicaragua.pdf/view</t>
  </si>
  <si>
    <t>https://omanportal.gov.om/auth/was/ccg/SessionGenerator.jsp?Location=https%3A%2F%2Fomanportal%2Egov%2Eom%2Fwps%2Fmyportal</t>
  </si>
  <si>
    <t>https://www.firmaelectronica.gob.pa/</t>
  </si>
  <si>
    <t>http://webcache.googleusercontent.com/search?q=cache:7X2pGWCn7voJ:www.acraiz.gov.py/index.php/institucional/77-institucional/76-paraguay-ya-posee-la-infraestructura-de-la-ac-raiz-de-firma-digital-promovida-por-mercosur-digital+&amp;cd=1&amp;hl=en&amp;ct=clnk&amp;gl=us</t>
  </si>
  <si>
    <t>http://www.reniec.gob.pe/portal/firmaPKI.htm</t>
  </si>
  <si>
    <t>http://i.gov.ph/pki/</t>
  </si>
  <si>
    <t>http://www.portaldocidadao.pt/PORTAL/pt/Dossiers/DOS_saiba+como+usar+o+cartao+de+cidadao+em+servicos++online++do+portal.htm?passo=1</t>
  </si>
  <si>
    <t>https://idp.www.gov.qa/sconnect/faqs/#install</t>
  </si>
  <si>
    <t>http://www.ncdc.gov.sa/about-ncdc</t>
  </si>
  <si>
    <t>http://firmaelectronica.gob.es</t>
  </si>
  <si>
    <t>http://www.cbos.gov.sd/en/node/440</t>
  </si>
  <si>
    <t>https://web.archive.org/web/20140703094412/http://moct.gov.sy/moct/?q=ar/node/69</t>
  </si>
  <si>
    <t>http://www.correo.com.uy/index.asp?codPag=firmaDig</t>
  </si>
  <si>
    <t>http://www.suscerte.gob.ve/acreditacion</t>
  </si>
  <si>
    <t>http://ards.gov.af</t>
  </si>
  <si>
    <t>https://www.app.gov.al/ep/Latest_Awarded.aspx</t>
  </si>
  <si>
    <t xml:space="preserve">https://www.argentinacompra.gov.ar/prod/onc/sitio/Paginas/Contenido/FrontEnd/index2.asp </t>
  </si>
  <si>
    <t>http://gnumner.am/am/category/30/1.html</t>
  </si>
  <si>
    <t>https://www.tenders.gov.au</t>
  </si>
  <si>
    <t>https://www.tenders.gov.au/?event=public.CN.search</t>
  </si>
  <si>
    <t xml:space="preserve">http://www.bbg.gv.at </t>
  </si>
  <si>
    <t>http://www.bbg.gv.at/kunden/produkte-vertraege/vertragsliste</t>
  </si>
  <si>
    <t xml:space="preserve">http://www.tender.gov.az </t>
  </si>
  <si>
    <t xml:space="preserve">http://tender.gov.az/new/index.php?inc=reestr </t>
  </si>
  <si>
    <t>http://www.tenderboard.gov.bh</t>
  </si>
  <si>
    <t xml:space="preserve">http://www.eprocure.gov.bd </t>
  </si>
  <si>
    <t xml:space="preserve">http://www.eprocure.gov.bd/resources/common/SearchNOA.jsp </t>
  </si>
  <si>
    <t>http://www.goszakupki.by</t>
  </si>
  <si>
    <t xml:space="preserve">http://www.goszakupki.by/search/auctions </t>
  </si>
  <si>
    <t xml:space="preserve">http://www.publicprocurement.be </t>
  </si>
  <si>
    <t xml:space="preserve">https://enot.publicprocurement.be </t>
  </si>
  <si>
    <t>http://www.pppd.gov.bt</t>
  </si>
  <si>
    <t>http://www.sicoes.gob.bo</t>
  </si>
  <si>
    <t>http://javnenabavke.ba</t>
  </si>
  <si>
    <t>http://www.ppadb.co.bw</t>
  </si>
  <si>
    <t xml:space="preserve">http://ipms.ppadb.co.bw/login </t>
  </si>
  <si>
    <t>http://www.comprasgovernamentais.gov.br</t>
  </si>
  <si>
    <t>http://www.aop.bg</t>
  </si>
  <si>
    <t xml:space="preserve">http://www.dgmp.gov.bf </t>
  </si>
  <si>
    <t xml:space="preserve">http://www.dcmp.bf/SiteDcmp/statistiques-marches-publics/statistiques-des-marches.jsp </t>
  </si>
  <si>
    <t>http://www.armp.cm</t>
  </si>
  <si>
    <t xml:space="preserve">http://www.armp.cm/Marches_signes.php#tzM3 </t>
  </si>
  <si>
    <t>https://buyandsell.gc.ca</t>
  </si>
  <si>
    <t>http://www.chilecompra.cl</t>
  </si>
  <si>
    <t xml:space="preserve">https://www.mercadopublico.cl/Portal/login.aspx </t>
  </si>
  <si>
    <t xml:space="preserve">http://www.ccgp.gov.cn  </t>
  </si>
  <si>
    <t>http://new.ccgp.gov.cn/login</t>
  </si>
  <si>
    <t>http://www.colombiacompra.gov.co</t>
  </si>
  <si>
    <t xml:space="preserve">http://www.cref.gouv.km </t>
  </si>
  <si>
    <t xml:space="preserve">http://www.abge.org/produits/index.php </t>
  </si>
  <si>
    <t>http://www.anrmp.ci</t>
  </si>
  <si>
    <t>http://www.javnanabava.hr</t>
  </si>
  <si>
    <t xml:space="preserve">https://www.eprocurement.gov.cy/ceproc/home.do </t>
  </si>
  <si>
    <t>e-PS</t>
  </si>
  <si>
    <t>https://www.eprocurement.gov.cy</t>
  </si>
  <si>
    <t xml:space="preserve">http://www.isvz.cz </t>
  </si>
  <si>
    <t>ISPC</t>
  </si>
  <si>
    <t xml:space="preserve">http://www.isvz.cz/ISVZ/RKS/Filter.aspx </t>
  </si>
  <si>
    <t>http://www.comprasdominicana.gov.do</t>
  </si>
  <si>
    <t xml:space="preserve">https://acceso.comprasdominicana.gov.do/compras/publicaciones/consultas/procesosdecompras/consulta.jsp?hiddenTipoConsulta=FINALIZADOS </t>
  </si>
  <si>
    <t>http://portal.compraspublicas.gob.ec/incop</t>
  </si>
  <si>
    <t>http://etenders.gov.eg</t>
  </si>
  <si>
    <t xml:space="preserve">http://www.comprasal.gob.sv </t>
  </si>
  <si>
    <t>https://riigihanked.riik.ee</t>
  </si>
  <si>
    <t xml:space="preserve">https://riigihanked.riik.ee/register/RegisterHanked.html </t>
  </si>
  <si>
    <t xml:space="preserve">http://www.ppa.gov.et </t>
  </si>
  <si>
    <t>http://www.hankintailmoitukset.fi/fi/docs/hakuohje/</t>
  </si>
  <si>
    <t xml:space="preserve">https://www.marches-publics.gouv.fr/?page=entreprise.EntrepriseAdvancedSearch&amp;AvisAttribution </t>
  </si>
  <si>
    <t>http://www.dgmp.ga</t>
  </si>
  <si>
    <t xml:space="preserve">http://tenders.gov.ge/app/login.php?lang=en </t>
  </si>
  <si>
    <t>http://www.evergabe-online.de</t>
  </si>
  <si>
    <t>http://www.kozbeszerzes.hu/</t>
  </si>
  <si>
    <t xml:space="preserve">http://www.etenders.gov.ie/ </t>
  </si>
  <si>
    <t>eTenders</t>
  </si>
  <si>
    <t xml:space="preserve">https://irl.eu-supply.com/ctm/supplier/publictenders </t>
  </si>
  <si>
    <t xml:space="preserve">https://www.acquistinretepa.it  </t>
  </si>
  <si>
    <t>MEPA</t>
  </si>
  <si>
    <t>KONEPS</t>
  </si>
  <si>
    <t xml:space="preserve">https://www.eis.gov.lv/ </t>
  </si>
  <si>
    <t>EIS</t>
  </si>
  <si>
    <t>CVPIS</t>
  </si>
  <si>
    <t>Public Procurement Portal</t>
  </si>
  <si>
    <t xml:space="preserve">https://www.etenders.gov.mt/epps/home.do  </t>
  </si>
  <si>
    <t>EPPS</t>
  </si>
  <si>
    <t xml:space="preserve">http://www.tenderned.nl/ </t>
  </si>
  <si>
    <t xml:space="preserve">http://www.base.gov.pt/base2/en/html/portal/base.shtml </t>
  </si>
  <si>
    <t xml:space="preserve">https://contrataciondelestado.es </t>
  </si>
  <si>
    <t>Contratacion</t>
  </si>
  <si>
    <t xml:space="preserve">http://www.avropa.se </t>
  </si>
  <si>
    <t xml:space="preserve">http://www.avropa.se/Upphandlingar </t>
  </si>
  <si>
    <t>http://ccs.cabinetoffice.gov.uk</t>
  </si>
  <si>
    <t>https://online.contractsfinder.businesslink.gov.uk</t>
  </si>
  <si>
    <t>RMS</t>
  </si>
  <si>
    <t>Revenue Management System</t>
  </si>
  <si>
    <t>http://documents.worldbank.org/curated/en/2009/12/11691797/bulgaria-revenue-administration-reform-project</t>
  </si>
  <si>
    <t>https://ecustoms.bg/eportal/</t>
  </si>
  <si>
    <t>http://www.dgi.gov.bf/dgi/page2_3b.php</t>
  </si>
  <si>
    <t>SINTAX</t>
  </si>
  <si>
    <t>http://teledeclaration-dgi.cm/modules/Common/Account/Login.aspx?s=t</t>
  </si>
  <si>
    <t>e-Tax Portal</t>
  </si>
  <si>
    <t>http://www.cra-arc.gc.ca/esrvc-srvce/tx/psssrvcs/menu-eng.html</t>
  </si>
  <si>
    <t>Gov of Canada Portal</t>
  </si>
  <si>
    <t>http://www.servicecanada.gc.ca/eng/online/mysca.shtml</t>
  </si>
  <si>
    <t>http://www.cbsa-asfc.gc.ca/eservices/ogd-amg/across-eng.html</t>
  </si>
  <si>
    <t>http://www.dgci.gov.cv</t>
  </si>
  <si>
    <t>http://www.dgci.gov.cv/index.php/a-dgci/organizacao/servicos-centrais</t>
  </si>
  <si>
    <t>SYSTEMIF</t>
  </si>
  <si>
    <t>http://www.pefa.org/en/assessment/car-jul10-pfmpr-public-en</t>
  </si>
  <si>
    <t>http://dgitchad-finances-gouv.org/index.php/nos-missions</t>
  </si>
  <si>
    <t>SIGASPE</t>
  </si>
  <si>
    <t>Tax Automation Solutions</t>
  </si>
  <si>
    <t>http://www.sii.cl</t>
  </si>
  <si>
    <t>http://www.sii.cl/botonera/interior_factura.htm</t>
  </si>
  <si>
    <t>SII Online</t>
  </si>
  <si>
    <t>US Single Window</t>
  </si>
  <si>
    <t>Automated Commercial System, Automated Commercial Environment, and Automated Export System / International Treade Data System</t>
  </si>
  <si>
    <t>http://www.unece.org/cefact/single_window/welcome.html</t>
  </si>
  <si>
    <t>AZ Single Window</t>
  </si>
  <si>
    <t>http://www.aduana.cl/aduana/site/edic/base/port/tramites_linea.html</t>
  </si>
  <si>
    <t>CONAF Single Window</t>
  </si>
  <si>
    <t>CONAF + Sistema Integrado de Comercio Exterior / Integrated System of Foreign Trade</t>
  </si>
  <si>
    <t>http://www.chinatax.gov.cn</t>
  </si>
  <si>
    <t>http://dgitchad-finances-gouv.org</t>
  </si>
  <si>
    <t>http://www.chinatax.gov.cn/n2925/n2957/n2958/c674819/content.html</t>
  </si>
  <si>
    <t>http://www.customs.gov.cn/publish/portal0/tab49564/?id=NTit03_con</t>
  </si>
  <si>
    <t>Customs Management System / e-Customs + e-Port + …</t>
  </si>
  <si>
    <t>Tax and Customs Portal</t>
  </si>
  <si>
    <t>http://www.douanes.km/v1/index.php/la-douane-et-vous/sydonia</t>
  </si>
  <si>
    <t>http://douanes.gouv.cg/projets/?page=psydonia#</t>
  </si>
  <si>
    <t>http://dgi.gouv.cd</t>
  </si>
  <si>
    <t>http://dgi.gouv.cd/index.php/presentation-de-la-dgi/historique</t>
  </si>
  <si>
    <t>http://www.douanes.gouv.cd/index.php/2013-12-05-18-10-38</t>
  </si>
  <si>
    <t>http://www.hacienda.go.cr/contenido/12493-tributacion-digital</t>
  </si>
  <si>
    <t>http://www.hacienda.go.cr/tica/consultas/hCnConsVariasE.aspx</t>
  </si>
  <si>
    <t>http://www.dgi.gouv.ci</t>
  </si>
  <si>
    <t>http://www.douanes.ci/sydamworld/index.php</t>
  </si>
  <si>
    <t>SIGFAE</t>
  </si>
  <si>
    <t xml:space="preserve">SIGMAP </t>
  </si>
  <si>
    <t>e-Porezna</t>
  </si>
  <si>
    <t>Electronic Tax Services</t>
  </si>
  <si>
    <t>http://www.porezna-uprava.hr/bi/Stranice/ElektronickeUsluge.aspx</t>
  </si>
  <si>
    <t>http://www.carina.hr/e_carina/G2B.aspx</t>
  </si>
  <si>
    <t>e-Customs / NCTS</t>
  </si>
  <si>
    <t>http://www.ecured.cu/index.php/ONAT</t>
  </si>
  <si>
    <t>http://www.mfp.cu/html_semp/se_onat_mv.php</t>
  </si>
  <si>
    <t>http://www.ecured.cu/index.php/Centro_de_Automatizaci%C3%B3n_para_la_Direcci%C3%B3n_y_la_Informaci%C3%B3n</t>
  </si>
  <si>
    <t>Customs Portal / SADEM</t>
  </si>
  <si>
    <t>CADI &gt; Customs Portal / Automated System for Release of Goods (SADEM)</t>
  </si>
  <si>
    <t>TAXISNET</t>
  </si>
  <si>
    <t>http://www.mof.gov.cy/mof/customs/customs.nsf/ced12_gr/ced12_gr?OpenDocument</t>
  </si>
  <si>
    <t xml:space="preserve">e-Customs &gt; THESEAS </t>
  </si>
  <si>
    <t>http://www.financnisprava.cz</t>
  </si>
  <si>
    <t>e-Dovoz / AIS / ECS</t>
  </si>
  <si>
    <t>e-Imports / Automated Import System / Export Control System</t>
  </si>
  <si>
    <t>http://www.celnisprava.cz/en/applications/Pages/default.aspx</t>
  </si>
  <si>
    <t>http://www.skm.dk</t>
  </si>
  <si>
    <t>TastSelv</t>
  </si>
  <si>
    <t>https://www.tastselv.skat.dk</t>
  </si>
  <si>
    <t>https://www.skat.dk</t>
  </si>
  <si>
    <t>ICSsystemet</t>
  </si>
  <si>
    <t>https://www.skat.dk/SKAT.aspx?oId=1970723</t>
  </si>
  <si>
    <t>e-Customs / Customs Mgmt System</t>
  </si>
  <si>
    <t>http://ec.europa.eu/ecip/information_resources/links/index_en.htm</t>
  </si>
  <si>
    <t>http://ird.gov.dm</t>
  </si>
  <si>
    <t>http://ird.gov.dm/index.php?option=com_content&amp;view=article&amp;id=116:systems-section&amp;catid=36:about-us&amp;Itemid=59</t>
  </si>
  <si>
    <t>http://customs.gov.dm</t>
  </si>
  <si>
    <t>http://www.dgii.gov.do</t>
  </si>
  <si>
    <t>Virtual Office + Web Services</t>
  </si>
  <si>
    <t>https://www.aduanas.gob.do/descargas/files/instructivos/manual-pago-electronico-SIGA.pdf</t>
  </si>
  <si>
    <t>Web Services</t>
  </si>
  <si>
    <t>https://portal.aduana.gob.ec</t>
  </si>
  <si>
    <t>http://www.incometax.gov.eg</t>
  </si>
  <si>
    <t>http://www.incometax.gov.eg/e-signature.asp</t>
  </si>
  <si>
    <t>http://www.customs.gov.eg/NewCustomSerives.aspx?Id=28</t>
  </si>
  <si>
    <t>http://www.mh.gob.sv/portal/page/portal/PMH/Temas/Aduana</t>
  </si>
  <si>
    <t>http://www.mh.gob.sv/portal/page/portal/PMH/Servicios/En_Linea/Ciudadano</t>
  </si>
  <si>
    <t>http://www.mh.gob.sv/portal/page/portal/PMH/Temas/Operaciones_Aduaneras/Introduccion/Sistema_Informatico_Aduanero</t>
  </si>
  <si>
    <t>http://www.emta.ee/index.php?id=21472</t>
  </si>
  <si>
    <t>Web Services / Customs Declarations …</t>
  </si>
  <si>
    <t>e-Customs &gt; COMPLEX</t>
  </si>
  <si>
    <t>http://www.etax.nat.gov.tw/etwen/Exhibitor_in_02.html</t>
  </si>
  <si>
    <t>http://crcsogema.com/fiches/69/475/Ethiopia-The-SIGTAS-Regional-Deployment-and-E-Tax-platform.html</t>
  </si>
  <si>
    <t>Tax Portal</t>
  </si>
  <si>
    <t>http://taxportal.frca.org.fj</t>
  </si>
  <si>
    <t>https://customsinlandrevenue.gov.vu/index.php/asycuda</t>
  </si>
  <si>
    <t>Tax havens:</t>
  </si>
  <si>
    <t xml:space="preserve">Strict bank secrecy countries: </t>
  </si>
  <si>
    <t xml:space="preserve">Examples of typical tax haven countries: </t>
  </si>
  <si>
    <t>According to some views,</t>
  </si>
  <si>
    <t>the world's worst tax havens instead of the previous are the United States and the City of London</t>
  </si>
  <si>
    <t>http://www.vero.fi</t>
  </si>
  <si>
    <t>http://www.tulli.fi/fi/yrityksille/sahkoinenasiointi/internet/index.jsp</t>
  </si>
  <si>
    <t>http://www.impots.gouv.fr</t>
  </si>
  <si>
    <t>My Space</t>
  </si>
  <si>
    <t>https://cfspart.impots.gouv.fr</t>
  </si>
  <si>
    <t>https://pro.douane.gouv.fr</t>
  </si>
  <si>
    <t>Pro Douane</t>
  </si>
  <si>
    <t>Web Services + DELTA (Dédouanement En Ligne par Traitement Automatisé)</t>
  </si>
  <si>
    <t>http://www.dgi.ga</t>
  </si>
  <si>
    <t>https://eservices.rs.ge</t>
  </si>
  <si>
    <t>http://asycuda.rs.ge</t>
  </si>
  <si>
    <t>https://www.elsteronline.de/bportal/Oeffentlich.tax</t>
  </si>
  <si>
    <t>http://www.steuerliches-info-center.de</t>
  </si>
  <si>
    <t>http://www.zoll.de/DE/Fachthemen/Zoelle/ATLAS/atlas_node.html</t>
  </si>
  <si>
    <t>http://www.gra.gov.gh/index.php?option=com_content&amp;view=article&amp;id=30&amp;Itemid=92</t>
  </si>
  <si>
    <t>http://www.gsis.gr/gsis/info/gsis_site/PublicIssue/wnsp.html</t>
  </si>
  <si>
    <t>myTAXISnet</t>
  </si>
  <si>
    <t>https://portal.gsis.gr/portal/page/portal/ICISnet</t>
  </si>
  <si>
    <t>Customs Portal</t>
  </si>
  <si>
    <t>http://www.gsis.gr</t>
  </si>
  <si>
    <t>http://www.ird.gov.gd</t>
  </si>
  <si>
    <t>http://www.customs.gov.gd</t>
  </si>
  <si>
    <t>http://www.ird.gov.gd/index.php?option=com_content&amp;view=category&amp;layout=blog&amp;id=56&amp;Itemid=142</t>
  </si>
  <si>
    <t>http://portal.sat.gob.gt/sitio</t>
  </si>
  <si>
    <t>http://portal.sat.gob.gt/sitio/index.php/esat/servicios-electronicos/sat-en-linea-ingreso.html</t>
  </si>
  <si>
    <t>SAT Online</t>
  </si>
  <si>
    <t>Paperless Customs</t>
  </si>
  <si>
    <t>http://portal.sat.gob.gt/sitio/index.php/tramites-o-gestiones/aduanas/28-documentaci-asistencia-aduanera/8451-aduanas-sin-papeles.html</t>
  </si>
  <si>
    <t>http://www.douanesguinee.gov.gn/sysinfo.htm</t>
  </si>
  <si>
    <t>http://www.finances.gov.gn/index.php/direction-nationale-des-impots</t>
  </si>
  <si>
    <t>http://dogana.rks-gov.net</t>
  </si>
  <si>
    <t>http://www.asycuda.org/dispcountry.asp?name=Kosovo</t>
  </si>
  <si>
    <t>http://www.zimra.co.zw/index.php?option=com_content&amp;view=article&amp;id=1207&amp;Itemid=145</t>
  </si>
  <si>
    <t>http://www.lra.org.ls/</t>
  </si>
  <si>
    <t>http://www.cust.lt/web/guest/apiemus/istorija</t>
  </si>
  <si>
    <t>http://www.asycuda.org/dispcountry.asp?name=Libya</t>
  </si>
  <si>
    <t>ASYCUDA++</t>
  </si>
  <si>
    <t>http://www.customs.gov.pg/07_ASYCUDA_and_Customs_IT/1_About_Customs_ICT.php</t>
  </si>
  <si>
    <t>e-Customs / TWM / ASYCUDA++</t>
  </si>
  <si>
    <t>Single Window / Trade World Manager</t>
  </si>
  <si>
    <t>http://www.customs.ro/ro/e-customs.aspx</t>
  </si>
  <si>
    <t>e-Customs / ASYCUDA++</t>
  </si>
  <si>
    <t>http://www.mof.gov.sb/AboutUs/CustomsDivision.aspx</t>
  </si>
  <si>
    <t>http://www.asycuda.org/dispcountry.asp?name=Solomon%20Islands</t>
  </si>
  <si>
    <t>http://www.douane.gov.tn/fileadmin/images_nouvelles/Publications_PDF/1-sinda2010.pdf</t>
  </si>
  <si>
    <t>ASYCUDA++ &gt; NICIS</t>
  </si>
  <si>
    <t>http://www.gra.gov.gy</t>
  </si>
  <si>
    <t>http://www.gina.gov.gy/archive/daily/b061228.html</t>
  </si>
  <si>
    <t xml:space="preserve">SWAPS + TRIPS </t>
  </si>
  <si>
    <t>Total Revenue Integrated Processing System +  Single Window Automated Processing System</t>
  </si>
  <si>
    <t>http://www.crownagents.com/our-work/projects/detail/guyana-swaps</t>
  </si>
  <si>
    <t>http://www.dgi.gouv.ht</t>
  </si>
  <si>
    <t>http://www.douane.gouv.ht/index.php?option=com_wrapper&amp;view=wrapper&amp;Itemid=233</t>
  </si>
  <si>
    <t>DEI Online</t>
  </si>
  <si>
    <t>http://deienlinea.dei.gob.hn</t>
  </si>
  <si>
    <t>http://sarahweb.dei.gob.hn</t>
  </si>
  <si>
    <t>SARAH + VUCEH</t>
  </si>
  <si>
    <t>Sistema Aduanero Automatizado de Rentas Aduaneras de Honduras + Ventanilla Única de Comercio Exterior de Honduras</t>
  </si>
  <si>
    <t>http://www.ird.gov.hk</t>
  </si>
  <si>
    <t>http://www.gov.hk/en/residents/taxes/etax/index.htm</t>
  </si>
  <si>
    <t>http://www.customs.gov.hk/en/electronic_services/index.html</t>
  </si>
  <si>
    <t>Air Cargo Clearance System; Road Cargo System; Electronic Submission of Cargo Manifests</t>
  </si>
  <si>
    <t>http://clo.apeh.hu/ese_page.php</t>
  </si>
  <si>
    <t>ITS</t>
  </si>
  <si>
    <t>Tax Management System + Other Automation Solutions</t>
  </si>
  <si>
    <t>Tax Management System &gt; Integrated Tax System</t>
  </si>
  <si>
    <t>Golden Tax</t>
  </si>
  <si>
    <t>Integrated Tax Management System</t>
  </si>
  <si>
    <t>H2010 / Golden Customs</t>
  </si>
  <si>
    <t>https://kkk.nav.gov.hu/eles/2/evp/</t>
  </si>
  <si>
    <t xml:space="preserve">e-Customs &gt; AIS HU / AES HU </t>
  </si>
  <si>
    <t xml:space="preserve">e-Customs &gt; ACCS / ROCARS </t>
  </si>
  <si>
    <t>http://ec.europa.eu/ecip/national_customs_websites/index_en.htm</t>
  </si>
  <si>
    <t>https://www.rsk.is</t>
  </si>
  <si>
    <t>http://dor.gov.in</t>
  </si>
  <si>
    <t>http://www.pajak.go.id</t>
  </si>
  <si>
    <t>http://tax.mof.gov.iq</t>
  </si>
  <si>
    <t>http://www.revenue.go.ke</t>
  </si>
  <si>
    <t>http://www.nts.go.kr</t>
  </si>
  <si>
    <t>http://www.atk-ks.org</t>
  </si>
  <si>
    <t>http://www.sti.gov.kg</t>
  </si>
  <si>
    <t>http://www.tax.gov.la</t>
  </si>
  <si>
    <t>https://www.vid.gov.lv</t>
  </si>
  <si>
    <t>https://www.nordisketax.net</t>
  </si>
  <si>
    <t>Comptabilité de l’Etat et Gestion intégrée du Budget</t>
  </si>
  <si>
    <t>http://www.pefa.org/en/assessment/ne-mar13-pfmpr-public-en</t>
  </si>
  <si>
    <t>FMIS &gt; CEGIB</t>
  </si>
  <si>
    <t>http://www.tollur.is/displayer.asp?cat_id=1706</t>
  </si>
  <si>
    <t>http://www.pajak.go.id/e-spt</t>
  </si>
  <si>
    <t>https://www.tin-nsdl.com/about-us.php</t>
  </si>
  <si>
    <t>http://www.cbec.gov.in/online-services.htm</t>
  </si>
  <si>
    <t>https://customer.beacukai.go.id/index.html?page=features</t>
  </si>
  <si>
    <t>http://www.irica.ir/Portal/File/ShowFile.aspx?ID=e628887e-a90b-472f-b4e5-bb12c35a0015</t>
  </si>
  <si>
    <t>http://www.intamedia.ir</t>
  </si>
  <si>
    <t>http://www.tax.gov.ir/Entrance/</t>
  </si>
  <si>
    <t>http://customs.mof.gov.iq</t>
  </si>
  <si>
    <t>http://www.revenue.ie/en/online/ros/index.html</t>
  </si>
  <si>
    <t>ROS</t>
  </si>
  <si>
    <t>Revenue Online Services</t>
  </si>
  <si>
    <t>http://www.revenue.ie/en/customs/ecustoms/index.html</t>
  </si>
  <si>
    <t>e-Customs / AEP / NCTS</t>
  </si>
  <si>
    <t>Automated Entry Processing / New Computerised Transit System</t>
  </si>
  <si>
    <t>http://ec.europa.eu/taxation_customs/customs/policy_issues/electronic_customs_initiative/it_projects/index_en.htm</t>
  </si>
  <si>
    <t>http://taxes.gov.il/Pages/ShirutimBeClick.aspx</t>
  </si>
  <si>
    <t>Online services and forms</t>
  </si>
  <si>
    <t>http://taxes.gov.il</t>
  </si>
  <si>
    <t>http://taxes.gov.il/customs/CommercialImport/Pages/CustomsMaslul.aspx</t>
  </si>
  <si>
    <t>TRACK</t>
  </si>
  <si>
    <t>http://taxes.gov.il/customs</t>
  </si>
  <si>
    <t>http://www.agenziaentrate.gov.it/wps/portal/entrate/servizi_online</t>
  </si>
  <si>
    <t>http://www.agenziadogane.gov.it/wps/wcm/connect/Internet/ed/Operatore/ecustoms+aida/AIDA/</t>
  </si>
  <si>
    <t>http://www.jamaicatax.gov.jm/index.php/2012-05-11-17-26-05/history-of-taj#ictas</t>
  </si>
  <si>
    <t>Integrated Computerized Tax Administration System</t>
  </si>
  <si>
    <t>http://apps.jacustoms.gov.jm/icase/</t>
  </si>
  <si>
    <t>i-CASE</t>
  </si>
  <si>
    <t>http://www.naccs.jp/</t>
  </si>
  <si>
    <t xml:space="preserve">Single Window &gt; NACCS </t>
  </si>
  <si>
    <t>http://asyw.customs.gov.jo</t>
  </si>
  <si>
    <t>http://www.istd.gov.jo/ISTD/Arabic/E-Government/E-GovernmentServices/E-GovernmentServices.html</t>
  </si>
  <si>
    <t>http://www.salyk.gov.kz</t>
  </si>
  <si>
    <t>http://www.istd.gov.jo</t>
  </si>
  <si>
    <t>http://www.salyk.kz/RU/ITSYSTEM/Pages/default.aspx</t>
  </si>
  <si>
    <t>ITIS</t>
  </si>
  <si>
    <t>Integrated Tax Information System</t>
  </si>
  <si>
    <t>ACIS</t>
  </si>
  <si>
    <t>http://www.worldbank.org/projects/P096998/customs-development-project?lang=en</t>
  </si>
  <si>
    <t>https://itax.kra.go.ke/KRA-Portal/</t>
  </si>
  <si>
    <t>iTax &gt; ITMS</t>
  </si>
  <si>
    <t>Web based customs automation system</t>
  </si>
  <si>
    <t>http://korea.go.kr/eng/sub/about_egov02.jsp</t>
  </si>
  <si>
    <t>Electronic Customs Clearance System</t>
  </si>
  <si>
    <t>Tax Integration System / Comprehensive Tax System</t>
  </si>
  <si>
    <t>e-Tax &gt; TIS / HOMETAX</t>
  </si>
  <si>
    <t>http://www.atk-ks.org/2010/08/te-arriturat-e-atk-per-periudhen-janar-%E2%80%93-korrik-2010-2/</t>
  </si>
  <si>
    <t>http://www.customs.gov.lk/asydownloads.html</t>
  </si>
  <si>
    <t>http://aw.customs.gov.lc/awclient/</t>
  </si>
  <si>
    <t>http://carib.customs.gov.tt:8080/asycuda/</t>
  </si>
  <si>
    <t>e-Customs</t>
  </si>
  <si>
    <t>http://www.customs.gov.kw/Ecustoms.aspx</t>
  </si>
  <si>
    <t>Integrated Tax Administration System</t>
  </si>
  <si>
    <t>ITAS / ISNAK</t>
  </si>
  <si>
    <t>https://e-taxservices.kg/TPWebRegLogin.aspx?TO=1&amp;Referer=</t>
  </si>
  <si>
    <t>http://eais.customs.kg</t>
  </si>
  <si>
    <t xml:space="preserve">Single Window + CEISA </t>
  </si>
  <si>
    <t>http://www.gainde2000.sn/2014/en</t>
  </si>
  <si>
    <t xml:space="preserve">Single Window &gt; GAINDE </t>
  </si>
  <si>
    <t>SAIS / EAIS</t>
  </si>
  <si>
    <t>https://www.vid.gov.lv/default.aspx?tabid=9&amp;id=1223&amp;hl=1</t>
  </si>
  <si>
    <t>EDS</t>
  </si>
  <si>
    <t>Electronic Declaration System</t>
  </si>
  <si>
    <t>https://www.vid.gov.lv/default.aspx?tabid=4&amp;id=5593&amp;hl=1</t>
  </si>
  <si>
    <t>Automated SYstem for CUstoms Data + Export Control System + Integrated Tariff Management System ( ITMS ) + Computerized Transit System ( NCTS ) + Excise Movement and Control System ( EMCS )</t>
  </si>
  <si>
    <t>https://eservices.finance.gov.lb</t>
  </si>
  <si>
    <t>http://www.customs.gov.lb/customs/about/about.asp?id=1</t>
  </si>
  <si>
    <t>http://www.lra.org.ls</t>
  </si>
  <si>
    <t>VIPS</t>
  </si>
  <si>
    <t>http://siteresources.worldbank.org/EXTEXPCOMNET/Resources/2463593-1213973103977/06_Lesotho.pdf</t>
  </si>
  <si>
    <t>VAT Information Processing System + Other fragmented automation solutions (Income Tax)</t>
  </si>
  <si>
    <t>Standard Integrated Government Tax System / Integrated Tax Administration Services (ITAS)</t>
  </si>
  <si>
    <t>http://www.mofrevenue.gov.lr/doc/ITAS%20Information%20Brochure%20(ok).pdf</t>
  </si>
  <si>
    <t>http://tax.gov.ly</t>
  </si>
  <si>
    <t>http://www.llv.li/#/20/</t>
  </si>
  <si>
    <t>e-Tax / My STI</t>
  </si>
  <si>
    <t>http://www.impotsdirects.public.lu</t>
  </si>
  <si>
    <t>http://www.impotsdirects.public.lu/echanges_electroniques/index.html</t>
  </si>
  <si>
    <t>e-Customs + Paperless douanes et accises (PLDA)</t>
  </si>
  <si>
    <t>e-Customs + Single Window</t>
  </si>
  <si>
    <t>http://www.do.etat.lu/edouanes/Accueil/EMCS/eDouane_Accueil_EMCS.htm</t>
  </si>
  <si>
    <t>http://eserv.dsf.gov.mo/?lang=pt</t>
  </si>
  <si>
    <t>http://www.tedmev.com/english/index.php</t>
  </si>
  <si>
    <t>e-Customs + EDICS</t>
  </si>
  <si>
    <t>http://www.ujp.gov.mk</t>
  </si>
  <si>
    <t>http://etax.ujp.gov.mk/eTaxServices/</t>
  </si>
  <si>
    <t>http://www.carina.mk/DesktopDefault.aspx?tabindex=0&amp;tabid=396</t>
  </si>
  <si>
    <t>MAKCIS &gt; ASYCUDA++ / EDMS</t>
  </si>
  <si>
    <t>http://www.impots.mg/sigtas.php</t>
  </si>
  <si>
    <t>http://www.douanes.gov.mg/?page_id=259</t>
  </si>
  <si>
    <t>ASYCUDA++ / TradeNet</t>
  </si>
  <si>
    <t>http://www.impots.mg</t>
  </si>
  <si>
    <t>http://www.hasil.gov.my</t>
  </si>
  <si>
    <t>http://www.mira.gov.mv</t>
  </si>
  <si>
    <t>http://www.dgi.gouv.ml</t>
  </si>
  <si>
    <t>http://www.ird.gov.mt</t>
  </si>
  <si>
    <t>http://mra.gov.mu</t>
  </si>
  <si>
    <t>ITAS + EFD</t>
  </si>
  <si>
    <t>http://www.mra.mw/support/support.php?cdpIP=3</t>
  </si>
  <si>
    <t>http://www.mra.mw/about/index.php?cPageName=Asycuda%20World&amp;cPageType=ModernizationProject</t>
  </si>
  <si>
    <t>Integrated Tax Administration System (ITAS) + Electronic Fiscal Device (EFD) + ePayment</t>
  </si>
  <si>
    <t>http://www.hasil.gov.my/goindex.php?kump=2&amp;skum=4&amp;posi=1&amp;unit=1&amp;sequ=1</t>
  </si>
  <si>
    <t>http://www.eghrmis.gov.my/</t>
  </si>
  <si>
    <t>http://www.customs.gov.my/index.php/en/perkhidmatan-atas-talian/291</t>
  </si>
  <si>
    <t>Various systems and databases</t>
  </si>
  <si>
    <t>http://www.mira.gov.mv/StrategicPlan.aspx</t>
  </si>
  <si>
    <t>https://portal.customs.gov.mv/Login.aspx?ReturnUrl=%2f</t>
  </si>
  <si>
    <t>ASYCUDA++ &gt; e-Customs</t>
  </si>
  <si>
    <t>Automated SYstem for CUstoms Data; e-Customs Portal</t>
  </si>
  <si>
    <t>AICE</t>
  </si>
  <si>
    <t>Software for Integrated Public Accounting</t>
  </si>
  <si>
    <t>http://www-wds.worldbank.org/external/default/WDSContentServer/WDSP/IB/2014/07/24/000442464_20140724103902/Rendered/INDEX/ICR31700P125860IC0disclosed07010140.txt</t>
  </si>
  <si>
    <t>http://www.dgi.gouv.ml/documentation/livre_or_impot.pdf</t>
  </si>
  <si>
    <t>Standard Integrated Government Tax System / Système Intégré de Gestion des Taxes et Assimilées</t>
  </si>
  <si>
    <t>http://www.impotsetdomaines.gouv.sn/fr/sigtas</t>
  </si>
  <si>
    <t>http://www.ird.gov.mt/services/eservices/eservices.aspx</t>
  </si>
  <si>
    <t>https://customs.gov.mt/bus/custom-electronic-system-(ces)</t>
  </si>
  <si>
    <t>http://www.impots.gov.mr</t>
  </si>
  <si>
    <t>JIBAYA</t>
  </si>
  <si>
    <t>http://www.dgdmr.com/dgd/</t>
  </si>
  <si>
    <t>http://www.arabsoft.com.tn/arabsoft/detail_product.php?langue=en&amp;id_table=69&amp;titre=JIBAYA&amp;deb=2</t>
  </si>
  <si>
    <t xml:space="preserve">Tax Administration System </t>
  </si>
  <si>
    <t>http://mra.gov.mu/index.php/e-services</t>
  </si>
  <si>
    <t>Integrated Tax Administration System (ITAS) </t>
  </si>
  <si>
    <t>ITAS</t>
  </si>
  <si>
    <t>Integrated Financial Management System (IFMS)</t>
  </si>
  <si>
    <t>http://mns.mu/tradenet-trade-facilitation.php</t>
  </si>
  <si>
    <t xml:space="preserve">CMS + Trade Net </t>
  </si>
  <si>
    <t>http://www.sat.gob.mx</t>
  </si>
  <si>
    <t>https://siat.sat.gob.mx/PTSC/</t>
  </si>
  <si>
    <t>SIAT / e-Tax</t>
  </si>
  <si>
    <t>Sistema Integral de Administración Tributaria</t>
  </si>
  <si>
    <t>http://www.aduanas.gob.mx/pea/login.aspx</t>
  </si>
  <si>
    <t>SAAI + Single Window</t>
  </si>
  <si>
    <t>http://www.ciat.org</t>
  </si>
  <si>
    <t>http://www.fisc.md</t>
  </si>
  <si>
    <t>https://servicii.fisc.md</t>
  </si>
  <si>
    <t>http://customs.gov.md/ecustoms</t>
  </si>
  <si>
    <t>ASYCUDA World &gt; e-Customs</t>
  </si>
  <si>
    <t>http://en.service-public-entreprises.gouv.mc/Tax/General-information/Monaco-s-tax-system/Taxation-in-Monaco</t>
  </si>
  <si>
    <t>http://www.mta.mn</t>
  </si>
  <si>
    <t>http://cais.ecustoms.mn/CAIS/index.jsp</t>
  </si>
  <si>
    <t>http://www.euprava.me/</t>
  </si>
  <si>
    <t>http://www.id.ee/?lang=en&amp;id=</t>
  </si>
  <si>
    <t>https://www.egov.gov.fj/_layouts/images/egovFiji/eGOVdocs/Promulgation_26_Electronic_Transactions.pdf</t>
  </si>
  <si>
    <t>http://nca.org.gh/downloads/regdocs/NCA_Electronic_Transactions_Act_772.pdf</t>
  </si>
  <si>
    <t>http://www.eett.gr/opencms/opencms/EETT_EN/Electronic_Communications/DigitalSignatures/</t>
  </si>
  <si>
    <t>http://www.gov.gd/egov/docs/other/eTransactionsAct.pdf</t>
  </si>
  <si>
    <t>http://unpan1.un.org/intradoc/groups/public/documents/tasf/unpan024395.pdf</t>
  </si>
  <si>
    <t>http://www.ogcio.gov.hk/en/regulation/eto/digital_cert/cert_user_journey/</t>
  </si>
  <si>
    <t>http://nmhh.hu/tart/index/924/Elektronikus_alairas</t>
  </si>
  <si>
    <t>http://www.gsis.gr/gsis/info/gsis_site/index.html</t>
  </si>
  <si>
    <t>https://www.etax.gov.et</t>
  </si>
  <si>
    <t>http://skilriki.is/#tab1</t>
  </si>
  <si>
    <t>http://incometaxindia.gov.in/eGov_initiatives.asp</t>
  </si>
  <si>
    <t>http://www.mca.gov.in/MCA21/dca/dsc/certifying-new.html</t>
  </si>
  <si>
    <t>http://www.bu.edu/bucflp/laws/law-no-11-concerning-electronic-information-and-transactions/</t>
  </si>
  <si>
    <t>http://www.rca.gov.ir/</t>
  </si>
  <si>
    <t>http://www.ros.ie/PublisherServlet/info/setupnewcust</t>
  </si>
  <si>
    <t>http://www.justice.gov.il/MOJEng/Certification+Authorities+Registrar/</t>
  </si>
  <si>
    <t>http://moj.gov.jm/laws/electronic-transactions-act</t>
  </si>
  <si>
    <t>https://www.itu.int/ITU-D/finance/work-cost-tariffs/events/tariff-seminars/vietnam09-tas/pdf/Doc7_Lim_PKI_kisa_korea.pdf</t>
  </si>
  <si>
    <t>http://www.laotradeportal.gov.la/kcfinder/upload/files/Electronic%20Transaction%20Law%20Eng.pdf</t>
  </si>
  <si>
    <t>https://www.eparaksts.lv/en/eid-card/eid-users/</t>
  </si>
  <si>
    <t>http://www.llv.li/#/11528/lisign-elektronische-identifikation-und-signatur</t>
  </si>
  <si>
    <t>https://www.epaslaugos.lt/portal/news/4821</t>
  </si>
  <si>
    <t>http://www.vista.com.mk/index.php?option=com_content&amp;view=article&amp;id=64:enapsys&amp;catid=41:softver-produkti&amp;Itemid=84</t>
  </si>
  <si>
    <t>http://www.mio.gov.mk/?q=node/2017</t>
  </si>
  <si>
    <t>https://www.mygov.mt/PORTAL/(y31h1bnfvuql3z55bja44h3w)/webforms/howdoigetaccesstomygov.aspx#Register</t>
  </si>
  <si>
    <t>https://www.cca.mu/home.htm</t>
  </si>
  <si>
    <t>http://www.mict.gov.na/</t>
  </si>
  <si>
    <t>https://www.logius.nl/languages/english/pkioverheid/</t>
  </si>
  <si>
    <t>http://www.epractice.eu/node/284578</t>
  </si>
  <si>
    <t>http://www.nccert.pl/</t>
  </si>
  <si>
    <t>https://oplatagosuslug.ru/</t>
  </si>
  <si>
    <t>http://www.gosuslugi.ru/pgu/eds</t>
  </si>
  <si>
    <t>http://www.wipo.int/wipolex/en/details.jsp?id=10873</t>
  </si>
  <si>
    <t>http://www.itu.int/ITU-D/projects/ITU_EC_ACP/hipcar/in-country_assistance/St_Kitts_Nevis/E-transactions/D-Mukasa_Presentation-E-Transactions-Amendments.pdf</t>
  </si>
  <si>
    <t>http://www.govt.lc/electronic_transactions</t>
  </si>
  <si>
    <t>http://www.oas.org/juridico/spanish/cyb_svg_electronic_act_2007.pdf</t>
  </si>
  <si>
    <t>http://www.wipo.int/wipolex/en/details.jsp?id=7796</t>
  </si>
  <si>
    <t>http://www.cc.sm/default.asp?id=362</t>
  </si>
  <si>
    <t>http://www.src.gov.sc/pages/pressreleases/2013/ASYCUDAWorld.aspx</t>
  </si>
  <si>
    <t>https://www.netrust.net/about.php</t>
  </si>
  <si>
    <t>http://www.saaa.gov.za/index.php/about-saaa/background.html</t>
  </si>
  <si>
    <t>http://www.gov.sr/sr/ministerie-van-financi%C3%ABn/documenten/belastingaangiftebiljetten.aspx</t>
  </si>
  <si>
    <t>http://www.ttparliament.org/legislations/a2011-06.pdf</t>
  </si>
  <si>
    <t>http://www.certification.tn/en/content/digital-signature</t>
  </si>
  <si>
    <t>http://www.ulii.org/content/electronic-signatures-act</t>
  </si>
  <si>
    <t>https://www.edirhamg2.ae/</t>
  </si>
  <si>
    <t>http://www.id.gov.ae/en/id-card/id-card-features.aspx</t>
  </si>
  <si>
    <t>http://www.gateway.gov.uk/</t>
  </si>
  <si>
    <t>http://csrc.nist.gov/groups/ST/crypto_apps_infra/pki/index.html</t>
  </si>
  <si>
    <t>http://www.paclii.org/journals/fJSPL/vol10/2.shtml</t>
  </si>
  <si>
    <t>http://www.zambialii.org/files/zm/legislation/act/2009/21/psa2009172.pdf</t>
  </si>
  <si>
    <t>http://www.innovasion.dk</t>
  </si>
  <si>
    <t>SERCOP</t>
  </si>
  <si>
    <t>https://www.compraspublicas.gob.ec/ProcesoContratacion/compras/PC/buscarProceso.cpe?sg=1#</t>
  </si>
  <si>
    <t>Government Procurement Portal</t>
  </si>
  <si>
    <t>http://etenders.gov.eg/en/index.php</t>
  </si>
  <si>
    <t>Comprasal</t>
  </si>
  <si>
    <t>https://www.comprasal.gob.sv/comprasal_web/det_procesos_01.jsf</t>
  </si>
  <si>
    <t>E-Procurement Estonia</t>
  </si>
  <si>
    <t xml:space="preserve">http://www.dgmp.ga/all-offres.twg?dir=resultatsOffres </t>
  </si>
  <si>
    <t>http://www.gppa.gm</t>
  </si>
  <si>
    <t xml:space="preserve">http://www.ppbghana.org </t>
  </si>
  <si>
    <t>http://www.guatecompras.gt</t>
  </si>
  <si>
    <t>GUATECOMPRAS</t>
  </si>
  <si>
    <t>http://www.guatecompras.gt/concursos/consultaConAvanz.aspx</t>
  </si>
  <si>
    <t xml:space="preserve">http://www.honducompras.gob.hn </t>
  </si>
  <si>
    <t>http://www.honducompras.gob.hn/Procesos/BusquedaHistorico.aspx</t>
  </si>
  <si>
    <t xml:space="preserve">http://www.gov.hk/en/theme/eprocurement </t>
  </si>
  <si>
    <t xml:space="preserve">http://www.kozbeszerzes.hu/adatbazis/keres/hirdetmeny </t>
  </si>
  <si>
    <t xml:space="preserve">http://eprocure.gov.in/cppp </t>
  </si>
  <si>
    <t>CPPP</t>
  </si>
  <si>
    <t>http://www.lkpp.go.id</t>
  </si>
  <si>
    <t>http://www.mr.gov.il</t>
  </si>
  <si>
    <t xml:space="preserve">https://www.acquistinretepa.it/opencms/opencms/main/pa/strumenti/convenzioni.jsp?orderBy=attivazione&amp;sort=desc&amp;pagina=1&amp;__element=paginazione </t>
  </si>
  <si>
    <t xml:space="preserve">http://www.i-ppi.jp </t>
  </si>
  <si>
    <t>JACIC</t>
  </si>
  <si>
    <t xml:space="preserve">http://www.i-ppi.jp/Search/Web/Index.htm </t>
  </si>
  <si>
    <t xml:space="preserve">http://www.gtd.gov.jo </t>
  </si>
  <si>
    <t xml:space="preserve">http://portal.goszakup.gov.kz/portal/index.php/ru/publictrade/openbuys </t>
  </si>
  <si>
    <t xml:space="preserve">http://www.pps.go.kr </t>
  </si>
  <si>
    <t xml:space="preserve">http://www.pps.go.kr/eng/jsp/information/award/domestic.eng </t>
  </si>
  <si>
    <t xml:space="preserve">http://krpp.rks-gov.net </t>
  </si>
  <si>
    <t>PPRC</t>
  </si>
  <si>
    <t xml:space="preserve">http://krpp.rks-gov.net/Default.aspx?PID=Notices&amp;LID=2&amp;PCID=-1&amp;CtlID=SearchNotices&amp;ind=1&amp;PPRCMenu_OpenNode=63 </t>
  </si>
  <si>
    <t xml:space="preserve">http://zakupki.okmot.kg </t>
  </si>
  <si>
    <t xml:space="preserve">http://zakupki.okmot.kg/pub/publicOrder.action </t>
  </si>
  <si>
    <t xml:space="preserve">https://www.eis.gov.lv/Publications/PublicationView.aspx?PublicationId=2 </t>
  </si>
  <si>
    <t xml:space="preserve">http://www.ppcc.gov.lr </t>
  </si>
  <si>
    <t>PPCC</t>
  </si>
  <si>
    <t xml:space="preserve">http://www.ppcc.gov.lr/2content.php?main=17&amp;related=17&amp;pg=mp </t>
  </si>
  <si>
    <t>https://pirkimai.eviesiejipirkimai.lt</t>
  </si>
  <si>
    <t xml:space="preserve">https://pirkimai.eviesiejipirkimai.lt/app/notice/notices.asp?B=PPO </t>
  </si>
  <si>
    <t>https://pmp.b2g.etat.lu</t>
  </si>
  <si>
    <t xml:space="preserve">https://pmp.b2g.etat.lu/?page=entreprise.EntrepriseAdvancedSearch&amp;AvisAttribution </t>
  </si>
  <si>
    <t>https://e-nabavki.gov.mk</t>
  </si>
  <si>
    <t>ESPP</t>
  </si>
  <si>
    <t>http://www.odpp.gov.mw</t>
  </si>
  <si>
    <t xml:space="preserve">http://www.dgmp.gov.ml </t>
  </si>
  <si>
    <t>http://publicprocurement.gov.mu</t>
  </si>
  <si>
    <t>Compranet</t>
  </si>
  <si>
    <t xml:space="preserve">http://www.tender.gov.md </t>
  </si>
  <si>
    <t xml:space="preserve">http://www.e-procurement.mn </t>
  </si>
  <si>
    <t>http://www.marchespublics.gov.ma</t>
  </si>
  <si>
    <t xml:space="preserve">http://www.concursospublicos.gov.mz </t>
  </si>
  <si>
    <t>Public Tenders Portal</t>
  </si>
  <si>
    <t xml:space="preserve">http://www.mof.gov.na/tender-board </t>
  </si>
  <si>
    <t>https://www.gepson.gov.np</t>
  </si>
  <si>
    <t>GEPSON</t>
  </si>
  <si>
    <t>http://www.nicaraguacompra.gob.ni</t>
  </si>
  <si>
    <t>http://www.armp-niger.org</t>
  </si>
  <si>
    <t>http://www.bpp.gov.ng</t>
  </si>
  <si>
    <t xml:space="preserve">http://www.panamacompra.gob.pa </t>
  </si>
  <si>
    <t>http://www.cstb.gov.pg</t>
  </si>
  <si>
    <t xml:space="preserve">https://www.contrataciones.gov.py </t>
  </si>
  <si>
    <t>http://www2.seace.gob.pe</t>
  </si>
  <si>
    <t>SEACE</t>
  </si>
  <si>
    <t>http://www.tax.gov.ma</t>
  </si>
  <si>
    <t>http://badr.douane.gov.ma/Acceuil.html</t>
  </si>
  <si>
    <t>http://www.finances.gov.ma/fr/Pages/DetailService.aspx?m=NOS%20METIERS&amp;c=Citoyen&amp;idService=3&amp;m2=Fiscalit%C3%A9s%20et%20Imp%C3%B4ts</t>
  </si>
  <si>
    <t>Simpl-IS Web</t>
  </si>
  <si>
    <t>https://www.mcnet.co.mz/Home.aspx</t>
  </si>
  <si>
    <t>MCNet / JUE Single Window + CMS</t>
  </si>
  <si>
    <t>Single Window System / Janela Única Electrónica em Moçambique (JUE) + Customs Management System (CMS)</t>
  </si>
  <si>
    <t>e-Taxation</t>
  </si>
  <si>
    <t>http://www.at.gov.mz/Perguntas-Frequentes2</t>
  </si>
  <si>
    <t>http://www.worldbank.org/projects/P144952?lang=en</t>
  </si>
  <si>
    <t>Info and tax forms</t>
  </si>
  <si>
    <t>http://www.myanmarcustoms.gov.mm</t>
  </si>
  <si>
    <t>http://www.mictdc.com.mm/e-customs-system</t>
  </si>
  <si>
    <t>e-Customs / NSW</t>
  </si>
  <si>
    <t>National Single Window</t>
  </si>
  <si>
    <t>http://www.mof.gov.na/documents/57482/122761/IT+Annual+Report+12-13.pdf/4f915813-815d-46ba-80d4-05e7577425de</t>
  </si>
  <si>
    <t>IRD Tax System</t>
  </si>
  <si>
    <t>http://taxpayerportal.ird.gov.np/taxpayer/app.html</t>
  </si>
  <si>
    <t>e-Tax / MyTax</t>
  </si>
  <si>
    <t>http://www.belastingdienst.nl</t>
  </si>
  <si>
    <t>Declaration Management System / Maritime Single Window</t>
  </si>
  <si>
    <t>https://www.oswo.nl/swodouane/mod/forum/index.php?id=4401&amp;lang=en_utf8</t>
  </si>
  <si>
    <t>http://www.ird.govt.nz</t>
  </si>
  <si>
    <t>http://www.dgi.gob.ni</t>
  </si>
  <si>
    <t>http://www.ird.govt.nz/online-services/keyword</t>
  </si>
  <si>
    <t>myIR / Web Serv</t>
  </si>
  <si>
    <t>http://www.customs.govt.nz/features/jointbordermanagement/Pages/default.aspx</t>
  </si>
  <si>
    <t>Joint Border Management System + Trade Single Window</t>
  </si>
  <si>
    <t>https://dgienlinea.dgi.gob.ni</t>
  </si>
  <si>
    <t>VET</t>
  </si>
  <si>
    <t>Ventanilla Electronica Tributaria</t>
  </si>
  <si>
    <t>http://www.dga.gob.ni/ManualesSW.cfm</t>
  </si>
  <si>
    <t>http://ksim-ibro.e-monsite.com/pages/douane-du-niger/</t>
  </si>
  <si>
    <t>http://www.firs.gov.ng</t>
  </si>
  <si>
    <t>Integrated Tax Administration System (ITAS) / Standard Integrated Government Tax System</t>
  </si>
  <si>
    <t>http://www.vanguardngr.com/2013/12/modernizing-tax-administration-sigitas-2/</t>
  </si>
  <si>
    <t>http://www.skatteetaten.no</t>
  </si>
  <si>
    <t>https://www.altinn.no/en/?epslanguage=en</t>
  </si>
  <si>
    <t>altinNETT / e-Tax</t>
  </si>
  <si>
    <t>http://www.toll.no/no/bedrift/varer-inn-til-norge/tvinn/deklarering-i-tvinn</t>
  </si>
  <si>
    <t>http://www.taxoman.gov.om</t>
  </si>
  <si>
    <t>Tax Management System + Online Services</t>
  </si>
  <si>
    <t>http://www.customs.gov.om/english/register.asp</t>
  </si>
  <si>
    <t>Single Electronic Window (SEW) + Integrated Customs Management System (ICMS)</t>
  </si>
  <si>
    <t>SEW + ICMS</t>
  </si>
  <si>
    <t>https://e.fbr.gov.pk/AuthLogin.aspx</t>
  </si>
  <si>
    <t>https://www.weboc.gov.pk/(S(uaeaow0dl3crcmzekzrhrugz))/Login.aspx</t>
  </si>
  <si>
    <t>Web Based One Customs (WeBOC) Portal</t>
  </si>
  <si>
    <t>https://www.anip.gob.pa</t>
  </si>
  <si>
    <t>https://siga.ana.gob.pa/pcus/jsf/homepage/home.jsf</t>
  </si>
  <si>
    <t>http://www.irc.gov.pg</t>
  </si>
  <si>
    <t>MARANGATU</t>
  </si>
  <si>
    <t>http://www.aduana.gov.py/49-4-sistema-sofia.html#</t>
  </si>
  <si>
    <t>Sistema SOFI (Sistema de Computación para el Flete Internacional) / Computing System for International Freight</t>
  </si>
  <si>
    <t>http://www.set.gov.py</t>
  </si>
  <si>
    <t>http://www.sunat.gob.pe/sinclavesol/index.html</t>
  </si>
  <si>
    <t>http://www.sunat.gob.pe/gobiernoelectronico/princ_serv_sigad.html</t>
  </si>
  <si>
    <t>http://www.bir.gov.ph</t>
  </si>
  <si>
    <t>http://www.presidence.ne/index.php/le-nouveau-gouvernement</t>
  </si>
  <si>
    <t>http://www.bir.gov.ph/index.php/eservices.html</t>
  </si>
  <si>
    <t>ITS + e-Tax</t>
  </si>
  <si>
    <t>Integrated Tax System + Online services</t>
  </si>
  <si>
    <t>http://www.epodatki.mf.gov.pl</t>
  </si>
  <si>
    <t>http://www.e-clo.gov.pl/strona-glowna</t>
  </si>
  <si>
    <t>https://faturas.portaldasfinancas.gov.pt/</t>
  </si>
  <si>
    <t>https://www.e-financas.gov.pt/de/jsp-dgaiec/main.jsp?body=/iec/menuAduaneiros.jsp</t>
  </si>
  <si>
    <t>e-Customs / STADA</t>
  </si>
  <si>
    <t>Tax Administration System</t>
  </si>
  <si>
    <t>TAS</t>
  </si>
  <si>
    <t>https://www.ecustoms.gov.qa/qccsw/jsf/common/custExternalHome.jsf</t>
  </si>
  <si>
    <t>Al-Nadeeb</t>
  </si>
  <si>
    <t>http://www.anaf.ro</t>
  </si>
  <si>
    <t>New Computerized Transit System; ECS; ASYCUDA++ and Romanian Customs Declaration Processing System (RCDPS)</t>
  </si>
  <si>
    <t>http://www.nalog.ru</t>
  </si>
  <si>
    <t>http://www.nalog.ru/rn77/about_fts/el_usl/</t>
  </si>
  <si>
    <t>UAIS / AS / CPS</t>
  </si>
  <si>
    <t>http://rosteck.ru</t>
  </si>
  <si>
    <t>CMS / ASYCUDA World</t>
  </si>
  <si>
    <t>Single Window + Automated SYstem for CUstoms DAta</t>
  </si>
  <si>
    <t>https://sw.gov.rw</t>
  </si>
  <si>
    <t>https://www.sknird.com</t>
  </si>
  <si>
    <t>http://www.skncustoms.com/Asycuda_Home.aspx</t>
  </si>
  <si>
    <t>http://www.irdstlucia.gov.lc</t>
  </si>
  <si>
    <t>http://www.irdstlucia.gov.lc/about.htm</t>
  </si>
  <si>
    <t>http://www.gov.vc/images/stories/pdf_documents/svg%20e-gov%20development%20strategy%20report.pdf</t>
  </si>
  <si>
    <t>http://www.finance.gov.vc/index.php?option=com_content&amp;view=article&amp;id=168&amp;Itemid=204</t>
  </si>
  <si>
    <t>http://aw.revenue.gov.ws/</t>
  </si>
  <si>
    <t>http://www.mof.gov.ws/Portals/195/PEFA%20Report%20Assessment.pdf</t>
  </si>
  <si>
    <t>http://www.datatorque.com/Article.aspx?Mode=1&amp;ID=821</t>
  </si>
  <si>
    <t>http://www.datatorque.com/Article.aspx?Mode=1&amp;ID=825</t>
  </si>
  <si>
    <t>https://www.pa.sm/</t>
  </si>
  <si>
    <t>System of Financial Administration of the State</t>
  </si>
  <si>
    <t>https://www.imf.org/external/pubs/ft/scr/2014/cr1410.pdf</t>
  </si>
  <si>
    <t>http://www.sanmarino.sm/on-line/home/canali-tematici/servizi-al-cittadino.html</t>
  </si>
  <si>
    <t>https://dzit.gov.sa</t>
  </si>
  <si>
    <t>http://www.mof.gov.sa/english/Pages/interestcustoms.aspx</t>
  </si>
  <si>
    <t>Customs Automation Solutions</t>
  </si>
  <si>
    <t>http://www.impotsetdomaines.gouv.sn</t>
  </si>
  <si>
    <t>http://purs.gov.rs</t>
  </si>
  <si>
    <t>https://eporezi.poreskauprava.gov.rs/user/login.html?back=/</t>
  </si>
  <si>
    <t>Information System of Customs Services</t>
  </si>
  <si>
    <t>http://www.euprava.gov.rs/eusluge/institucija?service=servicesForInstitution&amp;institutionId=45</t>
  </si>
  <si>
    <t>https://eservice.egov.sc/eGateway/public/AllEServices.aspx?type=all</t>
  </si>
  <si>
    <t>http://www.nra.gov.sl</t>
  </si>
  <si>
    <t>e-SAFE</t>
  </si>
  <si>
    <t>http://www.pefa.org/en/assessment/sc-jun11-pfmpr-public-en</t>
  </si>
  <si>
    <t>VAM</t>
  </si>
  <si>
    <t>Visual Accounting Mate</t>
  </si>
  <si>
    <t>Client Management System (CMS) + Online services and forms</t>
  </si>
  <si>
    <t>CMS + e-Services</t>
  </si>
  <si>
    <t>Value Added Tax Information Processing System</t>
  </si>
  <si>
    <t>http://www.crownagents.com/our-work/projects/detail/sierra-leone-national-revenue-service</t>
  </si>
  <si>
    <t>http://www.iras.gov.sg</t>
  </si>
  <si>
    <t>http://www.iras.gov.sg/irashome/eservices.aspx</t>
  </si>
  <si>
    <t>e-Tax and other portals + Inland Revenue Integrated System (IRIS)</t>
  </si>
  <si>
    <t>https://www.tradexchange.gov.sg/tradexchange/default.portal</t>
  </si>
  <si>
    <t>TradeExchange + e-Customs</t>
  </si>
  <si>
    <t>Single Window + e-Customs Portal</t>
  </si>
  <si>
    <t>https://www.drsr.sk</t>
  </si>
  <si>
    <t>https://www.financnasprava.sk/sk/elektronicke-sluzby/verejne-sluzby</t>
  </si>
  <si>
    <t>EMCS + ISST</t>
  </si>
  <si>
    <t>Excise Movement and Control System  + Integrated System for Tariff Administration</t>
  </si>
  <si>
    <t>https://www.financnasprava.sk/sk/elektronicke-sluzby/elektronicka-komunikacia/elektr-komunikacia-clo-emcs</t>
  </si>
  <si>
    <t>e-Davki</t>
  </si>
  <si>
    <t>http://edavki.durs.si</t>
  </si>
  <si>
    <t>http://www.fu.gov.si</t>
  </si>
  <si>
    <t>http://www.carina.gov.si/si/e_carina/e_poslovanje/</t>
  </si>
  <si>
    <t>e-Customs / SICIS</t>
  </si>
  <si>
    <t>http://www.mof.gov.so/departments/revenue/</t>
  </si>
  <si>
    <t>http://www.sars.gov.za/ClientSegments/Businesses/Mod3rdParty/Pages/default.aspx</t>
  </si>
  <si>
    <t>http://www.sars.gov.za/ClientSegments/Customs-Excise/AboutCustoms/Pages/Implementation-of-Interfront-Customs-Border-Solution.aspx</t>
  </si>
  <si>
    <t>http://www.ss-cs.org</t>
  </si>
  <si>
    <t>https://www.agenciatributaria.gob.es/AEAT.sede/en_gb/Inicio/Procedimientos_y_Servicios/Aduanas/Aduanas.shtml</t>
  </si>
  <si>
    <t>EDI + Web Services</t>
  </si>
  <si>
    <t>http://www.ird.gov.lk</t>
  </si>
  <si>
    <t>RAMIS</t>
  </si>
  <si>
    <t>Revenue Administration Management Information System (RAMIS) </t>
  </si>
  <si>
    <t>http://www.treasury.gov.lk/itpro.html</t>
  </si>
  <si>
    <t>Computerised Integrated Government Accounting System + Integrated Treasury Management Information System</t>
  </si>
  <si>
    <t>CIGAS &gt; ITMIS</t>
  </si>
  <si>
    <t xml:space="preserve">Automated SYstem for CUstoms Data + Cargo Dispatch Note (CDN) </t>
  </si>
  <si>
    <t>ASYCUDA World + CDN</t>
  </si>
  <si>
    <t>http://asyw.customs.gov.sd/</t>
  </si>
  <si>
    <t>http://www.mof.gov.sd/viewer.php?target=dept_guider&amp;display=NationalRevenue</t>
  </si>
  <si>
    <t>http://www.gov.sr/sr/ministerie-van-financi%C3%ABn/directoraten/directoraat-belastingen/douane.aspx</t>
  </si>
  <si>
    <t>http://asycuda.customs.gov.sr:8080/awprod/</t>
  </si>
  <si>
    <t>http://idbdocs.iadb.org/wsdocs/getdocument.aspx?docnum=38053612</t>
  </si>
  <si>
    <t>Tax Management System (to replace existing IT systems)</t>
  </si>
  <si>
    <t>http://www.sra.org.sz/index.php?option=com_content&amp;view=article&amp;id=62&amp;Itemid=171</t>
  </si>
  <si>
    <t>http://www.sra.org.sz/index.php?option=com_content&amp;view=article&amp;id=137&amp;Itemid=297</t>
  </si>
  <si>
    <t>http://www.skatteverket.se</t>
  </si>
  <si>
    <t>http://www.skatteverket.se/privat/sjalvservice/allaetjanster.4.18e1b10334ebe8bc80009.html</t>
  </si>
  <si>
    <t>http://www.tullverket.se/innehallao/tjanster/tullverketsinternetdeklarationtidtjansten.4.4ab1598c11632f3ba92800010631.html</t>
  </si>
  <si>
    <t>Tull Data System / Customs Data System</t>
  </si>
  <si>
    <t>http://www.estv.admin.ch</t>
  </si>
  <si>
    <t>http://www.estv.admin.ch/dienstleistungen/index.html?lang=de</t>
  </si>
  <si>
    <t>http://www.ezv.admin.ch/zollanmeldung/05042/index.html?lang=de</t>
  </si>
  <si>
    <t>e-Customs Portal</t>
  </si>
  <si>
    <t xml:space="preserve">https://e-nabavki.gov.mk </t>
  </si>
  <si>
    <t xml:space="preserve">http://marches.armp.mg/rech_avis_attrib.php </t>
  </si>
  <si>
    <t xml:space="preserve">https://secure2.gov.mt/eprocurement </t>
  </si>
  <si>
    <t xml:space="preserve">http://compranet-pa.funcionpublica.gob.mx/CompraNet/expedientes </t>
  </si>
  <si>
    <t xml:space="preserve">http://tender.gov.md/ro/contracte-atribuite </t>
  </si>
  <si>
    <t xml:space="preserve">http://www.e-procurement.mn/?lid=184&amp;f=tendergrade&amp;submit=true </t>
  </si>
  <si>
    <t xml:space="preserve">https://www.gepson.gov.np/contract.php </t>
  </si>
  <si>
    <t xml:space="preserve">https://www.tenderned.nl/tenderned-web/aankondiging/overzicht/aankondigingenplatform </t>
  </si>
  <si>
    <t xml:space="preserve">https://www.gets.govt.nz </t>
  </si>
  <si>
    <t>GETS</t>
  </si>
  <si>
    <t xml:space="preserve">https://www.gets.govt.nz/ExternalAwardedTenderList.htm </t>
  </si>
  <si>
    <t xml:space="preserve">http://www.gestion.nicaraguacompra.gob.ni/siscae/portal/adquisiciones-gestion/busquedaProcedimientosVigentes?proc_estado=VIGENTE </t>
  </si>
  <si>
    <t xml:space="preserve">http://www.tenderboard.gov.om </t>
  </si>
  <si>
    <t>http://www.ppra.org.pk</t>
  </si>
  <si>
    <t xml:space="preserve">http://www2.seace.gob.pe/?_pageid_=3&amp;_contenid_=ca.contentid </t>
  </si>
  <si>
    <t xml:space="preserve">http://www.philgeps.gov.ph/GEPSNONPILOT/Tender/RecentAwardNoticeUI.aspx?menuIndex=3 </t>
  </si>
  <si>
    <t xml:space="preserve">http://etp.zakazrf.ru </t>
  </si>
  <si>
    <t>http://etp.zakazrf.ru/contract/ContractsRegistry.aspx</t>
  </si>
  <si>
    <t xml:space="preserve">http://rppa.gov.rw </t>
  </si>
  <si>
    <t xml:space="preserve">http://www.marchespublics.sn </t>
  </si>
  <si>
    <t xml:space="preserve">http://www.marchespublics.sn/index.php?option=com_attribution&amp;task=listeavisattribution&amp;Itemid=203 </t>
  </si>
  <si>
    <t>http://portal.ujn.gov.rs</t>
  </si>
  <si>
    <t xml:space="preserve">http://portal.ujn.gov.rs/Pretraga.aspx?tab=1 </t>
  </si>
  <si>
    <t xml:space="preserve">http://www.ntb.sc </t>
  </si>
  <si>
    <t>National Tender Board</t>
  </si>
  <si>
    <t xml:space="preserve">http://www.publicprocurement.gov.sl </t>
  </si>
  <si>
    <t>GeBIZ</t>
  </si>
  <si>
    <t xml:space="preserve">https://www.gebiz.gov.sg/scripts/main.do?sourceLocation=openarea&amp;select=tenderId </t>
  </si>
  <si>
    <t xml:space="preserve">https://evo.gov.sk </t>
  </si>
  <si>
    <t>EVO</t>
  </si>
  <si>
    <t xml:space="preserve">http://www.e-narocanje.si  </t>
  </si>
  <si>
    <t>ProcurementPortal</t>
  </si>
  <si>
    <t xml:space="preserve">http://www.e-narocanje.si/?podrocje=pregledobjav </t>
  </si>
  <si>
    <t xml:space="preserve">http://www.mof.gov.sb </t>
  </si>
  <si>
    <t>http://www.mof.gov.sb/ReportsNew/ProcurementTenders.aspx</t>
  </si>
  <si>
    <t xml:space="preserve">http://www.treasury.gov.za </t>
  </si>
  <si>
    <t xml:space="preserve">http://www.treasury.gov.za/divisions/ocpo/ostb/contracts/default.aspx </t>
  </si>
  <si>
    <t xml:space="preserve">http://www.goss.org </t>
  </si>
  <si>
    <t xml:space="preserve">http://www.mof.gov.sd </t>
  </si>
  <si>
    <t xml:space="preserve">http://www.gov.sz </t>
  </si>
  <si>
    <t xml:space="preserve">https://www.simap.ch </t>
  </si>
  <si>
    <t xml:space="preserve">https://www.simap.ch/shabforms/COMMON/search/searchForm.jsf?FMODE=SIMAP&amp;category=OB </t>
  </si>
  <si>
    <t>http://web.pcc.gov.tw</t>
  </si>
  <si>
    <t>http://www.zakupki.gov.tj</t>
  </si>
  <si>
    <t>e-procurement</t>
  </si>
  <si>
    <t>http://ppra.go.tz</t>
  </si>
  <si>
    <t>TendersPortal</t>
  </si>
  <si>
    <t xml:space="preserve">http://tender.ppra.go.tz/index.php?home=home&amp;view=award&amp;opt= </t>
  </si>
  <si>
    <t>http://www.gprocurement.go.th</t>
  </si>
  <si>
    <t>Thai Government Procurement</t>
  </si>
  <si>
    <t xml:space="preserve">http://process.gprocurement.go.th/egp2procmainWeb/jsp/procsearch.sch </t>
  </si>
  <si>
    <t>http://eprocurement.gov.tl</t>
  </si>
  <si>
    <t>Timor Leste e-procurement system</t>
  </si>
  <si>
    <t xml:space="preserve">http://www.marchespublics-togo.com </t>
  </si>
  <si>
    <t xml:space="preserve">http://www.finance.gov.tt </t>
  </si>
  <si>
    <t xml:space="preserve">http://finance.gov.tt/services/central-tenders-board/ </t>
  </si>
  <si>
    <t xml:space="preserve">https://www.tuneps.tn </t>
  </si>
  <si>
    <t>TUNEPS</t>
  </si>
  <si>
    <t>https://ekap.kik.gov.tr</t>
  </si>
  <si>
    <t>http://ppda.go.ug/tenderportal</t>
  </si>
  <si>
    <t xml:space="preserve">http://ppda.go.ug/tenderportal/listofawarded-contracts.html </t>
  </si>
  <si>
    <t xml:space="preserve">https://tender.me.gov.ua </t>
  </si>
  <si>
    <t>Web Portal</t>
  </si>
  <si>
    <t xml:space="preserve">https://tender.me.gov.ua/EDZFrontOffice/menu/en/purchaseResultSearch/ </t>
  </si>
  <si>
    <t xml:space="preserve">http://www.mof.gov.ae/En/services/Pages/E-Procurement.aspx </t>
  </si>
  <si>
    <t xml:space="preserve">https://www.sam.gov </t>
  </si>
  <si>
    <t>SAM</t>
  </si>
  <si>
    <t xml:space="preserve">http://www.comprasestatales.gub.uy </t>
  </si>
  <si>
    <t>ACCE</t>
  </si>
  <si>
    <t>http://www.xarid.uz</t>
  </si>
  <si>
    <t>http://muasamcong.mpi.gov.vn</t>
  </si>
  <si>
    <t>http://www.hatcyemen.org</t>
  </si>
  <si>
    <t>HATC</t>
  </si>
  <si>
    <t xml:space="preserve">http://www.zppa.org.zm </t>
  </si>
  <si>
    <t>ZPPA</t>
  </si>
  <si>
    <t>http://unpan1.un.org/intradoc/groups/public/documents/caricad/unpan008407.pdf</t>
  </si>
  <si>
    <t>http://www.wipo.int/wipolex/en/text.jsp?file_id=209489</t>
  </si>
  <si>
    <t>http://www.bicma.gov.bt/ACT/English.pdf</t>
  </si>
  <si>
    <t>http://article.wn.com/view/2014/04/10/ELECTRONIC_COMMUNICATIONS_AND_TRANSACTIONS_BILL_PASSES_Gover/</t>
  </si>
  <si>
    <t>http://www.cra-arc.gc.ca/esrvc-srvce/pki-icp/menu-eng.html</t>
  </si>
  <si>
    <t>http://www.bjca.org.cn/about_bjca/gong-si-jian-jie</t>
  </si>
  <si>
    <t>http://www.fineid.fi/?site=10</t>
  </si>
  <si>
    <t>http://www.wipo.int/wipolex/en/text.jsp?file_id=238414</t>
  </si>
  <si>
    <t>https://www.bsi.bund.de/DE/Service/FAQ/ElektrSIgnatur/faq_node.html</t>
  </si>
  <si>
    <t>http://egov.kz/wps/portal/EDSRegistration?lang=en</t>
  </si>
  <si>
    <t>http://infocom.kg/</t>
  </si>
  <si>
    <t>http://www.esigntrust.com/en/m9_CR_QES.php?pageID=9</t>
  </si>
  <si>
    <t>https://www.myeg.com.my/overview.html</t>
  </si>
  <si>
    <t>http://www.skmm.gov.my/Sectors/Digital-Signature.aspx</t>
  </si>
  <si>
    <t>http://cts.md/en/content/alte-servicii/qualified-digital-certificates-legal-force</t>
  </si>
  <si>
    <t>http://www.postacg-ca.me/</t>
  </si>
  <si>
    <t>http://www.rootca.org.mm/PKIBasics.aspx</t>
  </si>
  <si>
    <t>http://www.cca.gov.np/licensed-cas/become-ca.html</t>
  </si>
  <si>
    <t>http://www.difi.no/digital-forvaltning/felles-it-losninger-fra-difi/id-porten</t>
  </si>
  <si>
    <t>http://www.mcsi.ro/Minister/Domenii-de-activitate-ale-MCSI/Tehnologia-Informatiei/Servicii-electronice/Semnatura-electronica</t>
  </si>
  <si>
    <t>http://www.ca.posta.rs/elektronski_sertifikati.htm</t>
  </si>
  <si>
    <t>http://www.nbusr.sk/sk/elektronicky-podpis/</t>
  </si>
  <si>
    <t>http://www.sigen-ca.si/pridobitev_fizicni.php</t>
  </si>
  <si>
    <t>http://www.icta.lk/programmes/re-engineering-government/131-main-projects/898-lgn-certificate-authority.html</t>
  </si>
  <si>
    <t>http://www.steria.com/se/</t>
  </si>
  <si>
    <t>http://www.getax.ch/</t>
  </si>
  <si>
    <t>http://www.suisseid.ch/</t>
  </si>
  <si>
    <t>http://moica.nat.gov.tw/index.html</t>
  </si>
  <si>
    <t>http://www.tajik-gateway.org/index.phtml?id=1415&amp;lang=ru</t>
  </si>
  <si>
    <t>http://www.etda.or.th/etda_website/eng/mains/display/603</t>
  </si>
  <si>
    <t>http://www.tk.gov.tr/bilgi_teknolojileri/elektronik_imza/eshs.php</t>
  </si>
  <si>
    <t>http://base.spinform.ru/show_doc.fwx?rgn=3180</t>
  </si>
  <si>
    <t>http://czo.gov.ua/</t>
  </si>
  <si>
    <t>http://pki.uz/index_organ.php?page=rcservers</t>
  </si>
  <si>
    <t>http://www.rootca.gov.vn/gioithieu.html</t>
  </si>
  <si>
    <t>http://asycuda.customs.gov.sy/</t>
  </si>
  <si>
    <t>http://www.syrianfinance.gov.sy/english/main/history-prospects/1874.html</t>
  </si>
  <si>
    <t>http://syrianfinance.gov.sy</t>
  </si>
  <si>
    <t>http://www.andoz.tj</t>
  </si>
  <si>
    <t>http://www.andoz.tj/index.php/ru/elektronnye-uslugi</t>
  </si>
  <si>
    <t>ITMS</t>
  </si>
  <si>
    <t>Online services and forms + Integrated Tax Management System (ITMS)</t>
  </si>
  <si>
    <t>http://khovar.tj/rus/economic/31348-v-tadzhikistane-budet-sozdana-edinaya-avtomatizirovannaya-informacionnaya-sistema-tamozhennyh-organov.html</t>
  </si>
  <si>
    <t>http://www.dot.gov.tw</t>
  </si>
  <si>
    <t>http://wwwcustoms.gov.tw</t>
  </si>
  <si>
    <t>http://portal.sw.nat.gov.tw/PPL</t>
  </si>
  <si>
    <t>CPT</t>
  </si>
  <si>
    <t>https://customs.tra.go.tz/login/login.do;jsessionid=EC6E98CA3E369FCD205889B620E67B90.powas2</t>
  </si>
  <si>
    <t>ASYCUDA++ / TANCIS</t>
  </si>
  <si>
    <t>http://www.bluelightsystems.net/index-EFD.html</t>
  </si>
  <si>
    <t>ITAX / EFDMS</t>
  </si>
  <si>
    <t>Integrated Tax Administration System + DWH (data warehouse), CMVRS (central motor vehicle registration system) and CDLS (computerized driver’s license system)</t>
  </si>
  <si>
    <t>Tax_Srv</t>
  </si>
  <si>
    <t>Cust_Srv</t>
  </si>
  <si>
    <t>https://gepg.nic.in</t>
  </si>
  <si>
    <t>eSrv</t>
  </si>
  <si>
    <t>HRMIS</t>
  </si>
  <si>
    <t>HRMIS Abbr</t>
  </si>
  <si>
    <t>Payroll Abbr</t>
  </si>
  <si>
    <t>Public Emp</t>
  </si>
  <si>
    <t>Contr Monitoring</t>
  </si>
  <si>
    <t>Public Employment</t>
  </si>
  <si>
    <t>http://www.rd.go.th</t>
  </si>
  <si>
    <t>http://www.rd.go.th/publish/30115.0.html</t>
  </si>
  <si>
    <t>http://www.customs.go.th/wps/wcm/connect/custen/e-customs/e-customs</t>
  </si>
  <si>
    <t>e-Customs / TCES + NSW</t>
  </si>
  <si>
    <t>Thai Customs Electronic System + National Single Window</t>
  </si>
  <si>
    <t>E- Customs + NSW</t>
  </si>
  <si>
    <t>Electronic Customs Portal + National Single Window</t>
  </si>
  <si>
    <t>Customs Information System + National Single Window</t>
  </si>
  <si>
    <t>http://www.pefa.org/en/assessment/tl-may14-pfmpr-public-en</t>
  </si>
  <si>
    <t>http://www.mof.gov.tl/taxation</t>
  </si>
  <si>
    <t>https://www.mof.gov.tl/customs/importing-cargo/asycuda/?lang=en</t>
  </si>
  <si>
    <t>http://www.dgitogo.tg</t>
  </si>
  <si>
    <t>http://www.douanes.tg/index.php?option=com_k2&amp;view=item&amp;layout=item&amp;id=286&amp;Itemid=758</t>
  </si>
  <si>
    <t>http://www.revenue.gov.to/Article.aspx?UsePopup=&amp;Mode=1&amp;ID=782</t>
  </si>
  <si>
    <t>http://www.ird.gov.tt</t>
  </si>
  <si>
    <t>http://www.revenue.gov.to/customs/admin/Login.aspx?ID=3</t>
  </si>
  <si>
    <t>Integrated Tax Processing System (ITPS) </t>
  </si>
  <si>
    <t>http://finance.gov.tt/wp-content/uploads/2013/11/pub114FC7.pdf</t>
  </si>
  <si>
    <t>GenTax</t>
  </si>
  <si>
    <t>Integrated Tax Automation System</t>
  </si>
  <si>
    <t>http://www.fastenterprises.com/clients.html</t>
  </si>
  <si>
    <t>http://www.finances.gov.tn</t>
  </si>
  <si>
    <t>http://www.gib.gov.tr</t>
  </si>
  <si>
    <t>https://intvd.gib.gov.tr/internetvd/index.jsp</t>
  </si>
  <si>
    <t>VEDOP + e-Tax</t>
  </si>
  <si>
    <t>Customs Automation System</t>
  </si>
  <si>
    <t>http://www.gtb.gov.tr/eislemler/uygulamalar</t>
  </si>
  <si>
    <t>https://www.ura.go.ug</t>
  </si>
  <si>
    <t>http://sfs.gov.ua</t>
  </si>
  <si>
    <t>https://www.ura.go.ug/leftMenu.do;jsessionid=5cc7d572212a5e74f3f68d5e2faffa91935c0e605a2e691ec8e0d2c5164aa8d9.e34SaheMahmNbO0Mah4TbNuLaNuSe0</t>
  </si>
  <si>
    <t>e-Customs / ASTO</t>
  </si>
  <si>
    <t>http://sfs.gov.ua/baneryi/mitne-oformlennya/subektam-zed/elektronna-mitnitsya</t>
  </si>
  <si>
    <t>TIS + Web Services</t>
  </si>
  <si>
    <t>Tax Information System + Online services/forms</t>
  </si>
  <si>
    <t>http://sfs.gov.ua/elektronni-formi-dokumentiv/</t>
  </si>
  <si>
    <t>https://utc.customs.ae</t>
  </si>
  <si>
    <t xml:space="preserve">Mirsal 2 / Dhabi </t>
  </si>
  <si>
    <t>http://customs.hmrc.gov.uk/channelsPortalWebApp/channelsPortalWebApp.portal?_nfpb=true&amp;_pageLabel=pageImport_ShowContent&amp;propertyType=document&amp;featurearticle=true&amp;id=HMCE_CL_001614</t>
  </si>
  <si>
    <t>http://www.irs.gov</t>
  </si>
  <si>
    <t>http://www.cbp.gov/document/guidance/ace-single-window-info-graphic</t>
  </si>
  <si>
    <t>https://servicios.dgi.gub.uy</t>
  </si>
  <si>
    <t>http://www.dgi.gub.uy</t>
  </si>
  <si>
    <t>e-Tax + RMS</t>
  </si>
  <si>
    <t>e-Tax and other portals + Revenue Management System</t>
  </si>
  <si>
    <t>http://www.aduanas.gub.uy/innovaportal/v/12861/8/innova.front/sistema_lucia.html</t>
  </si>
  <si>
    <t>http://www.soliq.uz</t>
  </si>
  <si>
    <t>http://soliq.uz/uz/interactive/</t>
  </si>
  <si>
    <t>Online Services</t>
  </si>
  <si>
    <t>Web services and forms</t>
  </si>
  <si>
    <t>http://www.carecprogram.org/uploads/events/2009/8th-CCC/Day1-Single-Window-UZB.pdf</t>
  </si>
  <si>
    <t>http://customsinlandrevenue.gov.vu</t>
  </si>
  <si>
    <t>Single Window / Single automated information system of the SCC (UAIS) + Automated data processing of customs declarations and more</t>
  </si>
  <si>
    <t>UAIS &gt; Single Window</t>
  </si>
  <si>
    <t>e-Eksais + NSW TradeNet / CIS</t>
  </si>
  <si>
    <t>e-Customs / ECS, ICS, NCTS, CELINA + ZEFIR</t>
  </si>
  <si>
    <t>ASYCUDA++ / MDAS / NTKS / MAKIS</t>
  </si>
  <si>
    <t>Unified Automated Information System / Single Window</t>
  </si>
  <si>
    <t>ASYCUDA++ &gt; World</t>
  </si>
  <si>
    <t>Automated SYstem for CUstoms Data + Single Window (in 2015)</t>
  </si>
  <si>
    <t>SIGA &gt; Single Window</t>
  </si>
  <si>
    <t>Integrated Customs Management System + Single Window</t>
  </si>
  <si>
    <t>Are risk-based inspections used?</t>
  </si>
  <si>
    <t>Is electronic submission and processing allowed?</t>
  </si>
  <si>
    <t>no</t>
  </si>
  <si>
    <t>yes</t>
  </si>
  <si>
    <t>Puerto Rico (U.S.)</t>
  </si>
  <si>
    <t>no ???</t>
  </si>
  <si>
    <t>e-Sub</t>
  </si>
  <si>
    <t>SW</t>
  </si>
  <si>
    <t>http://www.unece.org/fileadmin/DAM/trade/Publications/ECE-TRADE-404_SingleWindow.pdf</t>
  </si>
  <si>
    <t>http://www.doingbusiness.org/data/exploretopics/trading-across-borders/good-practices</t>
  </si>
  <si>
    <t>http://declaraciones.seniat.gob.ve/portal/page/portal/MANEJADOR_CONTENIDO_SENIAT/04ADUANAS/4.html</t>
  </si>
  <si>
    <t>e-Customs + NSW</t>
  </si>
  <si>
    <t>e-Customs + National Single Window (VNACCS/VCIS) (e-Declaration, e-Manifest, e-Invoice, e-Payment, accounting)</t>
  </si>
  <si>
    <t>QLT &gt; e-Tax (TMS)</t>
  </si>
  <si>
    <t>Distributed Tax Management System (QLT) + QLT-TNCN for personal income tax (PIT based on SAP) &gt; Transition to Integrated Tax Management System (TMS based on SAP) initiated in 2011</t>
  </si>
  <si>
    <t>http://www.gdt.gov.vn</t>
  </si>
  <si>
    <t>http://tax.gov.ye</t>
  </si>
  <si>
    <t>http://www.gdt.gov.vn/wps/portal/!ut/p/b1/04_Sj9CPykssy0xPLMnMz0vMAfGjzOINTCw9fSzCgv2NHU2MDDxDzdyMQi2cjBx9jPTD9aPASpzdHT1MzH0MDCxM3A0MPE2c_P08nAMNDTyNoQoMcABHA30_j_zcVP2C7Ow0R0dFRQDyrBX4/dl4/d5/L2dBISEvZ0FBIS9nQSEh/</t>
  </si>
  <si>
    <t>http://www.customs.gov.vn/ChuyenMuc/VNACCS_VCIS/Default.aspx</t>
  </si>
  <si>
    <t>http://www.imf.org/external/country/wbg/rr/2013/091113.pdf</t>
  </si>
  <si>
    <t>http://www.pefa.org/en/assessment/ye-jun08-pfmpr-public-en</t>
  </si>
  <si>
    <t>TMS &gt; SAP</t>
  </si>
  <si>
    <t>http://www.zimra.co.zw/index.php?option=com_content&amp;view=article&amp;id=1375&amp;Itemid=159</t>
  </si>
  <si>
    <t>Web services</t>
  </si>
  <si>
    <t>GAMTAX Net</t>
  </si>
  <si>
    <t>http://eeas.europa.eu/delegations/gambia/documents/about_us/page_2012_2015_en.pdf</t>
  </si>
  <si>
    <t>Automated SYstem for CUstoms Data World 4.2.1 RC</t>
  </si>
  <si>
    <t xml:space="preserve"> 42   ASYCUDA++</t>
  </si>
  <si>
    <t xml:space="preserve"> 42   ASYCUDA World</t>
  </si>
  <si>
    <t>Congo, Rep.</t>
  </si>
  <si>
    <t>Is electronic filing and payment available and used by majority of firms?</t>
  </si>
  <si>
    <t>Is self-assessment allowed?</t>
  </si>
  <si>
    <t>Is there one tax per tax base?</t>
  </si>
  <si>
    <t>Is there a single window that links some of the relevant gov agencies?</t>
  </si>
  <si>
    <t>Paying Taxes</t>
  </si>
  <si>
    <t>Trading across boundaries</t>
  </si>
  <si>
    <t>Good Practices &gt;&gt;&gt;</t>
  </si>
  <si>
    <t>eFiling</t>
  </si>
  <si>
    <t>Source:</t>
  </si>
  <si>
    <t>Year</t>
  </si>
  <si>
    <t>PS</t>
  </si>
  <si>
    <t>SICOES</t>
  </si>
  <si>
    <t>HILMA</t>
  </si>
  <si>
    <t>Ge-GP</t>
  </si>
  <si>
    <t xml:space="preserve">http://www.bund.de/DE/Ausschreibungen/Ausschreibungen-VergebeneAuftraege/ausschreibungen_node.html </t>
  </si>
  <si>
    <t xml:space="preserve">http://www.ppbghana.org/contracts_main.asp </t>
  </si>
  <si>
    <t>Portail Malien</t>
  </si>
  <si>
    <t>National Public Procurement Authority</t>
  </si>
  <si>
    <t>http://www.kentrade.go.ke/</t>
  </si>
  <si>
    <t>http://blogs.worldbank.org/governance/open-government-contracts-platform-now-live</t>
  </si>
  <si>
    <t>http://www.comesa.int</t>
  </si>
  <si>
    <t>http://www.ptabank.org</t>
  </si>
  <si>
    <t>http://www.erepublic.org</t>
  </si>
  <si>
    <t>http://www.opengovguide.com</t>
  </si>
  <si>
    <t>Korea, DPR</t>
  </si>
  <si>
    <t>http://www.redipd.org/documentacion/legislacion/common/legislacion/Bolivia/proyecto_ley_080_2007.pdf</t>
  </si>
  <si>
    <t>https://pay.egov.bg/main/en/</t>
  </si>
  <si>
    <t>http://www.epractice.eu/en/news/292523</t>
  </si>
  <si>
    <t>http://goingglobaleastmeetswest.blogspot.com/2013/05/law-iraq-law-of-electronic-signature.html</t>
  </si>
  <si>
    <t>https://www.postacertificata.gov.it/home/index.dot</t>
  </si>
  <si>
    <t>https://www.gpki.go.jp/</t>
  </si>
  <si>
    <t>http://www.mit.gov.jo</t>
  </si>
  <si>
    <t>http://www.govca.go.ke/index.html</t>
  </si>
  <si>
    <t>http://www.aisttv.ru/ru/%D0%A1%D1%82%D1%80%D0%B0%D0%BD%D0%B8%D1%86%D1%8B/%D0%9D%D0%BE%D0%B2%D0%BE%D1%81%D1%82%D0%B8%20%D0%9C%D0%BE%D0%BD%D0%B3%D0%BE%D0%BB%D0%B8%D0%B8?id=1898</t>
  </si>
  <si>
    <t>http://www.justice.govt.nz/fines</t>
  </si>
  <si>
    <t>http://www.nitda.gov.ng/documents/About%20PKI.pdf</t>
  </si>
  <si>
    <t xml:space="preserve">http://www-wds.worldbank.org/external/default/WDSContentServer/WDSP/IB/2010/05/25/000334955_20100525030054/Rendered/INDEX/535490PAD0P090101Official0Use0Only1.txt </t>
  </si>
  <si>
    <t xml:space="preserve">http://unpan1.un.org/intradoc/groups/public/documents/caricad/unpan030902.pdf </t>
  </si>
  <si>
    <t>http://www.reform.gov.bb/page/public%20sector%20reform%20in%20barbados.pdf</t>
  </si>
  <si>
    <t>DeBOHRA</t>
  </si>
  <si>
    <t>Data Base Oracle for Human Resources Administration</t>
  </si>
  <si>
    <t xml:space="preserve">http://ceur-ws.org/Vol-570/570-complete.pdf </t>
  </si>
  <si>
    <t xml:space="preserve">http://idbdocs.iadb.org/wsdocs/getdocument.aspx?docnum=831589 </t>
  </si>
  <si>
    <t xml:space="preserve">http://www.adsfbih.gov.ba/index.php?lang=ba&amp;sel=165 </t>
  </si>
  <si>
    <t>SIAPE</t>
  </si>
  <si>
    <t>Integrated Human Resources Management System</t>
  </si>
  <si>
    <t xml:space="preserve">http://www-wds.worldbank.org/external/default/WDSContentServer/WDSP/IB/2013/11/07/000350881_20131107090154/Rendered/INDEX/822490PGD0P144010Box379865B00OUO090.txt </t>
  </si>
  <si>
    <t xml:space="preserve">http://www.psc-cfp.gc.ca/abt-aps/inta-veri/2010/ahrsp-vpsrh/index-eng.htm </t>
  </si>
  <si>
    <t>Integrated System of Budget and Financial Management</t>
  </si>
  <si>
    <t xml:space="preserve">http://www.nosi.cv/index.php/pt/solucoes-v15-121/sigof </t>
  </si>
  <si>
    <t xml:space="preserve">http://www-wds.worldbank.org/external/default/WDSContentServer/WDSP/AFR/2014/06/10/090224b0824e2cd5/1_0/Rendered/INDEX/Comoros000Econ0Report000Sequence005.txt </t>
  </si>
  <si>
    <t>GISE</t>
  </si>
  <si>
    <t xml:space="preserve">http://www.imf.org/external/pubs/ft/scr/2013/cr1327.pdf </t>
  </si>
  <si>
    <t>INTEGRA</t>
  </si>
  <si>
    <t>The database of personnel and payroll</t>
  </si>
  <si>
    <t>Moderniseringsstyrelsen</t>
  </si>
  <si>
    <t xml:space="preserve">http://hr.modst.dk/Toolbox.aspx </t>
  </si>
  <si>
    <t>ISOLA</t>
  </si>
  <si>
    <t>Information on pay and employment conditions</t>
  </si>
  <si>
    <t>http://hr.modst.dk/Arbejdspladsen/Saet%20tal%20paa%20HR/Lonstyring/ISOLA.aspx</t>
  </si>
  <si>
    <t>The Integrated Financial Management System</t>
  </si>
  <si>
    <t>SIRH</t>
  </si>
  <si>
    <t xml:space="preserve">http://www.mof.ge/en/3645 </t>
  </si>
  <si>
    <t>http://cagd.gov.gh/gifmis/index.php/implementation/key-achievements?showall=1&amp;limitstart=</t>
  </si>
  <si>
    <t xml:space="preserve">https://www.pefa.org/en/assessment/gd-mar10-pfmpr-public-en </t>
  </si>
  <si>
    <t>GovHRMS</t>
  </si>
  <si>
    <t xml:space="preserve">http://www.ogcio.gov.hk/en/strategies/initiatives/shrms </t>
  </si>
  <si>
    <t>http://hrmis.csb.gov.jo/index.php/en</t>
  </si>
  <si>
    <t>GHRIS</t>
  </si>
  <si>
    <t>Government Human Resource Information System</t>
  </si>
  <si>
    <t xml:space="preserve">https://www.ghris.go.ke </t>
  </si>
  <si>
    <t xml:space="preserve">http://csa.gov.lr/content.php?sub=HRMIS&amp;related=Directorates </t>
  </si>
  <si>
    <t xml:space="preserve">https://www.malaysia.gov.my </t>
  </si>
  <si>
    <t>Direktoratet for økonomistyring</t>
  </si>
  <si>
    <t xml:space="preserve">http://www.fjarmalaraduneyti.is/media/utgafa/Orri_Annex_1_Other_countries.pdf </t>
  </si>
  <si>
    <t xml:space="preserve">http://www.dfo.no/no/Tjenester/Lonn/ </t>
  </si>
  <si>
    <t xml:space="preserve">http://hrmis.blgf.gov.ph </t>
  </si>
  <si>
    <t xml:space="preserve">http://www.psc.gov.ws/hrmis.htm </t>
  </si>
  <si>
    <t>Statens Servicecenter</t>
  </si>
  <si>
    <t>http://www.statenssc.se/Sidor/default.aspx</t>
  </si>
  <si>
    <t xml:space="preserve">http://www.statenssc.se/VaraTjanster/Sidor/Ingen%20menyrubrik/Lonerelaterade-tj%C3%A4nster.aspx </t>
  </si>
  <si>
    <t>IPPS</t>
  </si>
  <si>
    <t>Integrated Personnel and Payroll System</t>
  </si>
  <si>
    <t>Bayanati</t>
  </si>
  <si>
    <t xml:space="preserve">http://www.fahr.gov.ae/portal/en/fahr-services/e-services/bayanati.aspx </t>
  </si>
  <si>
    <t>SITP</t>
  </si>
  <si>
    <t>SIGEFIRRHH</t>
  </si>
  <si>
    <t xml:space="preserve">http://www.psc.gov.zw/joomlaorg/human-resources-management-information-systems-hrmis-agency </t>
  </si>
  <si>
    <t>Oficina Virtual</t>
  </si>
  <si>
    <t>Online Tax Payments</t>
  </si>
  <si>
    <t>http://isi.govern.ad</t>
  </si>
  <si>
    <t>Isle of Man</t>
  </si>
  <si>
    <t>Jersey</t>
  </si>
  <si>
    <t>CS2001</t>
  </si>
  <si>
    <t>CS2002</t>
  </si>
  <si>
    <t>CS2003</t>
  </si>
  <si>
    <t>CS2004</t>
  </si>
  <si>
    <t>CS2005</t>
  </si>
  <si>
    <t>CS2006</t>
  </si>
  <si>
    <t>CS2007</t>
  </si>
  <si>
    <t>CS2008</t>
  </si>
  <si>
    <t>CS2009</t>
  </si>
  <si>
    <t>CS2010</t>
  </si>
  <si>
    <t>PS Employment</t>
  </si>
  <si>
    <t>http://laborsta.ilo.org/STP/guest</t>
  </si>
  <si>
    <t>98 WB</t>
  </si>
  <si>
    <t>Human Resource Management Information system</t>
  </si>
  <si>
    <t xml:space="preserve">https://www.pefa.org/en/assessment/la-jun10-pfmpr-public-en </t>
  </si>
  <si>
    <t xml:space="preserve">https://www.pefa.org/en/assessment/ls-nov12-pfmpr-public-en </t>
  </si>
  <si>
    <t xml:space="preserve">http://r4d.dfid.gov.uk/PDF/Outputs/ICT/IRMT_Lesotho_Case_Study.pdf </t>
  </si>
  <si>
    <t xml:space="preserve">https://www.pefa.org/en/assessment/mk-aug07-cfa-public-en </t>
  </si>
  <si>
    <t xml:space="preserve">https://www.pefa.org/en/assessment/mv-nov09-pfmpr-public-en </t>
  </si>
  <si>
    <t xml:space="preserve">https://www.pefa.org/en/assessment/ml-jun11-pfmpr-public-en </t>
  </si>
  <si>
    <t xml:space="preserve">https://www.pefa.org/en/assessment/md-oct11-pfmpr-public-en </t>
  </si>
  <si>
    <t xml:space="preserve">https://www.pefa.org/en/assessment/me-jul13-pfmpr-public-en </t>
  </si>
  <si>
    <t xml:space="preserve">https://www.pefa.org/en/assessment/mm-mar12-pfmpr-public-en </t>
  </si>
  <si>
    <t>PIS</t>
  </si>
  <si>
    <t>Personnel Information Management System</t>
  </si>
  <si>
    <t>Payroll Management System</t>
  </si>
  <si>
    <t xml:space="preserve">http://www.moga.gov.np/Download/roadmap.doc </t>
  </si>
  <si>
    <t>SINARH</t>
  </si>
  <si>
    <t xml:space="preserve">http://www.hacienda.gov.py/web-hacienda/index.php?c=96&amp;n=5635 </t>
  </si>
  <si>
    <t>http://web.csc.gov.ph/cscsite2</t>
  </si>
  <si>
    <t>Integrated Personnel and Payroll Information System</t>
  </si>
  <si>
    <t xml:space="preserve">https://www.pefa.org/en/assessment/rw-nov10-pfmpr-public-en </t>
  </si>
  <si>
    <t>Human Resource Management Information System</t>
  </si>
  <si>
    <t>Finance One</t>
  </si>
  <si>
    <t>https://www.pefa.org/en/assessment/rs-nov10-pfmpr-public-en</t>
  </si>
  <si>
    <t xml:space="preserve">https://www.pefa.org/en/assessment/sc-jun11-pfmpr-public-en </t>
  </si>
  <si>
    <t>PERSAL</t>
  </si>
  <si>
    <t>Integrated Human Resource, Personnel and Salary System</t>
  </si>
  <si>
    <t xml:space="preserve">http://www.pmg.org.za/report/20100824-national-treasury-department-public-service-admin-persal-system-brief </t>
  </si>
  <si>
    <t> Integrated Human Resource, Personnel and Salary System</t>
  </si>
  <si>
    <t xml:space="preserve">http://www.westerncape.gov.za/text/2003/chapter_4_part_2_financial_management.pdf </t>
  </si>
  <si>
    <t>HRIS</t>
  </si>
  <si>
    <t xml:space="preserve">Human resource information system </t>
  </si>
  <si>
    <t xml:space="preserve">https://www.pefa.org/en/assessment/ssd-may12-pfmpr-public-en </t>
  </si>
  <si>
    <t>SSEPS</t>
  </si>
  <si>
    <t xml:space="preserve">South Sudan Electronic Payroll System </t>
  </si>
  <si>
    <t xml:space="preserve">https://www.pefa.org/en/assessment/sw-sep11-cifa-public-en </t>
  </si>
  <si>
    <t xml:space="preserve">https://www.pefa.org/en/assessment/tj-nov12-pfmpr-public-en </t>
  </si>
  <si>
    <t>HCMIS</t>
  </si>
  <si>
    <t>Human Capital Management Information System</t>
  </si>
  <si>
    <t xml:space="preserve">https://www.pefa.org/en/assessment/tz-nov10-pfmpr-public-en </t>
  </si>
  <si>
    <t>https://grp.mof.gov.tl/gov-web/faces/login.xhtml;jsessionid=6C0678A13675F510BF4E429774F430AE</t>
  </si>
  <si>
    <t>Human Rresource Management Information System</t>
  </si>
  <si>
    <t>http://www.anao.gov.au/~/media/Files/Better%20Practice%20Guides/2012%202013/ANAO_BPG_HRMIS.pdf</t>
  </si>
  <si>
    <t>Integrated Human Resource Management system</t>
  </si>
  <si>
    <t>Human Resources Management Information System</t>
  </si>
  <si>
    <t>HRM Information System</t>
  </si>
  <si>
    <t>The Integrated System Administrator and Staff Employee of the State</t>
  </si>
  <si>
    <t>MicrOpay</t>
  </si>
  <si>
    <t>IHRIS</t>
  </si>
  <si>
    <t xml:space="preserve">http://finance.gov.tt/wp-content/uploads/2013/11//sp34.pdf </t>
  </si>
  <si>
    <t xml:space="preserve">https://www.pefa.org/en/assessment/tt-dec08-pfmpr-public-en </t>
  </si>
  <si>
    <t>INSAF</t>
  </si>
  <si>
    <t xml:space="preserve">https://www.pefa.org/en/assessment/ua-jul12-pfmpr-public-en </t>
  </si>
  <si>
    <t>Integrated SmartStream Human Resource Management Information System</t>
  </si>
  <si>
    <t xml:space="preserve">https://www.pefa.org/en/assessment/vu-jul06-pfmpr-public-en </t>
  </si>
  <si>
    <t xml:space="preserve">https://www.pefa.org/en/assessment/vn-jul13-pfmpr-public-en </t>
  </si>
  <si>
    <t>https://www.pefa.org/en/assessment/ye-jun08-pfmpr-public-en</t>
  </si>
  <si>
    <t>PMEC</t>
  </si>
  <si>
    <t>Payroll Management and Establishment Control</t>
  </si>
  <si>
    <t>https://procurement.oecs.org/epps/home.do</t>
  </si>
  <si>
    <t>http://en.wikipedia.org/wiki/Category:Civil_service_by_country</t>
  </si>
  <si>
    <t xml:space="preserve">https://www.pefa.org/en/assessment/jm-may07-pfmpr-public-en </t>
  </si>
  <si>
    <t>Civil service information system</t>
  </si>
  <si>
    <t xml:space="preserve">https://www.pefa.org/en/assessment/bo-oct09-pfmpr-public-en </t>
  </si>
  <si>
    <t xml:space="preserve">http://www.sigma.gob.bo/php/index.php </t>
  </si>
  <si>
    <t xml:space="preserve">https://www.pefa.org/en/assessment/br-dec09-pfmpr-public-en </t>
  </si>
  <si>
    <t>Integrated System of Financial Administration of the Federal Government</t>
  </si>
  <si>
    <t>http://www.stn.fazenda.gov.br/siafi</t>
  </si>
  <si>
    <t>GC HRMS</t>
  </si>
  <si>
    <t>Phoenix</t>
  </si>
  <si>
    <t xml:space="preserve">http://www.tpsgc-pwgsc.gc.ca/remuneration-compensation/projets-projects/tpai-itap/index-eng.html </t>
  </si>
  <si>
    <t xml:space="preserve">https://www.pefa.org/en/assessment/cr-oct10-pfmpr-public-en </t>
  </si>
  <si>
    <t xml:space="preserve">http://www.pefa.org/en/assessment/ci-nov08-pemfar-public-en </t>
  </si>
  <si>
    <t> ePayroll &amp; Benefits system</t>
  </si>
  <si>
    <t>http://www.ogcio.gov.hk/en/infrastructure/e_government/ccgo</t>
  </si>
  <si>
    <t xml:space="preserve">http://hrmis.csb.gov.jo/index.php/en/2013-05-06-05-51-46/17-2013-05-05-08-31-20 </t>
  </si>
  <si>
    <t>https://tenders.procurement.gov.ge</t>
  </si>
  <si>
    <t>http://www.psc.gov.zw/index.php/joomlaorg/salary-services-bureau</t>
  </si>
  <si>
    <t>http://civilservice.gov.mu/English/Documents/HRM%20Directory/HRMIS2014.pdf</t>
  </si>
  <si>
    <t>http://zambiamf.africadata.org/</t>
  </si>
  <si>
    <t>http://www.worldbank.org/projects/P082452/public-sector-management-program-support-project?lang=en</t>
  </si>
  <si>
    <t>Ministry Payroll Systems</t>
  </si>
  <si>
    <t>HRMIS Soln</t>
  </si>
  <si>
    <t>EDB + BIS</t>
  </si>
  <si>
    <t>Employee DB + Biometric Information System</t>
  </si>
  <si>
    <t>http://www.mocsi.gov.ye</t>
  </si>
  <si>
    <t>http://diwan.ps</t>
  </si>
  <si>
    <t>http://eportal.gov.ps</t>
  </si>
  <si>
    <t>http://www.oecd.org/mena/governance/50402812.pdf</t>
  </si>
  <si>
    <t>Portal RASMI HRMIS &gt; Electronic Budget Planning and Control System (eSPKB)</t>
  </si>
  <si>
    <t>eSPKB</t>
  </si>
  <si>
    <t>myGovernment &gt; Government Financial Management and Accounting System (GFMAS)</t>
  </si>
  <si>
    <t>GHRMIS</t>
  </si>
  <si>
    <t>Government Human Resource Management Information system</t>
  </si>
  <si>
    <t>Public Administration Accounting System</t>
  </si>
  <si>
    <t xml:space="preserve">LDSW </t>
  </si>
  <si>
    <t>PAAS</t>
  </si>
  <si>
    <t>Human Resource Management System integrated with CHORUS</t>
  </si>
  <si>
    <t>Government Shared Services/OPAL (HR &amp; Payroll Management system)</t>
  </si>
  <si>
    <t>OPAL</t>
  </si>
  <si>
    <t>DFØ &gt; OPAL</t>
  </si>
  <si>
    <t>Government Manpower Information System (GMIS)/ Government Human Resource Management Information System( GHRIS)</t>
  </si>
  <si>
    <t>GMIS + GHRIS</t>
  </si>
  <si>
    <t>National Payroll System (NPS)</t>
  </si>
  <si>
    <t>NPS</t>
  </si>
  <si>
    <t>TMIS Soln</t>
  </si>
  <si>
    <t>TRM</t>
  </si>
  <si>
    <t>CMIS</t>
  </si>
  <si>
    <t>CMIS Soln</t>
  </si>
  <si>
    <t>ASYCUDA W</t>
  </si>
  <si>
    <t>TIMS</t>
  </si>
  <si>
    <t>SIADU</t>
  </si>
  <si>
    <t>HRM</t>
  </si>
  <si>
    <t>Payr</t>
  </si>
  <si>
    <t>Payr Soln</t>
  </si>
  <si>
    <t>Payr Srv</t>
  </si>
  <si>
    <t>HRM Srv</t>
  </si>
  <si>
    <t>HRM Sta</t>
  </si>
  <si>
    <t>Dsign Sta</t>
  </si>
  <si>
    <t>Cust Srv</t>
  </si>
  <si>
    <t>Cust Sta</t>
  </si>
  <si>
    <t>WCO Acc</t>
  </si>
  <si>
    <t>Tax Srv</t>
  </si>
  <si>
    <t>TMIS Sta</t>
  </si>
  <si>
    <t>TSA website</t>
  </si>
  <si>
    <t>Stg-1</t>
  </si>
  <si>
    <t>Stg-2</t>
  </si>
  <si>
    <t>Stg-3</t>
  </si>
  <si>
    <t>Stg-4</t>
  </si>
  <si>
    <t>TMIS Yr</t>
  </si>
  <si>
    <t>Sav Yr</t>
  </si>
  <si>
    <t>TSA Benefits</t>
  </si>
  <si>
    <t>TSA Savings</t>
  </si>
  <si>
    <t>Cust Yr</t>
  </si>
  <si>
    <t>eFil Yr</t>
  </si>
  <si>
    <t>PE Yr</t>
  </si>
  <si>
    <t>Payr Sta</t>
  </si>
  <si>
    <t>ePrc Sta</t>
  </si>
  <si>
    <t>ePr Srv</t>
  </si>
  <si>
    <t>Integrated PFM e-Services</t>
  </si>
  <si>
    <t xml:space="preserve">https://www.pefa.org/en/assessment/sv-aug13-pfmpr-public-en </t>
  </si>
  <si>
    <t xml:space="preserve">https://www.pefa.org/en/assessment/id-dec12-pfmpr-public-en </t>
  </si>
  <si>
    <t>eFil Srv</t>
  </si>
  <si>
    <t>ePay Srv</t>
  </si>
  <si>
    <t>ePay Yr</t>
  </si>
  <si>
    <t xml:space="preserve"> n/a</t>
  </si>
  <si>
    <t xml:space="preserve"> no</t>
  </si>
  <si>
    <t xml:space="preserve"> yes</t>
  </si>
  <si>
    <t>Acc Sta</t>
  </si>
  <si>
    <t>Dsign Yr</t>
  </si>
  <si>
    <t>DSign Sta</t>
  </si>
  <si>
    <t>ePrc Srv</t>
  </si>
  <si>
    <t>LDSW ?</t>
  </si>
  <si>
    <t>COTS ?</t>
  </si>
  <si>
    <t>ICTAS</t>
  </si>
  <si>
    <t xml:space="preserve">ezHASIL </t>
  </si>
  <si>
    <t>e-Podatki</t>
  </si>
  <si>
    <t>Data Torque</t>
  </si>
  <si>
    <t>ITAIS</t>
  </si>
  <si>
    <t>Integrated Tax Administration Information System</t>
  </si>
  <si>
    <t>ITPS</t>
  </si>
  <si>
    <t>TATA</t>
  </si>
  <si>
    <t>ASYCUDA ++</t>
  </si>
  <si>
    <t>PORTAL</t>
  </si>
  <si>
    <t>http://www.rcc.gov.pt/Directorio/Temas/AE/Paginas/Plataforma-Integrada-de-Servi%C3%A7os-On-line.aspx</t>
  </si>
  <si>
    <t xml:space="preserve">http://www.ntb.sc/index.php/tenders/awarded </t>
  </si>
  <si>
    <t xml:space="preserve">http://eprocurement.gov.tl/awards/listAwarded </t>
  </si>
  <si>
    <t>System of Financial Management of Human Resources ()</t>
  </si>
  <si>
    <t>https://www.mindefensa.gov.ve/sigefirrhh/help/procedimiento/index.jsp</t>
  </si>
  <si>
    <t>http://documents.worldbank.org/curated/en/2007/04/8322433/venezuela-public-expenditure-management-project</t>
  </si>
  <si>
    <t>Integrated System of Public Employees</t>
  </si>
  <si>
    <t>https://www.rernep.mppp.gob.ve</t>
  </si>
  <si>
    <t>https://doft.gov.vu/index.php/about-us-admin-management/2014-01-04-23-31-58/fmis-section</t>
  </si>
  <si>
    <t>https://www.pefa.org/en/assessment/vu-jul06-pfmpr-public-en</t>
  </si>
  <si>
    <t>TSA Yr</t>
  </si>
  <si>
    <t>Tre Yr</t>
  </si>
  <si>
    <t>Tax Yr</t>
  </si>
  <si>
    <t>CMIS Yr</t>
  </si>
  <si>
    <t>HRM Yr</t>
  </si>
  <si>
    <t>Payr Yr</t>
  </si>
  <si>
    <t>ePrc Yr</t>
  </si>
  <si>
    <t>SmartStream Payroll System</t>
  </si>
  <si>
    <t>http://documents.worldbank.org/curated/en/2005/08/6233629/uzbekistan-public-finance-management-reform-project</t>
  </si>
  <si>
    <t>http://www.onsc.gub.uy/onsc1/index.php?option=com_content&amp;view=article&amp;id=228&amp;Itemid=122</t>
  </si>
  <si>
    <t>SGH / SIRO</t>
  </si>
  <si>
    <t>Sistema de Gestión Humana / Sistema Integrado de Retribuciones y Ocupaciones</t>
  </si>
  <si>
    <t>SLH</t>
  </si>
  <si>
    <t>Sistema de Liquidación de Haberes </t>
  </si>
  <si>
    <t>http://www.onsc.gub.uy/onsc1/index.php?option=com_content&amp;view=article&amp;id=227&amp;Itemid=125</t>
  </si>
  <si>
    <t xml:space="preserve">https://buyandsell.gc.ca/procurement-data/contract-history </t>
  </si>
  <si>
    <t>http://armp.cg</t>
  </si>
  <si>
    <t xml:space="preserve">http://eprocure.gov.in/eprocure/app?page=ResultOfTenders&amp;service=page </t>
  </si>
  <si>
    <t>Procurement Portal</t>
  </si>
  <si>
    <t>http://www.mr.gov.il/OfficesTenders/Pages/SearchOfficeTenders.aspx</t>
  </si>
  <si>
    <t>Procurement Notice Board</t>
  </si>
  <si>
    <t xml:space="preserve">http://www.procurement.gov.jm/procurement/index.php </t>
  </si>
  <si>
    <t xml:space="preserve">https://www.eperolehan.com.my/PMS_SCIndex.jsp </t>
  </si>
  <si>
    <t xml:space="preserve">http://www.djn.gov.me/pocetna.aspx </t>
  </si>
  <si>
    <t xml:space="preserve">http://www.armp-niger.org/statistiques/marches-publics/ </t>
  </si>
  <si>
    <t xml:space="preserve">http://www.bpp.gov.ng/index.php?option=com_joomdoc&amp;view=documents&amp;path=Federal%20Executive%20Council%20Approved%20Contracts&amp;Itemid=662 </t>
  </si>
  <si>
    <t>E-handel</t>
  </si>
  <si>
    <t>http://www.anskaffelser.no/elektronisk-handel</t>
  </si>
  <si>
    <t xml:space="preserve">https://www.doffin.no/ </t>
  </si>
  <si>
    <t xml:space="preserve">http://www.panamacompra.gob.pa/Portal/BaseDeConocimientoComprador.aspx </t>
  </si>
  <si>
    <t>Public Procurement Office Portal</t>
  </si>
  <si>
    <t>http://www.uzp.gov.pl</t>
  </si>
  <si>
    <t xml:space="preserve">http://www.uzp.gov.pl/cmsws/page/?D;1052 </t>
  </si>
  <si>
    <t xml:space="preserve">http://www.base.gov.pt/base2/en/html/pesquisas/contratos.shtml?tipo=1 </t>
  </si>
  <si>
    <t>http://www.e-licitatie.ro/Public/Common/Notice/CANotice/CANoticeList.aspx</t>
  </si>
  <si>
    <t>MoF website</t>
  </si>
  <si>
    <t xml:space="preserve">http://web.pcc.gov.tw/tps/pss/tender.do?method=goSearch&amp;searchMode=common&amp;searchType=basic </t>
  </si>
  <si>
    <t>http://www.zakupki.gov.tj/reestr-kontraktov</t>
  </si>
  <si>
    <t xml:space="preserve">http://www.usaspending.gov </t>
  </si>
  <si>
    <t xml:space="preserve">http://www.comprasestatales.gub.uy/inicio/proveedores/compras-estatales/llamados </t>
  </si>
  <si>
    <t>http://www.opm.gov/services-for-agencies/technology-systems/</t>
  </si>
  <si>
    <t>http://www.opm.gov/policy-data-oversight/pay-leave/pay-systems/</t>
  </si>
  <si>
    <t>Aurion (37) + SAP (17) + PeopleSoft &amp; Other (17)</t>
  </si>
  <si>
    <t>https://www.gov.uk/government/organisations/civil-service</t>
  </si>
  <si>
    <t>http://www.observer.ug/index.php?option=com_content&amp;view=article&amp;id=24340:civil-servants-cry-as-payroll-crashes</t>
  </si>
  <si>
    <t>http://www.publicservice.go.ug/index.php/2014-04-02-06-12-37/18-human-resource/36-the-commissioner-human-resource-management</t>
  </si>
  <si>
    <t>http://www.pftac.org/filemanager/files/Handbooks/PFTAC%20Handbook%206%20FINAL.pdf</t>
  </si>
  <si>
    <t>CHRIS</t>
  </si>
  <si>
    <t>Central Human Resources Information System</t>
  </si>
  <si>
    <t>http://www.psc.gov.to/</t>
  </si>
  <si>
    <t>http://icsc.un.org/map/</t>
  </si>
  <si>
    <t>http://www.unpan.org/DPADM/ProductsServices/ThematicPortals/PublicAdministrationCountryProfiles/tabid/677/Default.aspx</t>
  </si>
  <si>
    <t>http://www.dpb.gov.tr/tr-tr</t>
  </si>
  <si>
    <t>DPB e-Uygulama</t>
  </si>
  <si>
    <t>http://www.dpb.gov.tr/tr-tr/istatistikler/kamu-personeli-istatistikleri</t>
  </si>
  <si>
    <t>Integrated Human Resources Information System</t>
  </si>
  <si>
    <t>e-Bordro</t>
  </si>
  <si>
    <t>Electronic Payroll System</t>
  </si>
  <si>
    <t>http://www.muhasebt.gov.tr</t>
  </si>
  <si>
    <t>HCA</t>
  </si>
  <si>
    <t>Human Capital Accountability</t>
  </si>
  <si>
    <t xml:space="preserve">https://www.csb.gov.bh </t>
  </si>
  <si>
    <t>PIPS</t>
  </si>
  <si>
    <t>Payroll Interface and Payments System </t>
  </si>
  <si>
    <t xml:space="preserve">http://www.mof.gov.bh/topiclist.asp?ctype=fmis&amp;id=847 </t>
  </si>
  <si>
    <t xml:space="preserve">http://www.mof.gov.bn/index.php/departments/treasury </t>
  </si>
  <si>
    <t>Personnel Management System</t>
  </si>
  <si>
    <t xml:space="preserve">http://www-wds.worldbank.org/external/default/WDSContentServer/WDSP/IB/2008/09/04/000334955_20080904030253/Rendered/PDF/433690PAD0P0841LY10IDA1R20081019311.pdf </t>
  </si>
  <si>
    <t xml:space="preserve">http://www.hks.harvard.edu/m-rcbg/ethiopia/Publications/ARD%20Final%20Draft.pdf </t>
  </si>
  <si>
    <t xml:space="preserve">http://www.finance.gov.fj/sections/financial-and-asset-management/fmis.html </t>
  </si>
  <si>
    <t>Payroll KIDICAP</t>
  </si>
  <si>
    <t>Payroll system</t>
  </si>
  <si>
    <t xml:space="preserve">http://www.zivit.de/DE/ITLoesungen/Personalwesen/kidicap/kidicap_node.html </t>
  </si>
  <si>
    <t>SYSPAY</t>
  </si>
  <si>
    <t xml:space="preserve">http://www.sefin.gob.hn/?p=3505 </t>
  </si>
  <si>
    <t>IHRMIS</t>
  </si>
  <si>
    <t xml:space="preserve">Integrated Human Resources Management Information System </t>
  </si>
  <si>
    <t>PERSONAL+</t>
  </si>
  <si>
    <t xml:space="preserve">Human Resource Management </t>
  </si>
  <si>
    <t xml:space="preserve">http://www-wds.worldbank.org/external/default/WDSContentServer/WDSP/IB/2012/04/08/000333038_20120409000020/Rendered/PDF/620820ESW0P1180IC0disclosed04050120.pdf </t>
  </si>
  <si>
    <t>Human Resource Management Infromation System</t>
  </si>
  <si>
    <t>IPPIS</t>
  </si>
  <si>
    <t>HRMS</t>
  </si>
  <si>
    <t>Human Resource Management System</t>
  </si>
  <si>
    <t xml:space="preserve">http://www.pifra.gov.pk/fabs.html </t>
  </si>
  <si>
    <t>Financial Accounting and Budgeting system</t>
  </si>
  <si>
    <t xml:space="preserve">http://www.afdb.org/fileadmin/uploads/afdb/Documents/Publications/Rwanda%20Full%20PDF%20Country%20Note_01.pdf </t>
  </si>
  <si>
    <t xml:space="preserve">http://www.oficinavirtual.pap.minhap.gob.es/sitios/oficinavirtual/en-GB/CatalogoSistemasInformacion/Paginas/ListadoSIExternos.aspx?perfil=certificados&amp;lenguaje=EN </t>
  </si>
  <si>
    <t xml:space="preserve">http://www.gfmis.go.th/gfmis_us2.html </t>
  </si>
  <si>
    <t>http://www.undp.org/content/dam/undp/documents/projects/TLS/00045435_SCSR_Project_final_ProDoc.pdf</t>
  </si>
  <si>
    <t>http://www.mofea.gov.gm/images/stories/pdf/final.pdf</t>
  </si>
  <si>
    <t>http://www.aidinfo.org/resources/aid-databases</t>
  </si>
  <si>
    <t>http://edirectivos.dev.nuatt.es/articulos/1000000140-innovacion-y-modernizacion-en-la-funcion-publica-del-gobierno-de-andorra</t>
  </si>
  <si>
    <t>SIGRHU </t>
  </si>
  <si>
    <t>Sistema Integrado de Recursos Humanos</t>
  </si>
  <si>
    <t>http://pmcg.minplan.gov.ar/html/sistemas/sigrhu.php</t>
  </si>
  <si>
    <t>http://www.oracle.com/lad/corporate/press/press-release-ladmay22-09-334645-esa.html</t>
  </si>
  <si>
    <t>J.D. Edwards Human Resource System</t>
  </si>
  <si>
    <t>GPPP</t>
  </si>
  <si>
    <t>Government Payroll, Passages and Pensions</t>
  </si>
  <si>
    <t>HeRMeS</t>
  </si>
  <si>
    <t>Integrated information system for human resources management</t>
  </si>
  <si>
    <t>http://www.technologica.com/en/projects</t>
  </si>
  <si>
    <t>The Integrated Administrator and Staff Employee of the State System</t>
  </si>
  <si>
    <t>http://www.aib.bf/m-201-la-decongestion-des-actes-de-gestion-pour-un-traitement-des-dossiers-avec-celerite.html</t>
  </si>
  <si>
    <t>http://www.mohrss.gov.cn</t>
  </si>
  <si>
    <t xml:space="preserve">http://www.mohrss.gov.cn </t>
  </si>
  <si>
    <t>SIGEP</t>
  </si>
  <si>
    <t>Management Information System and Public Employment</t>
  </si>
  <si>
    <t>http://www.sigep.gov.co/home</t>
  </si>
  <si>
    <t>SIBEC</t>
  </si>
  <si>
    <t>Computer System Budge and Economy of the Congo</t>
  </si>
  <si>
    <t xml:space="preserve">http://fichiers.acteurspublics.com/redac/pdf/Septembre/rapport_final%20congo.pdf </t>
  </si>
  <si>
    <t>http://www.mof.gov.cy/mof/papd/papd.nsf/page41_gr/page41_gr?OpenDocument</t>
  </si>
  <si>
    <t>http://establishment.gov.dm/</t>
  </si>
  <si>
    <t>SASP</t>
  </si>
  <si>
    <t>http://map.gob.do/sasp/</t>
  </si>
  <si>
    <t>http://www.opengovpartnership.org/country/commitment/enhance-public-resources-management</t>
  </si>
  <si>
    <t>http://ssl.jinji.go.jp/en/infonpa/whats_npa.html</t>
  </si>
  <si>
    <t>http://www.vital.gov.sg/shines/HRMS.htm</t>
  </si>
  <si>
    <t>Sistemas de Gestión de Recursos Humanos</t>
  </si>
  <si>
    <t>Gestion des Ressources Humaines / Integrated Human Resources Management Sytem</t>
  </si>
  <si>
    <t>Rationalisation de l'Action Fiscale et Comptable (RAFIC)  + Système informatique d’aide à la décision et au contrôle fiscal (SADEC)</t>
  </si>
  <si>
    <t>RAFIC + SADEC</t>
  </si>
  <si>
    <t>Système Informatique de Gestion de la Paye (INSAF)</t>
  </si>
  <si>
    <t>http://www.gbo.tn/index.php?option=com_content&amp;view=article&amp;id=165&amp;Itemid=237&amp;lang=fr</t>
  </si>
  <si>
    <t>http://www.ihris.org</t>
  </si>
  <si>
    <t>People Soft</t>
  </si>
  <si>
    <t>http://fonctionpublique.gouv.cd/wp-content/uploads/2014/10/5_DIOURI.pdf</t>
  </si>
  <si>
    <t>Systèmes d‘Information des Ressources Humaines</t>
  </si>
  <si>
    <t>http://www.pefa.org/en/assessment/tg-mar09-pfmpr-public-en</t>
  </si>
  <si>
    <t>Lawson</t>
  </si>
  <si>
    <t>https://www.pefa.org/en/assessment/tz-nov10-pfmpr-public-en</t>
  </si>
  <si>
    <t>https://www.pefa.org/en/assessment/tz-sep13-pfmpr-public-en</t>
  </si>
  <si>
    <t>http://www.mocs.gov.tw/pages/services_list.aspx?Node=30&amp;Index=2</t>
  </si>
  <si>
    <t>CSOIS</t>
  </si>
  <si>
    <t>Civil Service Operations Information System</t>
  </si>
  <si>
    <t>http://www.dgpa.gov.tw/ct.asp?xItem=8367&amp;ctNode=321&amp;mp=10</t>
  </si>
  <si>
    <t>State’s Service Centre</t>
  </si>
  <si>
    <t>http://www.gov.sz/index.php?option=com_content&amp;view=article&amp;id=384&amp;Itemid=392</t>
  </si>
  <si>
    <t>http://www.fhrinstitute.org/mod/data/view.php?d=1&amp;advanced=0&amp;paging=&amp;page=12</t>
  </si>
  <si>
    <t>http://www.gov.sr/sr/ministerie-van-biza/diensten/cbb.aspx</t>
  </si>
  <si>
    <t>http://www.freebalance.com/news/2014/suriname_pr2.asp</t>
  </si>
  <si>
    <t>https://www.pefa.org/en/assessment/sd-may10-cifa-public-en</t>
  </si>
  <si>
    <t>LisNom HAB / Isla</t>
  </si>
  <si>
    <t>CS Payroll / Information system for the preparation of the payroll of pensioners</t>
  </si>
  <si>
    <t>SHRM</t>
  </si>
  <si>
    <t>Strategic Human Resource Management</t>
  </si>
  <si>
    <t>http://www.mof.gov.so/wp-content/uploads/2014/10/Somalia-PFM-Self-assessment-report-strategy-April-4-2013-Final.pdf</t>
  </si>
  <si>
    <t>Aurion</t>
  </si>
  <si>
    <t>Payroll Control System</t>
  </si>
  <si>
    <t>http://www.pefa.org/en/assessment/sb-dec12-pfmpr-public-en</t>
  </si>
  <si>
    <t>http://www.dgfp.gov.dz/fr/grh.asp</t>
  </si>
  <si>
    <t>http://www.mocis.gov.et/human-resource-management-information-system-directorate</t>
  </si>
  <si>
    <t>Human Resource Information System</t>
  </si>
  <si>
    <t>http://www.pmo.gov.gm/index.php?option=com_content&amp;view=article&amp;id=59&amp;Itemid=81</t>
  </si>
  <si>
    <t xml:space="preserve">http://www.newgambia.gm/nrs.htm </t>
  </si>
  <si>
    <t>Government Human Resource Management System</t>
  </si>
  <si>
    <t>http://www.haitilibre.com/article-12102-haiti-politique-la-republique-dominicaine-collabore-a-la-modernisation-de-la-fonction-publique-d-haiti.html</t>
  </si>
  <si>
    <t xml:space="preserve"> Payroll of civil servants</t>
  </si>
  <si>
    <t>IHRMS</t>
  </si>
  <si>
    <t>http://njt.hu/cgi_bin/njt_doc.cgi?docid=142936.266559</t>
  </si>
  <si>
    <t xml:space="preserve">http://www-wds.worldbank.org/external/default/WDSContentServer/WDSP/IB/2003/03/07/000094946_0301180408511/Rendered/PDF/multi0page.pdf </t>
  </si>
  <si>
    <t>http://www.csc.gov.il/Units/System/Pages/default.aspx</t>
  </si>
  <si>
    <t>SICO</t>
  </si>
  <si>
    <t>The Public Administration Personnel Analysis System </t>
  </si>
  <si>
    <t>http://www.rgs.mef.gov.it/ENGLISH-VE/SICO/</t>
  </si>
  <si>
    <t>http://www.eurasialegal.info/index.php?option=com_content&amp;view=article&amp;id=2240:2013-05-29-05-31-24&amp;catid=2:right-of-the-countries-cis&amp;Itemid=1</t>
  </si>
  <si>
    <t>http://www.mospa.go.kr/eng/a01/engMain.do</t>
  </si>
  <si>
    <t>http://help.sap.com/erp_hcm_ias2_2014_01/helpdata/en/C9/99D652293C0026E10000000A4450E5/frameset.htm</t>
  </si>
  <si>
    <t>Human Resources Management</t>
  </si>
  <si>
    <t>http://informatizacia.sk/ustredny-portal-verejnej-spravy/6259s</t>
  </si>
  <si>
    <t>http://www.rokovania.sk/File.aspx/ViewDocumentHtml/Mater-Dokum-96150?prefixFile=m_</t>
  </si>
  <si>
    <t>http://www.csb.gov.lb/Presidency/place.aspx</t>
  </si>
  <si>
    <t xml:space="preserve">http://www.csb.gov.lb/Presidency/place.aspx </t>
  </si>
  <si>
    <t>Register of Public Servants and Public Servants Management System</t>
  </si>
  <si>
    <t>https://www.vataras.lt</t>
  </si>
  <si>
    <t>SIGRHE</t>
  </si>
  <si>
    <t>Integrated System of Human Resources of the State</t>
  </si>
  <si>
    <t>http://www.mfptls.gov.mg/content/organigramme-0</t>
  </si>
  <si>
    <t>http://www.modernisation.gov.mr/MEIFP/Arabe/Actualites/distrubition.htm</t>
  </si>
  <si>
    <t>Integrated human resource and payroll information system</t>
  </si>
  <si>
    <t>http://www.oecd.org/countries/papuanewguinea/42222693.pdf</t>
  </si>
  <si>
    <t>http://www.hrmo.gov.sl/index.php?l=english&amp;p=34&amp;pn=What%20we%20do?</t>
  </si>
  <si>
    <t>IFMIS Payroll</t>
  </si>
  <si>
    <t>IFMIS Payroll Module</t>
  </si>
  <si>
    <t>http://www.pefa.org/en/assessment/sl-dec10-pfmpr-public-en</t>
  </si>
  <si>
    <t>SWEZ_HR</t>
  </si>
  <si>
    <t>System Wspierający Efektywne Zarządzenie zasobami ludzkimi w korpusie służby cywilnej</t>
  </si>
  <si>
    <t>http://dsc.kprm.gov.pl/dostep-do-systemu</t>
  </si>
  <si>
    <t>Integrated Budget and Financial Managemen</t>
  </si>
  <si>
    <t>http://www.rcc.gov.pt/Directorio/Temas/IG/Paginas/Sistema-Integrado-de-Gest%C3%A3o-Or%C3%A7amental-e-Financeira-(SIGOF).aspx</t>
  </si>
  <si>
    <t>RoSTEPS</t>
  </si>
  <si>
    <t xml:space="preserve">Romanian State Treasury Electronic Payment System </t>
  </si>
  <si>
    <t xml:space="preserve">http://discutii.mfinante.ro/static/10/Mfp/sistemedeplati/RoSTEPS_Presentation.pdf </t>
  </si>
  <si>
    <t>http://www.mcs.gov.sa/Eservices/Pages/EgovermentServices.aspx</t>
  </si>
  <si>
    <t>IFMIS Human Resources Management Information System</t>
  </si>
  <si>
    <t>HRM ASW</t>
  </si>
  <si>
    <t>Payr ASW</t>
  </si>
  <si>
    <t>Système d’Information des Ressources Humaines de l’administration publique</t>
  </si>
  <si>
    <t>SGRH</t>
  </si>
  <si>
    <t>http://pdfs.wke.es/1/4/2/1/pd0000011421.pdf</t>
  </si>
  <si>
    <t>http://www.csc.am/en/aboutus</t>
  </si>
  <si>
    <t>Integrated Human Resource Management System</t>
  </si>
  <si>
    <t>http://www.csc.gov.az/aze/index.php?option=com_content&amp;view=article&amp;id=2117%3Akomissiyann-2008-ci-il-rzind-faliyyti-bard-hesabat-&amp;catid=90%3Akomissiyann-faliyyti-bard-illik-hesabatlar-&amp;Itemid=89&amp;lang=en</t>
  </si>
  <si>
    <t>CSR</t>
  </si>
  <si>
    <t>Civl Service Registry + Candidates + Online Applications + Other locally developed SW</t>
  </si>
  <si>
    <t>Human Resource and Payroll Systems</t>
  </si>
  <si>
    <t>HRPS</t>
  </si>
  <si>
    <t>http://www.pefa.org/en/assessment/jun14-pfmpr-public-en</t>
  </si>
  <si>
    <t>Integrated Management System Officials and Civil Servants</t>
  </si>
  <si>
    <t>https://www.fonctionpublique.egouv.ci/?fp=personnel_pension</t>
  </si>
  <si>
    <t>http://www.pefa.org/en/assessment/bj-sep07-pfmpr-public-en</t>
  </si>
  <si>
    <t>http://documents.worldbank.org/curated/en/2009/06/10694619/niger-reform-management-technical-assistance-project</t>
  </si>
  <si>
    <t>http://www.mof.gov.bt/wp-content/uploads/2014/07/PEMSEnhancement10012014.pdf</t>
  </si>
  <si>
    <t>http://www.pefa.org/en/assessment/bo-oct09-pfmpr-public-en</t>
  </si>
  <si>
    <t>http://www.pefa.org/en/assessment/ba-bih-may14-pfmpr-public-en</t>
  </si>
  <si>
    <t>HCMS</t>
  </si>
  <si>
    <t>Oracle Human Capital Management System</t>
  </si>
  <si>
    <t>http://www.dcdmconsulting.com/?q=node/252</t>
  </si>
  <si>
    <t>http://www.pefa.org/en/assessment/bw-aug13-pfmpr-public-en</t>
  </si>
  <si>
    <t>http://www.bruneiresources.com/pdf/accsm12_brunei_technicalpaper.pdf</t>
  </si>
  <si>
    <t>http://documents.worldbank.org/curated/en/2011/11/15495967/burundi-fifth-economic-reform-support-grant-program</t>
  </si>
  <si>
    <t>LDSW &gt; OS</t>
  </si>
  <si>
    <t>http://www.arib.info/index.php?option=com_content&amp;task=view&amp;id=7000</t>
  </si>
  <si>
    <t>Government of Canada Human Resources Management System</t>
  </si>
  <si>
    <t>http://fmis.mef.gov.kh/contents/uploads/2014/05/FMIS-Newsletter-001-English.pdf</t>
  </si>
  <si>
    <t>http://www.egov4dev.org/transparency/case/sigipes.shtml</t>
  </si>
  <si>
    <t>SIGIPES II</t>
  </si>
  <si>
    <t>SIGIPES II &gt; ANTILOPE</t>
  </si>
  <si>
    <t>SIAPER</t>
  </si>
  <si>
    <t>http://siaper.contraloria.cl/opencms/opencms/siaper/index.html</t>
  </si>
  <si>
    <t>http://www.alwatwan.net/index.php/index.php?home=actu.php&amp;title=Fonction-publique-La-masse-salariale-a-atteint-1-8-milliard-depuis-fA-vrier&amp;actu_id=6566</t>
  </si>
  <si>
    <t xml:space="preserve">Computerized wage payment system </t>
  </si>
  <si>
    <t>Gestion Intégrée des Structures et des Effectifs / Human Resources Management Information System</t>
  </si>
  <si>
    <t>http://www.pefa.org/en/assessment/cg-jun14-pfmpr-public-en</t>
  </si>
  <si>
    <t>HR-Payroll</t>
  </si>
  <si>
    <t>HRMIS and Payroll System</t>
  </si>
  <si>
    <t>http://www.pefa.org/en/assessment/drc-mar08-pfmpr-public-en</t>
  </si>
  <si>
    <t>http://documents.worldbank.org/curated/en/2013/04/17611399/congo-democratic-republic-governance-capacity-enhancement-project</t>
  </si>
  <si>
    <t>HRMIS &gt; PTS</t>
  </si>
  <si>
    <t>https://www.fonctionpublique.egouv.ci/sigfae/</t>
  </si>
  <si>
    <t>https://www.nationalpriorities.org/smart/</t>
  </si>
  <si>
    <t>https://uprava.gov.hr/centralni-obracun-placa/12961</t>
  </si>
  <si>
    <t>COP</t>
  </si>
  <si>
    <t>Centralized Payroll and Human Resources Management</t>
  </si>
  <si>
    <t>Register of employment in the public sector</t>
  </si>
  <si>
    <t>RegZap</t>
  </si>
  <si>
    <t>http://www.fina.hr/Default.aspx?sec=1169</t>
  </si>
  <si>
    <t>http://www.mfcr.cz/cs/o-ministerstvu/zakladni-informace/informacni-systemy/is-o-platech</t>
  </si>
  <si>
    <t>ISP</t>
  </si>
  <si>
    <t>Information System for Promoters/Salaries</t>
  </si>
  <si>
    <t>http://www.mvcr.cz/clanek/portal-lidskych-zdroju.aspx</t>
  </si>
  <si>
    <t>Human Resource Portal</t>
  </si>
  <si>
    <t>HR Portal</t>
  </si>
  <si>
    <t>Agency for the Modernisation of Public Administration</t>
  </si>
  <si>
    <t>http://comoros.eregulations.org/media/code%20des%20impots.pdf</t>
  </si>
  <si>
    <t>http://www-wds.worldbank.org/external/default/WDSContentServer/WDSP/IB/2006/04/28/000012009_20060428084124/Rendered/PDF/346240rev0DJI.pdf</t>
  </si>
  <si>
    <t>http://www.caricad.net/UserFiles/File/casestudydominica.pdf</t>
  </si>
  <si>
    <t>Sistema de Administración de Servidores Públicos / Civil Servant Administration System</t>
  </si>
  <si>
    <t>http://www.caoa.gov.eg</t>
  </si>
  <si>
    <t>http://www.sis.gov.eg</t>
  </si>
  <si>
    <t>http://www.pefa.org/en/assessment/do-oct12-pfmpr-public-en</t>
  </si>
  <si>
    <t>http://www.finanzas.gob.ec/</t>
  </si>
  <si>
    <t>NAS.DNA</t>
  </si>
  <si>
    <t>http://www.economie.gouv.fr/aife/agence-pour-linformatique-financiere-letat-0</t>
  </si>
  <si>
    <t>Sistema de Información de Recursos Humanos / Human resource management system</t>
  </si>
  <si>
    <t>http://www.rtk.ee/</t>
  </si>
  <si>
    <t>http://www.planning.gov.fj/index.php/chris</t>
  </si>
  <si>
    <t>Computerized Human Resources Information System</t>
  </si>
  <si>
    <t>http://www.valtiokonttori.fi/fi-FI/Virastoille_ja_laitoksille/Kiekun_kayttoonotto_valtionhallinnossa/Kiekuhanke/Teknista_tietoa</t>
  </si>
  <si>
    <t>Salaries</t>
  </si>
  <si>
    <t>CGI</t>
  </si>
  <si>
    <t>http://www.nouvellesdugabon.com/?link=details_art&amp;id=364&amp;type=Soci%E9t%E9</t>
  </si>
  <si>
    <t>http://www.budget.gouv.ga/9-actualites/258-les-decisions-presidentielles-et-gouvernementales-/</t>
  </si>
  <si>
    <t>Government Human Resources Management Services</t>
  </si>
  <si>
    <t>Public Administration Personnel Analysis System </t>
  </si>
  <si>
    <t>http://www.bva.bund.de/DE/Home/_module/themennavigation/Produkte/_function/formular.html?nn=4509208&amp;cl2Categories_Themen=BVA&amp;cl2Categories_Themen=BIT&amp;cl2Categories_Themen=DLZ&amp;cl2Categories_Themen=ZFA&amp;cl2Categories_Themen=Beratungsportal&amp;documentType_.HASH=c940125f5b71707b0d81&amp;cl2Categories_Themen.GROUP=1&amp;resultsPerPage=12&amp;documentType_=Task&amp;templateQueryString=SUCHE+IN+PRODUKTEN&amp;resultsPerPage.GROUP=1</t>
  </si>
  <si>
    <t>IPPD 2</t>
  </si>
  <si>
    <t xml:space="preserve"> Integrated Personnel Payroll Database</t>
  </si>
  <si>
    <t>http://www.cagd.gov.gh/portal/index.php/organisation/financial-management-services-division</t>
  </si>
  <si>
    <t>GUATENOMINA</t>
  </si>
  <si>
    <t>Sistema de Nómina y Registro de Personal</t>
  </si>
  <si>
    <t>https://nomina.minfin.gob.gt/RHWeb/login/frmlogin.aspx</t>
  </si>
  <si>
    <t>http://documents.worldbank.org/curated/en/2012/02/15883613/guinea-economic-governance-technical-assistance-capacity-building-project</t>
  </si>
  <si>
    <t>http://www.pefa.org/en/assessment/gw-may09-pfmpr-public-en</t>
  </si>
  <si>
    <t>http://www.ilo.org/wcmsp5/groups/public/---americas/---ro-lima/---sro-port_of_spain/documents/meetingdocument/wcms_306325.pdf</t>
  </si>
  <si>
    <t>http://www-wds.worldbank.org/external/default/WDSContentServer/WDSP/AFR/2014/11/07/090224b0828432ef/1_0/Rendered/PDF/Guinea000Econo0Report000Sequence005.pdf</t>
  </si>
  <si>
    <t>SIGRHAP</t>
  </si>
  <si>
    <t>Integrated System for Human Resource Management in Public Administration</t>
  </si>
  <si>
    <t>http://www.imf.org/external/pubs/ft/scr/2014/cr14318.pdf</t>
  </si>
  <si>
    <t>http://www.freebalance.com/customers/latin_america.asp</t>
  </si>
  <si>
    <t>http://www.pefa.org/en/assessment/ht-jan12-pfmpr-public-en</t>
  </si>
  <si>
    <t>http://www.ogcio.gov.hk/en/facts/government_it_expenditure.htm</t>
  </si>
  <si>
    <t>e-Payroll</t>
  </si>
  <si>
    <t>http://www.epd.gov.hk/epd/english/how_help/tools_epr/files/treasury_er2012e.pdf</t>
  </si>
  <si>
    <t>http://www.per.gov.ie/government-announces-plans-for-a-civil-service-wide-human-resources-shared-service-centre-hrssc/</t>
  </si>
  <si>
    <t>HRSSC</t>
  </si>
  <si>
    <t>Human Resources Shared Service Center</t>
  </si>
  <si>
    <t>Oracle Human Resource Management System</t>
  </si>
  <si>
    <t>OHRM</t>
  </si>
  <si>
    <t>http://www.oecd.org/gov/pem/OECD%20HRM%20Profile%20-%20Iceland.pdf</t>
  </si>
  <si>
    <t>http://eng.fjarmalaraduneyti.is/state_personnel/</t>
  </si>
  <si>
    <t>http://ihrms.raj.nic.in/FirstPages/AboutUs.aspx</t>
  </si>
  <si>
    <t>http://www.pefa.org/en/assessment/mar10-pfmpr-public-en</t>
  </si>
  <si>
    <t>http://documents.worldbank.org/curated/en/2004/11/5495769/indonesia-government-financial-management-revenue-administration-project</t>
  </si>
  <si>
    <t>http://documents.worldbank.org/curated/en/2005/11/6527795/iran-report-public-financial-management-procurement-expenditure-systems-iran</t>
  </si>
  <si>
    <t>http://documents.worldbank.org/curated/en/2010/01/15553341/equatorial-guinea-public-expenditure-review</t>
  </si>
  <si>
    <t>http://documents.worldbank.org/curated/en/2008/03/16215845/eritrea-health-education-sectors-public-expenditure-review</t>
  </si>
  <si>
    <t>http://www.imf.org/external/pubs/ft/scr/2013/cr13217.pdf</t>
  </si>
  <si>
    <t>MERKAVA &gt; HRM</t>
  </si>
  <si>
    <t>FMIS &gt; Human Resources Management Module</t>
  </si>
  <si>
    <t>BizPay</t>
  </si>
  <si>
    <t>http://www.worldbank.org/projects/P007457/financial-program-management-improvement-project?lang=en</t>
  </si>
  <si>
    <t>Human Resources and Payroll System</t>
  </si>
  <si>
    <t>p-Direkt</t>
  </si>
  <si>
    <t>e-kyzmet</t>
  </si>
  <si>
    <t>http://www.p-direkt.nl</t>
  </si>
  <si>
    <t>Shared Services for Personnel Management and Payroll</t>
  </si>
  <si>
    <t>http://www.mfed.gov.ki/wp-content/uploads/2012/03/DPF-2.4-Civil-Service-Reform-Strategies-Final.pdf</t>
  </si>
  <si>
    <t>PPSS</t>
  </si>
  <si>
    <t>Personnel Policy Support System</t>
  </si>
  <si>
    <t>http://www.worldbank.org/projects/P101614/public-sector-modernization?lang=en</t>
  </si>
  <si>
    <t>Civil Service Integrated System</t>
  </si>
  <si>
    <t>http://www.ebeshara.com/</t>
  </si>
  <si>
    <t>http://www.mkk.gov.kg/index.php?option=com_content&amp;view=section&amp;layout=blog&amp;id=69&amp;Itemid=98&amp;lang=ru</t>
  </si>
  <si>
    <t>PIMS</t>
  </si>
  <si>
    <t>http://www.moha.gov.la/index.php?option=com_content&amp;view=article&amp;id=43&amp;Itemid=61&amp;lang=en&amp;showall=1</t>
  </si>
  <si>
    <t>LDSW &gt; OSS</t>
  </si>
  <si>
    <t>http://www.professioninperspective.com/meetings/meeting-2008/latvia-working-in-the-public-service-of-2025-public-service-in-latvia/default.aspx</t>
  </si>
  <si>
    <t>http://www.llv.li/#/11067/amt-fur-personal-und-organisation</t>
  </si>
  <si>
    <t>VATARAS &amp; VATIS</t>
  </si>
  <si>
    <t>Système Intégré de Gestion de l’Etat pour son Personnel</t>
  </si>
  <si>
    <t>http://www.gouvernement.lu/3723909/2013-rapport-activite-fonction-publique.pdf</t>
  </si>
  <si>
    <t>http://www.safp.gov.mo/safptc/info/index.htm</t>
  </si>
  <si>
    <t>PMS</t>
  </si>
  <si>
    <t>SGSP</t>
  </si>
  <si>
    <t>Système de Gestion de la Solde et des Pensions</t>
  </si>
  <si>
    <t>http://documents.worldbank.org/curated/en/2012/03/16625002/malawi-assessment-fiduciary-risks-use-country-pfm-system-investment-lending-projects</t>
  </si>
  <si>
    <t>http://pahro.gov.mt/hr-systems?l=1</t>
  </si>
  <si>
    <t>Dakar-HR</t>
  </si>
  <si>
    <t>NOVA &gt; SIGPE</t>
  </si>
  <si>
    <t>NOVA (new HRMIS) to replace SIGPE (Système Informatique de Gestion du Personnel de l’Etat) in Jan 2015</t>
  </si>
  <si>
    <t>NOVA to replace RATEB (Réseau Automatisée du Traitement et Salaires des Employés Payés sur Bul) in 2015</t>
  </si>
  <si>
    <t>NOVA &gt; RATEB</t>
  </si>
  <si>
    <t>http://www.usp.funcionpublica.gob.mx/RUSP/</t>
  </si>
  <si>
    <t>Registro de Servidores Públicos del Gobierno Federal denominado</t>
  </si>
  <si>
    <t>RUSP</t>
  </si>
  <si>
    <t>http://www.shcp.gob.mx/LASHCP/MarcoJuridico/ContabilidadGubernamental/SCG_2013/mpe_2013/doc/mpe_c1.pdf</t>
  </si>
  <si>
    <t>http://www.fsmopa.fm/new/ONPA%20Releases%20Audit%20on%20FSM%20Payroll%20Controls%20Fiscal%20Years%20Through%20May%202012.pdf</t>
  </si>
  <si>
    <t>Civil Service Registry</t>
  </si>
  <si>
    <t>http://en.gouv.mc/Government-Institutions/The-Government/The-Ministry-of-State/General-Secretariat-of-the-Ministry-of-State/Human-Resources-and-Training-Department</t>
  </si>
  <si>
    <t>http://en.gouv.mc/Government-Institutions/The-Government/Ministry-of-Finance-and-Economy/Department-of-Budget-and-Treasury</t>
  </si>
  <si>
    <t>http://en.gouv.mc/Policy-Practice/A-Modern-State/The-Public-Service</t>
  </si>
  <si>
    <t>http://csc.gov.mn/main/index.php?option=com_content&amp;view=article&amp;id=25&amp;Itemid=19</t>
  </si>
  <si>
    <t>http://www.tusuv-oronnutag.mn/</t>
  </si>
  <si>
    <t>Personnel Information System</t>
  </si>
  <si>
    <t>http://www.uzk.co.me/stari/eng/itsystem/</t>
  </si>
  <si>
    <t>http://www.mf.gov.me/en/organization/macroeconomic-report/89359/151511.html</t>
  </si>
  <si>
    <t>e-SIP</t>
  </si>
  <si>
    <t xml:space="preserve">Subsistema Electrónico de Informação de Pessoal </t>
  </si>
  <si>
    <t>e-FOLHA &gt; e-SISTAFE</t>
  </si>
  <si>
    <t>http://www.cedsif.gov.mz/docs/tecnicos/Modelo_Conceptual_do-SGRH_v.1.9.pdf</t>
  </si>
  <si>
    <t>http://www.mf.gov.mz/c/document_library/get_file?p_l_id=11402&amp;folderId=18101&amp;name=DLFE-1001.pdf</t>
  </si>
  <si>
    <t>http://www.pis.gov.np</t>
  </si>
  <si>
    <t>http://www.sun.com.na/government/over-3-800-leave-govt-jobs.5890</t>
  </si>
  <si>
    <t>Human Resources Information Management System </t>
  </si>
  <si>
    <t>HRIMS</t>
  </si>
  <si>
    <t>http://www.met.gov.na/Documents/Human%2520Resources%2520Development%2520Policy%2520Framework.pdf</t>
  </si>
  <si>
    <t>http://www.irmt.org/documents/research_reports/accounting_recs/IRMT_acc_rec_namibia.PDF</t>
  </si>
  <si>
    <t>http://www.ssc.govt.nz/workforce-stats</t>
  </si>
  <si>
    <t>http://www.hacienda.gob.ni/programa-y-proyectos</t>
  </si>
  <si>
    <t>SISEC</t>
  </si>
  <si>
    <t>Sistema de Información del Servicio Civil</t>
  </si>
  <si>
    <t>Sistema de Información de Gestión Financiera Admnistrativa</t>
  </si>
  <si>
    <t>http://www.worldbank.org/projects/P088150/federal-government-economic-reform-governance-project?lang=en</t>
  </si>
  <si>
    <t>http://www.mocs.gov.om/pdf_files/HRMS.pdf</t>
  </si>
  <si>
    <t>http://www.pefa.org/en/assessment/pk-jun12-pfmpr-public-en</t>
  </si>
  <si>
    <t>http://www.mef.gob.pa/es/noticias/Paginas/LanzamientoproyectoISTMO.aspx</t>
  </si>
  <si>
    <t>http://www.worldbank.org/projects/P121492/enhanced-public-sector-efficiency-technical-assistance-loan?lang=en</t>
  </si>
  <si>
    <t>MYOB</t>
  </si>
  <si>
    <t>Accounting and Payroll System</t>
  </si>
  <si>
    <t>http://www.naurugov.nr/media/30789/no._9__v__first-seventh-eighteenth__25_november_2008_.pdf</t>
  </si>
  <si>
    <t>FMIS &gt; 4Gov</t>
  </si>
  <si>
    <t>Unknown/No FMIS</t>
  </si>
  <si>
    <t xml:space="preserve">Sistema Integrado de Administración de Recursos Humanos / Integrated National Human Resource System </t>
  </si>
  <si>
    <t>http://inst.servir.gob.pe/</t>
  </si>
  <si>
    <t>Registro Nacional de Servicio Civil</t>
  </si>
  <si>
    <t>RNSC</t>
  </si>
  <si>
    <t>http://inst.servir.gob.pe/index.php/es/ique-es-servir/gerencias/desarrollo-del-sistema-/tecnologias-de-informacion.html</t>
  </si>
  <si>
    <t>http://www.ad.gov.qa</t>
  </si>
  <si>
    <t>https://www.anfp.gov.ro/InstructiuniOut.aspx</t>
  </si>
  <si>
    <t>http://www.mof.gov.ws/Services/SystemSupportandServices/FinanceOne(FMIS)/tabid/8582/Default.aspx</t>
  </si>
  <si>
    <t>http://gossluzhba.gov.ru/Page/Index/AboutPortal</t>
  </si>
  <si>
    <t>http://www.roskazna.ru/sotrudnichestvo-s-ates/doc/%D0%91%D1%83%D0%BA%D0%BB%D0%B5%D1%82%20PEM%20PAL%20%D0%90%D0%BD%D0%B3%D0%BB.pdf</t>
  </si>
  <si>
    <t>http://www.imf.org/external/pubs/ft/scr/2014/cr1486.pdf</t>
  </si>
  <si>
    <t>http://unpan1.un.org/intradoc/groups/public/documents/tasf/unpan024904.pdf</t>
  </si>
  <si>
    <t>http://unpan1.un.org/intradoc/groups/public/documents/un/unpan023202.pdf</t>
  </si>
  <si>
    <t>Standardised Integrated Government Financial Information System</t>
  </si>
  <si>
    <t>http://reform.gov.bb/page/external/Smartstream.pdf</t>
  </si>
  <si>
    <t>http://www.pefa.org/en/assessment/st-jan10-pfmpr-report-public-en</t>
  </si>
  <si>
    <t>http://www.adie.sn/index.php/projet/girafe</t>
  </si>
  <si>
    <t>GIRAFFE</t>
  </si>
  <si>
    <t>Gestion intégrée des Ressources, Administrations et Fonctionnaires de l’Etat du Sénégal </t>
  </si>
  <si>
    <t>http://www.pefa.org/en/assessment/sn-jun11-pfmpr-public-en</t>
  </si>
  <si>
    <t>http://www.trezor.gov.rs/registar-zaposlenih-cir.html</t>
  </si>
  <si>
    <t>Personnel Registry</t>
  </si>
  <si>
    <t>Human Resources Information System)</t>
  </si>
  <si>
    <t>http://administracionelectronica.gob.es/ctt/funciona/infoadicional#.VG0kYIHESSo</t>
  </si>
  <si>
    <t>Servinómina / Portal of Public Employees</t>
  </si>
  <si>
    <t>FUNCIONA</t>
  </si>
  <si>
    <t>http://www.pubad.gov.lk/web/index.php?option=com_content&amp;view=article&amp;id=90&amp;Itemid=180&amp;lang=en</t>
  </si>
  <si>
    <t>http://www.pubad.gov.lk/web/index.php?option=com_content&amp;view=article&amp;id=85&amp;Itemid=176&amp;lang=en</t>
  </si>
  <si>
    <t>https://www.zivi.admin.ch/de/die-zivi/</t>
  </si>
  <si>
    <t>ZIVI</t>
  </si>
  <si>
    <t>http://unpan1.un.org/intradoc/groups/public/documents/un/unpan023257.pdf</t>
  </si>
  <si>
    <t>http://www.ministere-finances.dj/REFORMES%20PROJETS%20FICHIER%20UNIQUE.html</t>
  </si>
  <si>
    <t>UPR</t>
  </si>
  <si>
    <t>Unique Personnel Registry</t>
  </si>
  <si>
    <t>PeopleSoft Global Payroll System</t>
  </si>
  <si>
    <t>Systeme Integre de Gestion des Fonctionnaires et Agents de I’Etat / Integrated System for the Management o f the Civil Servants’ Records</t>
  </si>
  <si>
    <t>http://unpan1.un.org/intradoc/groups/public/documents/un/unpan023248.pdf</t>
  </si>
  <si>
    <t>http://unpan1.un.org/intradoc/groups/public/documents/un/unpan023174.pdf</t>
  </si>
  <si>
    <t>http://unpan1.un.org/intradoc/groups/public/documents/un/unpan023192.pdf</t>
  </si>
  <si>
    <t>http://idbdocs.iadb.org/wsdocs/getdocument.aspx?docnum=38061144</t>
  </si>
  <si>
    <t>http://unpan1.un.org/intradoc/groups/public/documents/un/unpan023250.pdf</t>
  </si>
  <si>
    <t>http://unpan1.un.org/intradoc/groups/public/documents/un/unpan023230.pdf</t>
  </si>
  <si>
    <t>http://unpan1.un.org/intradoc/groups/public/documents/un/unpan023209.pdf</t>
  </si>
  <si>
    <t>http://unpan1.un.org/intradoc/groups/public/documents/un/unpan023231.pdf</t>
  </si>
  <si>
    <t>http://unpan1.un.org/intradoc/groups/public/documents/un/unpan023255.pdf</t>
  </si>
  <si>
    <t>http://www.oecd.org/site/seao/Brunei%20Darussalam.pdf</t>
  </si>
  <si>
    <t>http://unpan1.un.org/intradoc/groups/public/documents/un/unpan023258.pdf</t>
  </si>
  <si>
    <t>http://unpan1.un.org/intradoc/groups/public/documents/un/unpan023305.pdf</t>
  </si>
  <si>
    <t>http://unpan1.un.org/intradoc/groups/public/documents/un/unpan028168.pdf</t>
  </si>
  <si>
    <t>http://www.encyclopedia.com/topic/Republic_of_the_Congo.aspx</t>
  </si>
  <si>
    <t>http://idbdocs.iadb.org/wsdocs/getdocument.aspx?docnum=997811</t>
  </si>
  <si>
    <t>http://www.wapes.org/en/system/files/eng_survey_rapport.pdf</t>
  </si>
  <si>
    <t>http://unpan1.un.org/intradoc/groups/public/documents/un/unpan023265.pdf</t>
  </si>
  <si>
    <t>http://unpan1.un.org/intradoc/groups/public/documents/un/unpan023266.pdf</t>
  </si>
  <si>
    <t>http://unpan1.un.org/intradoc/groups/public/documents/un/unpan023235.pdf</t>
  </si>
  <si>
    <t>http://unpan1.un.org/intradoc/groups/public/documents/un/unpan023269.pdf</t>
  </si>
  <si>
    <t>http://unpan1.un.org/intradoc/groups/public/documents/un/unpan023315.pdf</t>
  </si>
  <si>
    <t>http://unpan1.un.org/intradoc/groups/public/documents/un/unpan024187.pdf</t>
  </si>
  <si>
    <t>http://www.gov.gd/egov/pdf/vacancies/DPA_staffing_%20expenditure_reviews_human_resource_audit_TOR.pdf</t>
  </si>
  <si>
    <t>http://unpan1.un.org/intradoc/groups/public/documents/un/unpan023178.pdf</t>
  </si>
  <si>
    <t>http://unpan1.un.org/intradoc/groups/public/documents/un/unpan023179.pdf</t>
  </si>
  <si>
    <t>http://unpan1.un.org/intradoc/groups/public/documents/un/unpan023270.pdf</t>
  </si>
  <si>
    <t>http://unpan1.un.org/intradoc/groups/public/documents/un/unpan023237.pdf</t>
  </si>
  <si>
    <t>http://unpan1.un.org/intradoc/groups/public/documents/un/unpan023273.pdf</t>
  </si>
  <si>
    <t>http://unpan1.un.org/intradoc/groups/public/documents/un/unpan023275.pdf</t>
  </si>
  <si>
    <t>http://www.pefa.org/en/assessment/lr-jul12-pfmpr-public-en</t>
  </si>
  <si>
    <t>http://unpan1.un.org/intradoc/groups/public/documents/un/unpan023276.pdf</t>
  </si>
  <si>
    <t>http://unpan1.un.org/intradoc/groups/public/documents/un/unpan023277.pdf</t>
  </si>
  <si>
    <t>http://unpan1.un.org/intradoc/groups/public/documents/un/unpan023238.pdf</t>
  </si>
  <si>
    <t>http://unpan1.un.org/intradoc/groups/public/documents/un/unpan023278.pdf</t>
  </si>
  <si>
    <t>http://unpan1.un.org/intradoc/groups/public/documents/un/unpan023281.pdf</t>
  </si>
  <si>
    <t>http://unpan1.un.org/intradoc/groups/public/documents/un/unpan023282.pdf</t>
  </si>
  <si>
    <t>http://unpan1.un.org/intradoc/groups/public/documents/un/unpan023181.pdf</t>
  </si>
  <si>
    <t>http://unpan1.un.org/intradoc/groups/public/documents/un/unpan023283.pdf</t>
  </si>
  <si>
    <t>http://unpan1.un.org/intradoc/groups/public/documents/un/unpan023182.pdf</t>
  </si>
  <si>
    <t>http://unpan1.un.org/intradoc/groups/public/documents/un/unpan023243.pdf</t>
  </si>
  <si>
    <t>http://unpan1.un.org/intradoc/groups/public/documents/un/unpan023246.pdf</t>
  </si>
  <si>
    <t>http://en.wikipedia.org/wiki/Economy_of_Turkmenistan</t>
  </si>
  <si>
    <t>http://www.psc.gov.ws/Publications/Reports/Annual%20Report%2008-10%20-%20final.pdf</t>
  </si>
  <si>
    <t>http://documents.worldbank.org/curated/en/2006/04/6756520/djibouti-public-expenditure-review-making-public-finances-work-growth-poverty-reduction</t>
  </si>
  <si>
    <t>Tax System</t>
  </si>
  <si>
    <t>Système Intégré de Gestion de l’Informations Financière de l’Etat</t>
  </si>
  <si>
    <t>SIGIFE</t>
  </si>
  <si>
    <t>http://www.budget.gouv.cd/</t>
  </si>
  <si>
    <t>http://www.budget.gouv.cd/budget-citoyen/</t>
  </si>
  <si>
    <t>http://www.budget.gouv.cd/marches-publics/contrats/2013-2/</t>
  </si>
  <si>
    <t>http://www.budget.gouv.cd/marches-publics/avis-dappel-doffres/</t>
  </si>
  <si>
    <t>http://www.cepal.org/publicaciones/xml/0/13430/SYC_29.pdf</t>
  </si>
  <si>
    <t>http://www.er.undp.org/content/dam/eritrea/docs/MDGs/AfricanEconomicOutlookEritrea2014.pdf</t>
  </si>
  <si>
    <t>http://www.eprocurement.gov.gr/</t>
  </si>
  <si>
    <t>http://www.eprocurement.gov.gr/webcenter/faces/oracle/webcenter/page/scopedMD/sd0cb90ef_26cf_4703_99d5_1561ceff660f/Page119.jspx?_afrLoop=2967417921458341#%2Foracle%2Fwebcenter%2Fwebcenterapp%2Fview%2Fpages%2Fnavigation%2Fnavigation-renderer.jspx%40%3Fwc.contextURL%3D%2Fspaces%2Fprod_ministry%26_adf.ctrl-state%3Dq6yeobp47_4</t>
  </si>
  <si>
    <t>Managament Information System</t>
  </si>
  <si>
    <t xml:space="preserve">COTS </t>
  </si>
  <si>
    <t>Integrated Enterprise Resource Planning System</t>
  </si>
  <si>
    <t>IERP</t>
  </si>
  <si>
    <t>http://www.amegproject.org/sites/default/files/AMEG_Libya_PFM_II_Report_final.pdf</t>
  </si>
  <si>
    <t>http://kundmachungen.li/%C3%96ffentlicheAusschreibungen.aspx</t>
  </si>
  <si>
    <t>PCAS</t>
  </si>
  <si>
    <t>Public Computer Accounting System</t>
  </si>
  <si>
    <t>http://www.dsbb.imf.org/Pages/GDDS/ComprehensiveFwReport.aspx?ctycode=MAC&amp;catcode=CGO00</t>
  </si>
  <si>
    <t>American Fundware</t>
  </si>
  <si>
    <t>http://www.gouv.mc/Gouvernement-et-Institutions/Le-Gouvernement/Departement-des-Finances-et-de-l-Economie/Tresorerie-Generale-des-Finances</t>
  </si>
  <si>
    <t>http://www.gouv.mc/Action-Gouvernementale/Un-Etat-moderne/Des-finances-publiques-maitrisees/Publications/Rapports-budgetaires</t>
  </si>
  <si>
    <t>http://www.forumsec.org/resources/uploads/embeds/file/PCCFAF_NauruCaseStudy_Final%20Report.pdf</t>
  </si>
  <si>
    <t>http://www.altalex.com/index.php?idnot=63379</t>
  </si>
  <si>
    <t>http://www.afdb.org/fileadmin/uploads/afdb/Documents/Project-and-Operations/Sudan_-_Public_Financial_and_Macroeconomic_Management_Capacity_Building_-_Appraisal_Report.pdf</t>
  </si>
  <si>
    <t>http://eeas.europa.eu/delegations/swaziland/press_corner/all_news/news/2014/2014031702_en.htm</t>
  </si>
  <si>
    <t>http://www.contratacaopublica.minfin.gv.ao/portalgcp/faces/wcnav_defaultSelection;jsessionid=t5gyJ3TM8p2wbGcyy1LpyRFg21mz00TGD2h1h4P2FvJLy22T7Kml!1519047247?_afrLoop=198043935692070&amp;_afrWindowMode=0&amp;_afrWindowId=null#%40%3F_afrWindowId%3Dnull%26_afrLoop%3D198043935692070%26_afrWindowMode%3D0%26_adf.ctrl-state%3D1bqkikih77_4</t>
  </si>
  <si>
    <t>https://www.poctefa.eu/arbol/index.jsp?id=9ef49d86-b1e4-4585-aa37-1494dbd4ceb1&amp;ord=1</t>
  </si>
  <si>
    <t>http://laws.gov.ag/bills/a2011-1.pdf</t>
  </si>
  <si>
    <t>Federal Procurement Portal</t>
  </si>
  <si>
    <t>Argentina Compra</t>
  </si>
  <si>
    <t>http://www.iadb.org/en/projects/project-description-title,1303.html?id=ba-l1004</t>
  </si>
  <si>
    <t>http://www.rikiskaup.is</t>
  </si>
  <si>
    <t>RÍKISKAUP</t>
  </si>
  <si>
    <t>http://www.oas.org/juridico/english/blz_workshop.pdf</t>
  </si>
  <si>
    <t>http://www.armp.bj/index.php/13-reformes/42-systeme-actuel-des-marches-publics</t>
  </si>
  <si>
    <t>https://www.sicoes.gob.bo/general/frames.php?direccion=../incumplimiento/pacno.php</t>
  </si>
  <si>
    <t>http://www.mof.gov.bn/index.php/general-information-state-tender-board</t>
  </si>
  <si>
    <t>http://www.arap.cv</t>
  </si>
  <si>
    <t>http://www.arap.cv/index.php/estatisticas/compras-publicas</t>
  </si>
  <si>
    <t>National Procurement Portal</t>
  </si>
  <si>
    <t>Buy &amp; Sell</t>
  </si>
  <si>
    <t xml:space="preserve">Compras Net </t>
  </si>
  <si>
    <t>http://adbprocurementforum.net/?page_id=1418</t>
  </si>
  <si>
    <t>http://www.mef.gov.kh/old/procurement/bid-advertisement.php</t>
  </si>
  <si>
    <t>Chile Compra</t>
  </si>
  <si>
    <t>http://marches.armp.mg/accueil_site_dynamique.php</t>
  </si>
  <si>
    <t>http://www.imf.org/external/np/loi/2014/tcd/fra/072114f.pdf</t>
  </si>
  <si>
    <t>e-Procurement System</t>
  </si>
  <si>
    <t>https://www.contratos.gov.co</t>
  </si>
  <si>
    <t>http://armp.cg/en-us/statistics/procurementdelegation/approvedprocurement.aspx</t>
  </si>
  <si>
    <t>Public Procurement Website</t>
  </si>
  <si>
    <t>https://www.hacienda.go.cr/scripts/criiiext.dll?UTILREQ=COMPRARED</t>
  </si>
  <si>
    <t>https://www.hacienda.go.cr/scripts/criiiext.dll?UTILREQ=MENUCRUCEVARIABLES</t>
  </si>
  <si>
    <t>http://www.budget.gouv.ci/assets/files/ccm/4-marches-publics-fin-mars-2014-annexe-liste-marches-par-ministere-par-mode.pdf</t>
  </si>
  <si>
    <t>http://www.udbudsavisen.dk/</t>
  </si>
  <si>
    <t>UDBUD / ETHICS</t>
  </si>
  <si>
    <t>Compras Dominicana</t>
  </si>
  <si>
    <t>http://promis.comesa.int/</t>
  </si>
  <si>
    <t>http://www.fpo.gov.fj</t>
  </si>
  <si>
    <t>FPO Website</t>
  </si>
  <si>
    <t>FPPA Website</t>
  </si>
  <si>
    <t>State Procurement Agency Website</t>
  </si>
  <si>
    <t>Tender Board website</t>
  </si>
  <si>
    <t>ARMP Website</t>
  </si>
  <si>
    <t>CCGP Website</t>
  </si>
  <si>
    <t>CREF Website</t>
  </si>
  <si>
    <t>http://www.hankintailmoitukset.fi/fi/</t>
  </si>
  <si>
    <t>E-Procurement</t>
  </si>
  <si>
    <t>DGMP Website</t>
  </si>
  <si>
    <t>GPPA Website</t>
  </si>
  <si>
    <t>http://www.mincommerce.gov.dz/?mincom=textmarpub</t>
  </si>
  <si>
    <t>e-Vergabe</t>
  </si>
  <si>
    <t>PPA Website</t>
  </si>
  <si>
    <t>e-PPS</t>
  </si>
  <si>
    <t>http://www.finances.gov.gn/</t>
  </si>
  <si>
    <t>MoEF Website</t>
  </si>
  <si>
    <t>http://apperi.org/public-procurement-entrepreneurship-resources/official-procurement-offices/</t>
  </si>
  <si>
    <t>e-Procure</t>
  </si>
  <si>
    <t>http://www.cnmp.gouv.ht</t>
  </si>
  <si>
    <t>http://www.cnmp.gouv.ht/marchespublicssanspassation/</t>
  </si>
  <si>
    <t>CNMP Website</t>
  </si>
  <si>
    <t>Hondu Compras</t>
  </si>
  <si>
    <t>Gov Procurement</t>
  </si>
  <si>
    <t>https://www.gldpcms.gov.hk/etb_prod/jsp_public/cn/scn00101.jsp</t>
  </si>
  <si>
    <t>Procurement Authority Website</t>
  </si>
  <si>
    <t>http://www.rikiskaup.is/utbod/lokid/</t>
  </si>
  <si>
    <t>LKPP Website</t>
  </si>
  <si>
    <t>http://www.lkpp.go.id/v3/#/publikasi</t>
  </si>
  <si>
    <t>http://www.setadiran.ir/eproc/welcome.do</t>
  </si>
  <si>
    <t>SETAD</t>
  </si>
  <si>
    <t>http://www.mop.gov.iq/mop/index.jsp?sid=1&amp;id=580&amp;pid=</t>
  </si>
  <si>
    <t>http://www.ppoa.go.ke</t>
  </si>
  <si>
    <t>PPOA Website</t>
  </si>
  <si>
    <t>http://web.worldbank.org/WBSITE/EXTERNAL/NEWS/0,,contentMDK:22880747~menuPK:141310~pagePK:34370~piPK:34424~theSitePK:4607,00.html</t>
  </si>
  <si>
    <t>http://www.pefa.org/en/assessment/la-jun10-pfmpr-public-en</t>
  </si>
  <si>
    <t>http://www.cdr.gov.lb/french/home.asp#</t>
  </si>
  <si>
    <t>http://www.finance.gov.ls/reforms/procurements.php</t>
  </si>
  <si>
    <t>http://macaubusinessdaily.com/Politics/Gov%E2%80%99t-introduce-procurement-law</t>
  </si>
  <si>
    <t>ODPP Website</t>
  </si>
  <si>
    <t>E-Perolehan</t>
  </si>
  <si>
    <t>http://www.finance.gov.mv/v1/postview?category=Invitation%20for%20Bids</t>
  </si>
  <si>
    <t>MoF Website</t>
  </si>
  <si>
    <t>http://www.dgmp.gov.ml/index.php/consultations/marches/natures</t>
  </si>
  <si>
    <t>http://www.forumsec.org/resources/uploads/attachments/documents/Regional_Procurement_Study.pdf</t>
  </si>
  <si>
    <t>http://www.armp.mr/index.php/fr/liens-utiles-3</t>
  </si>
  <si>
    <t>http://www.imf.org/external/pubs/ft/scr/2011/cr1143.pdf</t>
  </si>
  <si>
    <t>SIA RSAP</t>
  </si>
  <si>
    <t>http://service-public-particuliers.gouv.mc/</t>
  </si>
  <si>
    <t>https://www.marchespublics.gov.ma/index.php5?page=entreprise.EntrepriseAdvancedSearch&amp;AvisAttribution</t>
  </si>
  <si>
    <t>TenderBoard Website</t>
  </si>
  <si>
    <t>http://www.adb.org/sites/default/files/project-document/81242/45032-001-prtr.pdf</t>
  </si>
  <si>
    <t>Nicaragua Compra</t>
  </si>
  <si>
    <t>Tender Ned</t>
  </si>
  <si>
    <t>BPP Website</t>
  </si>
  <si>
    <t>PPRA Website</t>
  </si>
  <si>
    <t>http://palaugov.org/executive-branch/ministries/finance/bureau-of-budget-planning/</t>
  </si>
  <si>
    <t>CSTB Website</t>
  </si>
  <si>
    <t>Panama Compra</t>
  </si>
  <si>
    <t>Tender Board Website</t>
  </si>
  <si>
    <t>Contrataciones Paraguay</t>
  </si>
  <si>
    <t>BASE</t>
  </si>
  <si>
    <t>http://www.ctc.gov.qa/main-en.aspx</t>
  </si>
  <si>
    <t>http://www.ctc.gov.qa/tender-en.aspx</t>
  </si>
  <si>
    <t>Central Tenders Committee Website</t>
  </si>
  <si>
    <t>e-Licitatie</t>
  </si>
  <si>
    <t>Zakaz RF</t>
  </si>
  <si>
    <t>Phil GEPS</t>
  </si>
  <si>
    <t>http://www.finanze.sm/on-line/home/aree-tematiche/finanza-pubblica/bando-di-gara.html</t>
  </si>
  <si>
    <t>http://www.min-financas.st/index.php/pt/concursos</t>
  </si>
  <si>
    <t>http://www.min-financas.st/index.php/pt/concursos/category/109-encerrados</t>
  </si>
  <si>
    <t>http://www.mof.gov.sa/Arabic/Contracts/Pages/default.aspx</t>
  </si>
  <si>
    <t>http://www.publicprocurement.gov.sl/index.php/2013-05-18-13-54-52/bid-advertisement</t>
  </si>
  <si>
    <t>http://www.mof.gov.so/public-procurement-and-assets/</t>
  </si>
  <si>
    <t>National Treasury Website</t>
  </si>
  <si>
    <t>http://www.pfd.gov.lk/</t>
  </si>
  <si>
    <t>PEPR</t>
  </si>
  <si>
    <t>Avropa</t>
  </si>
  <si>
    <t>SIMAP</t>
  </si>
  <si>
    <t>Government e-Procurement System</t>
  </si>
  <si>
    <t>http://www.pefa.org/en/assessment/may10-pfmpr-public-en</t>
  </si>
  <si>
    <t>Central Tenders Board Website</t>
  </si>
  <si>
    <t>EKAP</t>
  </si>
  <si>
    <t>https://ekap.kik.gov.tr/EKAP/Ortak/KSP/KSPSonucIlaniArama.aspx</t>
  </si>
  <si>
    <t xml:space="preserve">Tender Portal </t>
  </si>
  <si>
    <t>http://www.ppi-ebrd-uncitral.com/index.php/en/component/content/article/133-turkmenistan-overview</t>
  </si>
  <si>
    <t>http://aid.dfat.gov.au/Publications/Documents/tuvalu-appr-2013-14.pdf</t>
  </si>
  <si>
    <t>Government Procurement Service</t>
  </si>
  <si>
    <t>https://www.mdm.uz/en/kadr-mf.html</t>
  </si>
  <si>
    <t>Kadr MF</t>
  </si>
  <si>
    <t>https://doft.gov.vu/index.php/procurement-tender-government-guidelines/tender-board</t>
  </si>
  <si>
    <t>http://www.snc.gob.ve/</t>
  </si>
  <si>
    <t>http://muasamcong.mpi.gov.vn/</t>
  </si>
  <si>
    <t>http://www.bisan.com/?page_id=179</t>
  </si>
  <si>
    <t>http://www.zim.gov.zw/index.php/parastatals</t>
  </si>
  <si>
    <t>HRMIS &gt; GISE</t>
  </si>
  <si>
    <t>SIGMAP</t>
  </si>
  <si>
    <t>SIGMP</t>
  </si>
  <si>
    <t>https://www.jccsmart.com</t>
  </si>
  <si>
    <t>https://betalingsservice.nets.eu/Pages/default.aspx</t>
  </si>
  <si>
    <t>http://eng.forsaetisraduneyti.is/media/utgefidefni/Iceland_the_eNation.pdf</t>
  </si>
  <si>
    <t>https://www.boj.or.jp/en/announcements/release_2001/un0111a.htm/</t>
  </si>
  <si>
    <t>http://www.mra.mw/about/index.php?cPageName=Electronic%20Payments&amp;cPageType=ModernizationProject</t>
  </si>
  <si>
    <t>C // economy/country name</t>
  </si>
  <si>
    <t>CI // FMIS operational year</t>
  </si>
  <si>
    <t xml:space="preserve">Max score &gt; </t>
  </si>
  <si>
    <t>e-Services Data Fields</t>
  </si>
  <si>
    <t>Val #5</t>
  </si>
  <si>
    <t>Value #5 Description</t>
  </si>
  <si>
    <t>EO</t>
  </si>
  <si>
    <t>EP</t>
  </si>
  <si>
    <t>Country Code (ISO 3166-1 alpha-3 code)</t>
  </si>
  <si>
    <t>AAA</t>
  </si>
  <si>
    <t>Code (3 char)</t>
  </si>
  <si>
    <t>EQ</t>
  </si>
  <si>
    <t>Aid Management Platform (DG) &gt; Since</t>
  </si>
  <si>
    <t>Operational year of AMP</t>
  </si>
  <si>
    <t>Development Gateway</t>
  </si>
  <si>
    <t>Development Assistance Database (DAD) &gt; Implemented</t>
  </si>
  <si>
    <t>Countries using the DAD system</t>
  </si>
  <si>
    <t>Synergy International</t>
  </si>
  <si>
    <t>e-Government Portal URL</t>
  </si>
  <si>
    <t>Type of e-Gov/e-Service portal</t>
  </si>
  <si>
    <t xml:space="preserve">Mostly information/forms (G2C, G2B). </t>
  </si>
  <si>
    <t>Online/transactional services (G2C, G2B, G2G, ...), mostly including single sign-on</t>
  </si>
  <si>
    <t>e-Services Portal URL</t>
  </si>
  <si>
    <t>EV</t>
  </si>
  <si>
    <t>UNPAN eGov Online Service Index (2014)</t>
  </si>
  <si>
    <t>UNDP</t>
  </si>
  <si>
    <t>EW</t>
  </si>
  <si>
    <t>Percentage</t>
  </si>
  <si>
    <t>EX</t>
  </si>
  <si>
    <t>EY</t>
  </si>
  <si>
    <t>EZ</t>
  </si>
  <si>
    <t>FA</t>
  </si>
  <si>
    <t>FB</t>
  </si>
  <si>
    <t>Dedicated Treasury website (URL)</t>
  </si>
  <si>
    <t>FC</t>
  </si>
  <si>
    <t>Treasury organization has been established in (year)</t>
  </si>
  <si>
    <t>FD</t>
  </si>
  <si>
    <t>Treasury Single Account (TSA) website (URL)</t>
  </si>
  <si>
    <t>FE</t>
  </si>
  <si>
    <t>TSA operations have been initiated in (year)</t>
  </si>
  <si>
    <t>FF</t>
  </si>
  <si>
    <t>Type of TSA architecture</t>
  </si>
  <si>
    <t>No TSA yet</t>
  </si>
  <si>
    <t>TSA implementation planned or initiated</t>
  </si>
  <si>
    <t>TSA is operational - Mostly decentralized accounts, or zero balanced accounts (in some cases linked with FMIS)</t>
  </si>
  <si>
    <t>TSA is fully operational - Centralized TSA using Central Bank (mostly linked with FMIS)</t>
  </si>
  <si>
    <t>FG</t>
  </si>
  <si>
    <t>Scope of TSA in capturing Revenue (R) and Expenditure (E) transactions:</t>
  </si>
  <si>
    <t>R+E below 25%</t>
  </si>
  <si>
    <t>R+E 25-50 %</t>
  </si>
  <si>
    <t>R+E 50-75 %</t>
  </si>
  <si>
    <t>R+E above 75%</t>
  </si>
  <si>
    <t>FH</t>
  </si>
  <si>
    <t>Average duration of government payments through TSA and FMIS platforms (hours)</t>
  </si>
  <si>
    <t>Web site containing info/doc on TSA benefits</t>
  </si>
  <si>
    <t>Reported TSA savings in USD millions per year (avg)</t>
  </si>
  <si>
    <t>0000</t>
  </si>
  <si>
    <t>Reporting year of the TSA savings (latest)</t>
  </si>
  <si>
    <t>FL</t>
  </si>
  <si>
    <t>Tax Administration website</t>
  </si>
  <si>
    <t>Tax Admin has been established in (year)</t>
  </si>
  <si>
    <t>FN</t>
  </si>
  <si>
    <t>Abbreviation of Tax MIS solution</t>
  </si>
  <si>
    <t>Full name of TMIS solution</t>
  </si>
  <si>
    <t>FP</t>
  </si>
  <si>
    <t>TMIS Application Software solution</t>
  </si>
  <si>
    <t>No TMIS solution yet</t>
  </si>
  <si>
    <t>LDSW : Locally developed software</t>
  </si>
  <si>
    <t>COTS : Commercial off the shelf</t>
  </si>
  <si>
    <t>FQ</t>
  </si>
  <si>
    <t>TMIS Application Software solution name</t>
  </si>
  <si>
    <t>Locally developed software (and the database platform used)</t>
  </si>
  <si>
    <t>Commercial off the shelf (name of software package)</t>
  </si>
  <si>
    <t>System</t>
  </si>
  <si>
    <t>Specific system name</t>
  </si>
  <si>
    <t>Integrated Tax Management Information System URL</t>
  </si>
  <si>
    <t>Year in which the TMIS became operational</t>
  </si>
  <si>
    <t>FT</t>
  </si>
  <si>
    <t>Tax System implementation status</t>
  </si>
  <si>
    <t>No TMIS yet</t>
  </si>
  <si>
    <t>Planned (commitment)</t>
  </si>
  <si>
    <t>In progress (implementation)</t>
  </si>
  <si>
    <t>Fully operational</t>
  </si>
  <si>
    <t>FU</t>
  </si>
  <si>
    <t>Tax System services/functionality</t>
  </si>
  <si>
    <t>Information services/forms</t>
  </si>
  <si>
    <t xml:space="preserve">Transactional services </t>
  </si>
  <si>
    <t>Connected services (Single Window / integrated with other systems)</t>
  </si>
  <si>
    <t>FV</t>
  </si>
  <si>
    <t>Customs Administration website</t>
  </si>
  <si>
    <t>FW</t>
  </si>
  <si>
    <t>Customs Admin has been established in (year)</t>
  </si>
  <si>
    <t>WCO accession (year)</t>
  </si>
  <si>
    <t>World Customs Organization</t>
  </si>
  <si>
    <t>FY</t>
  </si>
  <si>
    <t>Status of Adoption WCO Data Model</t>
  </si>
  <si>
    <t>Information regarding conformance  with the WCO Data Model is not available</t>
  </si>
  <si>
    <t>A "My Information Package" has been published by the Member.</t>
  </si>
  <si>
    <t>Mappings of data elements national Information Sytems with the WCO Data Model have been produced and (in some cases) shared with the WCO Secretariat</t>
  </si>
  <si>
    <t>Projects involving the use of the WCO Data Model are underway or have been completed</t>
  </si>
  <si>
    <t>Information systems used by the Member have been checked for  conformance. Tables showing conformance  with the WCO Data Model have been shared with the WCO Secretariat</t>
  </si>
  <si>
    <t>FZ</t>
  </si>
  <si>
    <t>Abbreviation of Customs MIS solution</t>
  </si>
  <si>
    <t>Full name of Customs System solution</t>
  </si>
  <si>
    <t>CMIS Application Software solution</t>
  </si>
  <si>
    <t>No CMIS solution yet</t>
  </si>
  <si>
    <t>GC</t>
  </si>
  <si>
    <t>CMIS Application Software solution name</t>
  </si>
  <si>
    <t>Integrated Customs Management Information System URL</t>
  </si>
  <si>
    <t>Year in which the CMIS became operational</t>
  </si>
  <si>
    <t>Customs System implementation status</t>
  </si>
  <si>
    <t>No CMIS yet</t>
  </si>
  <si>
    <t>GG</t>
  </si>
  <si>
    <t>Customs System services/functionality</t>
  </si>
  <si>
    <t>WBG Doing Business</t>
  </si>
  <si>
    <t>GJ</t>
  </si>
  <si>
    <t>e-Filing platform URL</t>
  </si>
  <si>
    <t>GK</t>
  </si>
  <si>
    <t>e-Filing is operational since (year)</t>
  </si>
  <si>
    <t>e-Filing services provided online:</t>
  </si>
  <si>
    <t>Not available yet</t>
  </si>
  <si>
    <t>Provide information only</t>
  </si>
  <si>
    <t>Online e-Filing services for citizens and/or businesses</t>
  </si>
  <si>
    <t>Online e-Filing and payment options</t>
  </si>
  <si>
    <t>ePayment website (mainly for collections from citizens and businesses)</t>
  </si>
  <si>
    <t>GO</t>
  </si>
  <si>
    <t>ePayment system is operational since (year)</t>
  </si>
  <si>
    <t>Type of Government ePayment service</t>
  </si>
  <si>
    <t>No Government ePayment solution (mainly public sector solutions)</t>
  </si>
  <si>
    <t>Fragmented systems (multiple platforms)</t>
  </si>
  <si>
    <t>Centralized/shared platform</t>
  </si>
  <si>
    <t>Website containing info/doc on digital signature usage.</t>
  </si>
  <si>
    <t>Digital Signature is being used since (year)</t>
  </si>
  <si>
    <t>Digital Signature implementation status</t>
  </si>
  <si>
    <t>No Digital Signature</t>
  </si>
  <si>
    <t>Legislation approved; no Infrastructure yet (PKI, CA, etc.)</t>
  </si>
  <si>
    <t>Legislation and infrastructure in place</t>
  </si>
  <si>
    <t>Used in practice for e-Services</t>
  </si>
  <si>
    <t xml:space="preserve">Total number of public employees (staff/workers/consultants) paid from the state budget) </t>
  </si>
  <si>
    <t>Scope of Public Employment data</t>
  </si>
  <si>
    <t>Not visible from Gov web sites</t>
  </si>
  <si>
    <t>Central Gov only</t>
  </si>
  <si>
    <t>Central and other gov levels</t>
  </si>
  <si>
    <t>GV</t>
  </si>
  <si>
    <t>Weblink to PS personnel size</t>
  </si>
  <si>
    <t>Indicate the year in which the total number of Public Employees is reported?</t>
  </si>
  <si>
    <t>GX</t>
  </si>
  <si>
    <t>HRMIS: System name abbreviation</t>
  </si>
  <si>
    <t>HRMIS: System full name</t>
  </si>
  <si>
    <t>GZ</t>
  </si>
  <si>
    <t>HRMIS Application Software solution (centralized):</t>
  </si>
  <si>
    <t>No centralized HRMIS / Unknown</t>
  </si>
  <si>
    <t>HA</t>
  </si>
  <si>
    <t>HRMIS Application Software solution name</t>
  </si>
  <si>
    <t>HB</t>
  </si>
  <si>
    <t>Website containing info/doc on Human Resources Management Information System (HRMIS) platform (URL)</t>
  </si>
  <si>
    <t>HC</t>
  </si>
  <si>
    <t>HRMIS system is operational since (year)</t>
  </si>
  <si>
    <t>HD</t>
  </si>
  <si>
    <t>HRMIS operational status for centralized (shared) platforms:</t>
  </si>
  <si>
    <t>No HRMIS / Status unknown</t>
  </si>
  <si>
    <t>Implementation in progress</t>
  </si>
  <si>
    <t>HE</t>
  </si>
  <si>
    <t>Topology of the HRMIS solution:</t>
  </si>
  <si>
    <t>No HRMIS / Unknown</t>
  </si>
  <si>
    <t>Fragmented HRMIS solutions (line ministries having separate systems)</t>
  </si>
  <si>
    <t>Centralized HRMIS platform (shared platform for all civil ministries)</t>
  </si>
  <si>
    <t>HF</t>
  </si>
  <si>
    <t>Payroll System name abbreviation</t>
  </si>
  <si>
    <t>HG</t>
  </si>
  <si>
    <t>Payroll System full name</t>
  </si>
  <si>
    <t>HH</t>
  </si>
  <si>
    <t>Payroll System solution</t>
  </si>
  <si>
    <t>No centralized Payroll system / Unknown</t>
  </si>
  <si>
    <t>HI</t>
  </si>
  <si>
    <t>Payroll System solution name</t>
  </si>
  <si>
    <t>HJ</t>
  </si>
  <si>
    <t>Website containing info/doc on Payroll System/Registry</t>
  </si>
  <si>
    <t>Payroll system (automated) is operational since (year)</t>
  </si>
  <si>
    <t>HL</t>
  </si>
  <si>
    <t>No Payroll System / Status unknown</t>
  </si>
  <si>
    <t>Topology of the Payroll System</t>
  </si>
  <si>
    <t>No Payrol System / Unknown</t>
  </si>
  <si>
    <t>Fragmented Payroll solutions (line ministries having separate systems)</t>
  </si>
  <si>
    <t>Centralized Payroll System (shared platform for all civil ministries)</t>
  </si>
  <si>
    <t>PEFA PI-19: Competition, value for money and controls in procurement</t>
  </si>
  <si>
    <t>HO</t>
  </si>
  <si>
    <t>eProcurement system name</t>
  </si>
  <si>
    <t>HP</t>
  </si>
  <si>
    <t>Website providing access to eProcurement platform (announcement of tenders, selection process, contract awards, suppliers, complaint tracking, etc.)</t>
  </si>
  <si>
    <t>HQ</t>
  </si>
  <si>
    <t>eProcurement system is operational since (year)</t>
  </si>
  <si>
    <t>Status/scope of e-Procurement portal</t>
  </si>
  <si>
    <t>No e-Procurement site</t>
  </si>
  <si>
    <t>eProcurement platform under development</t>
  </si>
  <si>
    <t>Only tenders are published</t>
  </si>
  <si>
    <t>Tenders + Contracts</t>
  </si>
  <si>
    <t>HS</t>
  </si>
  <si>
    <t>e-Procurement System services/functionality:</t>
  </si>
  <si>
    <t>No e-Proc system yet / Inadequate information</t>
  </si>
  <si>
    <t>Information on services/forms</t>
  </si>
  <si>
    <t>Transactional services (including connected services, if any)</t>
  </si>
  <si>
    <t>Contract publishing and monitoring web site (including execution of signed contracts in some cases)</t>
  </si>
  <si>
    <t>Total points for 16 key indicators</t>
  </si>
  <si>
    <t>HV</t>
  </si>
  <si>
    <t>Normalized e-Services score</t>
  </si>
  <si>
    <t>HW</t>
  </si>
  <si>
    <t>e-Services visibility (A to D)</t>
  </si>
  <si>
    <t>FMIS &amp; OBD Data Fields</t>
  </si>
  <si>
    <t>T/F was not implemented or not operational</t>
  </si>
  <si>
    <t>Implementation in progress (expected year of go-live is indicated as a comment)</t>
  </si>
  <si>
    <t>T/F is operational for pilot or reduced scope implementation</t>
  </si>
  <si>
    <t>T/F is fully/partially operational</t>
  </si>
  <si>
    <t>Locally Developed Software (LDSW) / In-house developed solution</t>
  </si>
  <si>
    <t>F_Comb</t>
  </si>
  <si>
    <t>Status+Func+TSA</t>
  </si>
  <si>
    <t>EM</t>
  </si>
  <si>
    <t>HX</t>
  </si>
  <si>
    <t>Combined FMIS maturity index</t>
  </si>
  <si>
    <t>No FMIS or FMIS implementation in progress</t>
  </si>
  <si>
    <t>T operational</t>
  </si>
  <si>
    <t>F (B+T) operational OR T+TSA operational</t>
  </si>
  <si>
    <t>F (B+T) + TSA operational</t>
  </si>
  <si>
    <t>CO // Combined FMIS maturity index</t>
  </si>
  <si>
    <t>Forms and information</t>
  </si>
  <si>
    <t>http://wiki.treasurers.org/wiki/United_Arab_Emirates</t>
  </si>
  <si>
    <t>http://en.wikipedia.org/wiki/Taxation_in_the_United_Arab_Emirates</t>
  </si>
  <si>
    <t>FMIS Op Yr</t>
  </si>
  <si>
    <t>Establishment year of the existing Treasury organization (Treasury might have been established earlier than this)</t>
  </si>
  <si>
    <t>Start of the TSA in operations (may be before the "FMIS Op Yr" in some cases)</t>
  </si>
  <si>
    <t>First operation year of the existing FMIS solution (FMIS operations might have been started earlier than this)</t>
  </si>
  <si>
    <t>First operation year of the existing Tax MIS solution (TMIS operations might have been started earlier than this)</t>
  </si>
  <si>
    <t>First operation year of the existing Customs MIS solution (CMIS operations might have been started earlier than this)</t>
  </si>
  <si>
    <t>Start of the e-Filing operations (may be before the "TMIS Yr" in some cases)</t>
  </si>
  <si>
    <t>Start of the e-Payment operations (may be before the "TMIS Yr" in some cases)</t>
  </si>
  <si>
    <t>Start of the digital signature in operations</t>
  </si>
  <si>
    <t>First operation year of the existing HRMIS solution (HRMIS operations might have been started earlier than this)</t>
  </si>
  <si>
    <t>First operation year of the existing Payroll solution (Payroll automation might have been started earlier than this)</t>
  </si>
  <si>
    <t>First operation year of the existing e-Procurement solution (e-Proc might have been started earlier than this)</t>
  </si>
  <si>
    <t>Establishment year of the existing Customs organization (Customs might have been established earlier than this)</t>
  </si>
  <si>
    <t>Index Calculation</t>
  </si>
  <si>
    <t>N // FMIS dynamic query options</t>
  </si>
  <si>
    <t xml:space="preserve">EU // Scope of e-Services </t>
  </si>
  <si>
    <t>FF // TSA operational year</t>
  </si>
  <si>
    <t>FG // Scope of TSA</t>
  </si>
  <si>
    <t>FT // TMIS operational year</t>
  </si>
  <si>
    <t>FU // TMIS Status</t>
  </si>
  <si>
    <t>FV // TMIS Services</t>
  </si>
  <si>
    <t>GF // e-customs operational year</t>
  </si>
  <si>
    <t>GG // e-customs status</t>
  </si>
  <si>
    <t>GH // e-customs functionality</t>
  </si>
  <si>
    <t>GL // e-filing operational year</t>
  </si>
  <si>
    <t>GM // e-filing services</t>
  </si>
  <si>
    <t>GP // e-payment operational year</t>
  </si>
  <si>
    <t>GQ // e-payment services</t>
  </si>
  <si>
    <t>GS // Digital Sign operational year</t>
  </si>
  <si>
    <t>GT // Digital Sign services</t>
  </si>
  <si>
    <t>HD // HRMIS operational year</t>
  </si>
  <si>
    <t>HE // HRMIS status</t>
  </si>
  <si>
    <t>HF // HRMIS services</t>
  </si>
  <si>
    <t>HL // Payroll operational year</t>
  </si>
  <si>
    <t>HM // Payroll status</t>
  </si>
  <si>
    <t>HN / Payroll services</t>
  </si>
  <si>
    <t>HR // e-Procure operational year</t>
  </si>
  <si>
    <t>HS // e-Procure status</t>
  </si>
  <si>
    <t>HT // e-Procure services</t>
  </si>
  <si>
    <t>http://www.dfo.no/no/Tjenester/Rapportutvikling/Prosjektets-leveranser/</t>
  </si>
  <si>
    <t>x</t>
  </si>
  <si>
    <t xml:space="preserve">Economy </t>
  </si>
  <si>
    <t xml:space="preserve">Rank 2013 </t>
  </si>
  <si>
    <t>IDI 2013</t>
  </si>
  <si>
    <t>Rank 2012</t>
  </si>
  <si>
    <t>IDI 2012</t>
  </si>
  <si>
    <t>IDI-A 2013</t>
  </si>
  <si>
    <t>IDI-A 2012</t>
  </si>
  <si>
    <t>IDI-U 2013</t>
  </si>
  <si>
    <t>IDI-U 2012</t>
  </si>
  <si>
    <t>IDI-S 2013</t>
  </si>
  <si>
    <t>IDI-S 2012</t>
  </si>
  <si>
    <t>1</t>
  </si>
  <si>
    <t>2</t>
  </si>
  <si>
    <t>8.78</t>
  </si>
  <si>
    <t>9.46</t>
  </si>
  <si>
    <t>9.40</t>
  </si>
  <si>
    <t>8.71</t>
  </si>
  <si>
    <t>8.47</t>
  </si>
  <si>
    <t>9.90</t>
  </si>
  <si>
    <t>8.85</t>
  </si>
  <si>
    <t>9.36</t>
  </si>
  <si>
    <t>3</t>
  </si>
  <si>
    <t>9.30</t>
  </si>
  <si>
    <t>8.29</t>
  </si>
  <si>
    <t>8.22</t>
  </si>
  <si>
    <t>9.81</t>
  </si>
  <si>
    <t>8.67</t>
  </si>
  <si>
    <t>8.68</t>
  </si>
  <si>
    <t>9.28</t>
  </si>
  <si>
    <t>9.31</t>
  </si>
  <si>
    <t>8.26</t>
  </si>
  <si>
    <t>8.20</t>
  </si>
  <si>
    <t>9.75</t>
  </si>
  <si>
    <t>4</t>
  </si>
  <si>
    <t>8.64</t>
  </si>
  <si>
    <t>9.24</t>
  </si>
  <si>
    <t>9.16</t>
  </si>
  <si>
    <t>8.09</t>
  </si>
  <si>
    <t>8.01</t>
  </si>
  <si>
    <t>9.69</t>
  </si>
  <si>
    <t>5</t>
  </si>
  <si>
    <t>7</t>
  </si>
  <si>
    <t>8.28</t>
  </si>
  <si>
    <t>9.19</t>
  </si>
  <si>
    <t>8.99</t>
  </si>
  <si>
    <t>8.07</t>
  </si>
  <si>
    <t>7.99</t>
  </si>
  <si>
    <t>9.56</t>
  </si>
  <si>
    <t>6</t>
  </si>
  <si>
    <t>8.39</t>
  </si>
  <si>
    <t>9.18</t>
  </si>
  <si>
    <t>9.10</t>
  </si>
  <si>
    <t>7.88</t>
  </si>
  <si>
    <t>9</t>
  </si>
  <si>
    <t>7.39</t>
  </si>
  <si>
    <t>9.50</t>
  </si>
  <si>
    <t>8.38</t>
  </si>
  <si>
    <t>8.36</t>
  </si>
  <si>
    <t>8.98</t>
  </si>
  <si>
    <t>10</t>
  </si>
  <si>
    <t>8.88</t>
  </si>
  <si>
    <t>7.80</t>
  </si>
  <si>
    <t>7.78</t>
  </si>
  <si>
    <t>9.43</t>
  </si>
  <si>
    <t>8</t>
  </si>
  <si>
    <t>8.31</t>
  </si>
  <si>
    <t>8.94</t>
  </si>
  <si>
    <t>8.91</t>
  </si>
  <si>
    <t>7.66</t>
  </si>
  <si>
    <t>7.54</t>
  </si>
  <si>
    <t>9.41</t>
  </si>
  <si>
    <t>11</t>
  </si>
  <si>
    <t>8.93</t>
  </si>
  <si>
    <t>9.02</t>
  </si>
  <si>
    <t>7.65</t>
  </si>
  <si>
    <t>7.47</t>
  </si>
  <si>
    <t>8.19</t>
  </si>
  <si>
    <t>8.95</t>
  </si>
  <si>
    <t>7.50</t>
  </si>
  <si>
    <t>7.21</t>
  </si>
  <si>
    <t>9.32</t>
  </si>
  <si>
    <t>8.15</t>
  </si>
  <si>
    <t>8.80</t>
  </si>
  <si>
    <t>8.83</t>
  </si>
  <si>
    <t>7.48</t>
  </si>
  <si>
    <t>12</t>
  </si>
  <si>
    <t>7.19</t>
  </si>
  <si>
    <t>8.65</t>
  </si>
  <si>
    <t>13</t>
  </si>
  <si>
    <t>8.52</t>
  </si>
  <si>
    <t>7.43</t>
  </si>
  <si>
    <t>7.34</t>
  </si>
  <si>
    <t>7.94</t>
  </si>
  <si>
    <t>8.61</t>
  </si>
  <si>
    <t>8.53</t>
  </si>
  <si>
    <t>7.36</t>
  </si>
  <si>
    <t>14</t>
  </si>
  <si>
    <t>6.93</t>
  </si>
  <si>
    <t>9.23</t>
  </si>
  <si>
    <t>7.90</t>
  </si>
  <si>
    <t>8.40</t>
  </si>
  <si>
    <t>15</t>
  </si>
  <si>
    <t>7.29</t>
  </si>
  <si>
    <t>6.89</t>
  </si>
  <si>
    <t>9.21</t>
  </si>
  <si>
    <t>17</t>
  </si>
  <si>
    <t>7.72</t>
  </si>
  <si>
    <t>8.33</t>
  </si>
  <si>
    <t>7.14</t>
  </si>
  <si>
    <t>9.20</t>
  </si>
  <si>
    <t>16</t>
  </si>
  <si>
    <t>18</t>
  </si>
  <si>
    <t>8.21</t>
  </si>
  <si>
    <t>7.10</t>
  </si>
  <si>
    <t>20</t>
  </si>
  <si>
    <t>6.47</t>
  </si>
  <si>
    <t>9.12</t>
  </si>
  <si>
    <t>7.06</t>
  </si>
  <si>
    <t>6.70</t>
  </si>
  <si>
    <t>9.09</t>
  </si>
  <si>
    <t>8.23</t>
  </si>
  <si>
    <t>7.01</t>
  </si>
  <si>
    <t>6.81</t>
  </si>
  <si>
    <t>9.03</t>
  </si>
  <si>
    <t>19</t>
  </si>
  <si>
    <t>7.82</t>
  </si>
  <si>
    <t>7.62</t>
  </si>
  <si>
    <t>6.79</t>
  </si>
  <si>
    <t>22</t>
  </si>
  <si>
    <t>6.12</t>
  </si>
  <si>
    <t>9.01</t>
  </si>
  <si>
    <t>24</t>
  </si>
  <si>
    <t>7.41</t>
  </si>
  <si>
    <t>8.24</t>
  </si>
  <si>
    <t>6.77</t>
  </si>
  <si>
    <t>6.58</t>
  </si>
  <si>
    <t>21</t>
  </si>
  <si>
    <t>7.68</t>
  </si>
  <si>
    <t>8.14</t>
  </si>
  <si>
    <t>6.75</t>
  </si>
  <si>
    <t>6.38</t>
  </si>
  <si>
    <t>8.96</t>
  </si>
  <si>
    <t>7.59</t>
  </si>
  <si>
    <t>28</t>
  </si>
  <si>
    <t>6.74</t>
  </si>
  <si>
    <t>6.52</t>
  </si>
  <si>
    <t>23</t>
  </si>
  <si>
    <t>25</t>
  </si>
  <si>
    <t>8.04</t>
  </si>
  <si>
    <t>6.63</t>
  </si>
  <si>
    <t>5.97</t>
  </si>
  <si>
    <t>8.92</t>
  </si>
  <si>
    <t>7.91</t>
  </si>
  <si>
    <t>26</t>
  </si>
  <si>
    <t>7.84</t>
  </si>
  <si>
    <t>6.51</t>
  </si>
  <si>
    <t>36</t>
  </si>
  <si>
    <t>4.90</t>
  </si>
  <si>
    <t>8.90</t>
  </si>
  <si>
    <t>7.57</t>
  </si>
  <si>
    <t>7.33</t>
  </si>
  <si>
    <t>6.28</t>
  </si>
  <si>
    <t>5.93</t>
  </si>
  <si>
    <t>7.86</t>
  </si>
  <si>
    <t>7.89</t>
  </si>
  <si>
    <t>6.24</t>
  </si>
  <si>
    <t>6.02</t>
  </si>
  <si>
    <t>27</t>
  </si>
  <si>
    <t>7.22</t>
  </si>
  <si>
    <t>30</t>
  </si>
  <si>
    <t>7.69</t>
  </si>
  <si>
    <t>6.21</t>
  </si>
  <si>
    <t>8.77</t>
  </si>
  <si>
    <t>29</t>
  </si>
  <si>
    <t>33</t>
  </si>
  <si>
    <t>7.67</t>
  </si>
  <si>
    <t>6.18</t>
  </si>
  <si>
    <t>5.63</t>
  </si>
  <si>
    <t>8.75</t>
  </si>
  <si>
    <t>7.25</t>
  </si>
  <si>
    <t>6.04</t>
  </si>
  <si>
    <t>5.46</t>
  </si>
  <si>
    <t>8.72</t>
  </si>
  <si>
    <t>7.08</t>
  </si>
  <si>
    <t>7.79</t>
  </si>
  <si>
    <t>5.95</t>
  </si>
  <si>
    <t>38</t>
  </si>
  <si>
    <t>4.86</t>
  </si>
  <si>
    <t>31</t>
  </si>
  <si>
    <t>6.96</t>
  </si>
  <si>
    <t>7.75</t>
  </si>
  <si>
    <t>5.91</t>
  </si>
  <si>
    <t>5.67</t>
  </si>
  <si>
    <t>32</t>
  </si>
  <si>
    <t>7.03</t>
  </si>
  <si>
    <t>46</t>
  </si>
  <si>
    <t>6.27</t>
  </si>
  <si>
    <t>34</t>
  </si>
  <si>
    <t>7.64</t>
  </si>
  <si>
    <t>5.62</t>
  </si>
  <si>
    <t>5.00</t>
  </si>
  <si>
    <t>6.84</t>
  </si>
  <si>
    <t>7.70</t>
  </si>
  <si>
    <t>5.53</t>
  </si>
  <si>
    <t>42</t>
  </si>
  <si>
    <t>6.46</t>
  </si>
  <si>
    <t>5.48</t>
  </si>
  <si>
    <t>5.16</t>
  </si>
  <si>
    <t>35</t>
  </si>
  <si>
    <t>6.95</t>
  </si>
  <si>
    <t>5.38</t>
  </si>
  <si>
    <t>37</t>
  </si>
  <si>
    <t>4.87</t>
  </si>
  <si>
    <t>6.94</t>
  </si>
  <si>
    <t>6.66</t>
  </si>
  <si>
    <t>7.44</t>
  </si>
  <si>
    <t>5.29</t>
  </si>
  <si>
    <t>40</t>
  </si>
  <si>
    <t>4.79</t>
  </si>
  <si>
    <t>8.63</t>
  </si>
  <si>
    <t>7.53</t>
  </si>
  <si>
    <t>5.28</t>
  </si>
  <si>
    <t>41</t>
  </si>
  <si>
    <t>4.69</t>
  </si>
  <si>
    <t>8.62</t>
  </si>
  <si>
    <t>43</t>
  </si>
  <si>
    <t>6.45</t>
  </si>
  <si>
    <t>7.12</t>
  </si>
  <si>
    <t>5.22</t>
  </si>
  <si>
    <t>5.09</t>
  </si>
  <si>
    <t>39</t>
  </si>
  <si>
    <t>6.85</t>
  </si>
  <si>
    <t>7.32</t>
  </si>
  <si>
    <t>7.15</t>
  </si>
  <si>
    <t>5.21</t>
  </si>
  <si>
    <t>4.85</t>
  </si>
  <si>
    <t>8.57</t>
  </si>
  <si>
    <t>6.50</t>
  </si>
  <si>
    <t>7.31</t>
  </si>
  <si>
    <t>5.20</t>
  </si>
  <si>
    <t>4.95</t>
  </si>
  <si>
    <t>6.72</t>
  </si>
  <si>
    <t>4.99</t>
  </si>
  <si>
    <t>48</t>
  </si>
  <si>
    <t>4.16</t>
  </si>
  <si>
    <t>8.46</t>
  </si>
  <si>
    <t>44</t>
  </si>
  <si>
    <t>4.97</t>
  </si>
  <si>
    <t>8.45</t>
  </si>
  <si>
    <t>6.67</t>
  </si>
  <si>
    <t>7.26</t>
  </si>
  <si>
    <t>7.02</t>
  </si>
  <si>
    <t>4.94</t>
  </si>
  <si>
    <t>5.06</t>
  </si>
  <si>
    <t>8.41</t>
  </si>
  <si>
    <t>4.77</t>
  </si>
  <si>
    <t>49</t>
  </si>
  <si>
    <t>4.13</t>
  </si>
  <si>
    <t>45</t>
  </si>
  <si>
    <t>7.24</t>
  </si>
  <si>
    <t>4.34</t>
  </si>
  <si>
    <t>6.35</t>
  </si>
  <si>
    <t>7.09</t>
  </si>
  <si>
    <t>4.67</t>
  </si>
  <si>
    <t>4.42</t>
  </si>
  <si>
    <t>47</t>
  </si>
  <si>
    <t>6.36</t>
  </si>
  <si>
    <t>50</t>
  </si>
  <si>
    <t>6.01</t>
  </si>
  <si>
    <t>63</t>
  </si>
  <si>
    <t>4.65</t>
  </si>
  <si>
    <t>54</t>
  </si>
  <si>
    <t>3.81</t>
  </si>
  <si>
    <t>8.34</t>
  </si>
  <si>
    <t>6.32</t>
  </si>
  <si>
    <t>51</t>
  </si>
  <si>
    <t>7.05</t>
  </si>
  <si>
    <t>52</t>
  </si>
  <si>
    <t>6.80</t>
  </si>
  <si>
    <t>4.32</t>
  </si>
  <si>
    <t>6.31</t>
  </si>
  <si>
    <t>7.04</t>
  </si>
  <si>
    <t>7.00</t>
  </si>
  <si>
    <t>4.61</t>
  </si>
  <si>
    <t>4.35</t>
  </si>
  <si>
    <t>6.07</t>
  </si>
  <si>
    <t>53</t>
  </si>
  <si>
    <t>4.56</t>
  </si>
  <si>
    <t>6.11</t>
  </si>
  <si>
    <t>4.48</t>
  </si>
  <si>
    <t>3.92</t>
  </si>
  <si>
    <t>8.17</t>
  </si>
  <si>
    <t>61</t>
  </si>
  <si>
    <t>5.43</t>
  </si>
  <si>
    <t>4.40</t>
  </si>
  <si>
    <t>58</t>
  </si>
  <si>
    <t>3.55</t>
  </si>
  <si>
    <t>6.91</t>
  </si>
  <si>
    <t>4.05</t>
  </si>
  <si>
    <t>4.22</t>
  </si>
  <si>
    <t>8.13</t>
  </si>
  <si>
    <t>55</t>
  </si>
  <si>
    <t>5.64</t>
  </si>
  <si>
    <t>56</t>
  </si>
  <si>
    <t>4.33</t>
  </si>
  <si>
    <t>59</t>
  </si>
  <si>
    <t>3.52</t>
  </si>
  <si>
    <t>5.68</t>
  </si>
  <si>
    <t>6.73</t>
  </si>
  <si>
    <t>3.73</t>
  </si>
  <si>
    <t>8.06</t>
  </si>
  <si>
    <t>57</t>
  </si>
  <si>
    <t>5.49</t>
  </si>
  <si>
    <t>60</t>
  </si>
  <si>
    <t>3.51</t>
  </si>
  <si>
    <t>5.83</t>
  </si>
  <si>
    <t>4.21</t>
  </si>
  <si>
    <t>3.99</t>
  </si>
  <si>
    <t>6.62</t>
  </si>
  <si>
    <t>6.40</t>
  </si>
  <si>
    <t>4.08</t>
  </si>
  <si>
    <t>3.67</t>
  </si>
  <si>
    <t>5.77</t>
  </si>
  <si>
    <t>62</t>
  </si>
  <si>
    <t>4.01</t>
  </si>
  <si>
    <t>3.25</t>
  </si>
  <si>
    <t>5.44</t>
  </si>
  <si>
    <t>6.59</t>
  </si>
  <si>
    <t>68</t>
  </si>
  <si>
    <t>2.99</t>
  </si>
  <si>
    <t>7.81</t>
  </si>
  <si>
    <t>64</t>
  </si>
  <si>
    <t>6.56</t>
  </si>
  <si>
    <t>6.26</t>
  </si>
  <si>
    <t>3.94</t>
  </si>
  <si>
    <t>3.56</t>
  </si>
  <si>
    <t>7.74</t>
  </si>
  <si>
    <t>6.55</t>
  </si>
  <si>
    <t>3.87</t>
  </si>
  <si>
    <t>3.33</t>
  </si>
  <si>
    <t>7.71</t>
  </si>
  <si>
    <t>65</t>
  </si>
  <si>
    <t>69</t>
  </si>
  <si>
    <t>6.06</t>
  </si>
  <si>
    <t>3.71</t>
  </si>
  <si>
    <t>3.17</t>
  </si>
  <si>
    <t>67</t>
  </si>
  <si>
    <t>6.29</t>
  </si>
  <si>
    <t>3.60</t>
  </si>
  <si>
    <t>3.03</t>
  </si>
  <si>
    <t>66</t>
  </si>
  <si>
    <t>5.36</t>
  </si>
  <si>
    <t>3.42</t>
  </si>
  <si>
    <t>3.10</t>
  </si>
  <si>
    <t>70</t>
  </si>
  <si>
    <t>6.17</t>
  </si>
  <si>
    <t>3.37</t>
  </si>
  <si>
    <t>3.08</t>
  </si>
  <si>
    <t>3.26</t>
  </si>
  <si>
    <t>71</t>
  </si>
  <si>
    <t>2.73</t>
  </si>
  <si>
    <t>7.52</t>
  </si>
  <si>
    <t>5.23</t>
  </si>
  <si>
    <t>74</t>
  </si>
  <si>
    <t>4.89</t>
  </si>
  <si>
    <t>3.24</t>
  </si>
  <si>
    <t>2.98</t>
  </si>
  <si>
    <t>7.51</t>
  </si>
  <si>
    <t>72</t>
  </si>
  <si>
    <t>4.96</t>
  </si>
  <si>
    <t>6.16</t>
  </si>
  <si>
    <t>3.16</t>
  </si>
  <si>
    <t>6.14</t>
  </si>
  <si>
    <t>6.03</t>
  </si>
  <si>
    <t>3.12</t>
  </si>
  <si>
    <t>105</t>
  </si>
  <si>
    <t>1.61</t>
  </si>
  <si>
    <t>5.96</t>
  </si>
  <si>
    <t>96</t>
  </si>
  <si>
    <t>1.99</t>
  </si>
  <si>
    <t>73</t>
  </si>
  <si>
    <t>3.07</t>
  </si>
  <si>
    <t>75</t>
  </si>
  <si>
    <t>2.58</t>
  </si>
  <si>
    <t>5.08</t>
  </si>
  <si>
    <t>6.05</t>
  </si>
  <si>
    <t>76</t>
  </si>
  <si>
    <t>5.75</t>
  </si>
  <si>
    <t>2.93</t>
  </si>
  <si>
    <t>5.99</t>
  </si>
  <si>
    <t>78</t>
  </si>
  <si>
    <t>5.61</t>
  </si>
  <si>
    <t>3.02</t>
  </si>
  <si>
    <t>2.55</t>
  </si>
  <si>
    <t>5.86</t>
  </si>
  <si>
    <t>5.79</t>
  </si>
  <si>
    <t>2.66</t>
  </si>
  <si>
    <t>77</t>
  </si>
  <si>
    <t>80</t>
  </si>
  <si>
    <t>5.66</t>
  </si>
  <si>
    <t>2.68</t>
  </si>
  <si>
    <t>83</t>
  </si>
  <si>
    <t>2.97</t>
  </si>
  <si>
    <t>2.57</t>
  </si>
  <si>
    <t>79</t>
  </si>
  <si>
    <t>4.66</t>
  </si>
  <si>
    <t>5.55</t>
  </si>
  <si>
    <t>2.90</t>
  </si>
  <si>
    <t>91</t>
  </si>
  <si>
    <t>2.15</t>
  </si>
  <si>
    <t>7.23</t>
  </si>
  <si>
    <t>82</t>
  </si>
  <si>
    <t>5.39</t>
  </si>
  <si>
    <t>2.87</t>
  </si>
  <si>
    <t>81</t>
  </si>
  <si>
    <t>4.76</t>
  </si>
  <si>
    <t>5.31</t>
  </si>
  <si>
    <t>2.79</t>
  </si>
  <si>
    <t>2.50</t>
  </si>
  <si>
    <t>85</t>
  </si>
  <si>
    <t>5.11</t>
  </si>
  <si>
    <t>2.75</t>
  </si>
  <si>
    <t>2.32</t>
  </si>
  <si>
    <t>4.72</t>
  </si>
  <si>
    <t>4.58</t>
  </si>
  <si>
    <t>2.74</t>
  </si>
  <si>
    <t>2.47</t>
  </si>
  <si>
    <t>84</t>
  </si>
  <si>
    <t>5.47</t>
  </si>
  <si>
    <t>2.70</t>
  </si>
  <si>
    <t>2.61</t>
  </si>
  <si>
    <t>4.71</t>
  </si>
  <si>
    <t>4.50</t>
  </si>
  <si>
    <t>86</t>
  </si>
  <si>
    <t>2.53</t>
  </si>
  <si>
    <t>6.99</t>
  </si>
  <si>
    <t>4.39</t>
  </si>
  <si>
    <t>87</t>
  </si>
  <si>
    <t>5.05</t>
  </si>
  <si>
    <t>2.43</t>
  </si>
  <si>
    <t>6.98</t>
  </si>
  <si>
    <t>4.62</t>
  </si>
  <si>
    <t>2.65</t>
  </si>
  <si>
    <t>92</t>
  </si>
  <si>
    <t>2.13</t>
  </si>
  <si>
    <t>6.97</t>
  </si>
  <si>
    <t>88</t>
  </si>
  <si>
    <t>89</t>
  </si>
  <si>
    <t>2.62</t>
  </si>
  <si>
    <t>94</t>
  </si>
  <si>
    <t>4.45</t>
  </si>
  <si>
    <t>5.10</t>
  </si>
  <si>
    <t>4.78</t>
  </si>
  <si>
    <t>2.59</t>
  </si>
  <si>
    <t>2.18</t>
  </si>
  <si>
    <t>90</t>
  </si>
  <si>
    <t>4.19</t>
  </si>
  <si>
    <t>95</t>
  </si>
  <si>
    <t>2.03</t>
  </si>
  <si>
    <t>103</t>
  </si>
  <si>
    <t>4.88</t>
  </si>
  <si>
    <t>4.82</t>
  </si>
  <si>
    <t>2.30</t>
  </si>
  <si>
    <t>93</t>
  </si>
  <si>
    <t>4.30</t>
  </si>
  <si>
    <t>104</t>
  </si>
  <si>
    <t>3.86</t>
  </si>
  <si>
    <t>4.80</t>
  </si>
  <si>
    <t>97</t>
  </si>
  <si>
    <t>4.54</t>
  </si>
  <si>
    <t>2.21</t>
  </si>
  <si>
    <t>2.27</t>
  </si>
  <si>
    <t>2.45</t>
  </si>
  <si>
    <t>2.17</t>
  </si>
  <si>
    <t>2.36</t>
  </si>
  <si>
    <t>6.86</t>
  </si>
  <si>
    <t>98</t>
  </si>
  <si>
    <t>101</t>
  </si>
  <si>
    <t>2.28</t>
  </si>
  <si>
    <t>4.60</t>
  </si>
  <si>
    <t>100</t>
  </si>
  <si>
    <t>4.44</t>
  </si>
  <si>
    <t>2.22</t>
  </si>
  <si>
    <t>1.90</t>
  </si>
  <si>
    <t>99</t>
  </si>
  <si>
    <t>4.46</t>
  </si>
  <si>
    <t>2.14</t>
  </si>
  <si>
    <t>1.91</t>
  </si>
  <si>
    <t>6.69</t>
  </si>
  <si>
    <t>2.11</t>
  </si>
  <si>
    <t>1.80</t>
  </si>
  <si>
    <t>4.55</t>
  </si>
  <si>
    <t>108</t>
  </si>
  <si>
    <t>2.09</t>
  </si>
  <si>
    <t>1.94</t>
  </si>
  <si>
    <t>6.64</t>
  </si>
  <si>
    <t>102</t>
  </si>
  <si>
    <t>4.06</t>
  </si>
  <si>
    <t>4.41</t>
  </si>
  <si>
    <t>2.06</t>
  </si>
  <si>
    <t>1.96</t>
  </si>
  <si>
    <t>4.47</t>
  </si>
  <si>
    <t>1.92</t>
  </si>
  <si>
    <t>1.53</t>
  </si>
  <si>
    <t>4.49</t>
  </si>
  <si>
    <t>4.36</t>
  </si>
  <si>
    <t>1.86</t>
  </si>
  <si>
    <t>109</t>
  </si>
  <si>
    <t>1.46</t>
  </si>
  <si>
    <t>1.84</t>
  </si>
  <si>
    <t>1.72</t>
  </si>
  <si>
    <t>6.54</t>
  </si>
  <si>
    <t>106</t>
  </si>
  <si>
    <t>3.70</t>
  </si>
  <si>
    <t>107</t>
  </si>
  <si>
    <t>1.76</t>
  </si>
  <si>
    <t>1.55</t>
  </si>
  <si>
    <t>1.69</t>
  </si>
  <si>
    <t>1.62</t>
  </si>
  <si>
    <t>6.44</t>
  </si>
  <si>
    <t>112</t>
  </si>
  <si>
    <t>1.37</t>
  </si>
  <si>
    <t>110</t>
  </si>
  <si>
    <t>4.17</t>
  </si>
  <si>
    <t>1.67</t>
  </si>
  <si>
    <t>1.60</t>
  </si>
  <si>
    <t>6.33</t>
  </si>
  <si>
    <t>111</t>
  </si>
  <si>
    <t>4.15</t>
  </si>
  <si>
    <t>114</t>
  </si>
  <si>
    <t>3.97</t>
  </si>
  <si>
    <t>119</t>
  </si>
  <si>
    <t>1.06</t>
  </si>
  <si>
    <t>3.46</t>
  </si>
  <si>
    <t>3.39</t>
  </si>
  <si>
    <t>4.11</t>
  </si>
  <si>
    <t>116</t>
  </si>
  <si>
    <t>3.85</t>
  </si>
  <si>
    <t>1.65</t>
  </si>
  <si>
    <t>1.39</t>
  </si>
  <si>
    <t>113</t>
  </si>
  <si>
    <t>115</t>
  </si>
  <si>
    <t>3.29</t>
  </si>
  <si>
    <t>1.32</t>
  </si>
  <si>
    <t>1.59</t>
  </si>
  <si>
    <t>1.41</t>
  </si>
  <si>
    <t>6.00</t>
  </si>
  <si>
    <t>4.04</t>
  </si>
  <si>
    <t>1.50</t>
  </si>
  <si>
    <t>1.24</t>
  </si>
  <si>
    <t>3.36</t>
  </si>
  <si>
    <t>3.98</t>
  </si>
  <si>
    <t>3.63</t>
  </si>
  <si>
    <t>1.44</t>
  </si>
  <si>
    <t>1.18</t>
  </si>
  <si>
    <t>117</t>
  </si>
  <si>
    <t>118</t>
  </si>
  <si>
    <t>120</t>
  </si>
  <si>
    <t>3.62</t>
  </si>
  <si>
    <t>1.15</t>
  </si>
  <si>
    <t>3.93</t>
  </si>
  <si>
    <t>121</t>
  </si>
  <si>
    <t>3.59</t>
  </si>
  <si>
    <t>1.36</t>
  </si>
  <si>
    <t>1.31</t>
  </si>
  <si>
    <t>3.18</t>
  </si>
  <si>
    <t>3.88</t>
  </si>
  <si>
    <t>1.27</t>
  </si>
  <si>
    <t>1.07</t>
  </si>
  <si>
    <t>5.37</t>
  </si>
  <si>
    <t>2.96</t>
  </si>
  <si>
    <t>2.78</t>
  </si>
  <si>
    <t>1.25</t>
  </si>
  <si>
    <t>126</t>
  </si>
  <si>
    <t>0.80</t>
  </si>
  <si>
    <t>2.89</t>
  </si>
  <si>
    <t>123</t>
  </si>
  <si>
    <t>1.10</t>
  </si>
  <si>
    <t>0.96</t>
  </si>
  <si>
    <t>122</t>
  </si>
  <si>
    <t>3.13</t>
  </si>
  <si>
    <t>0.93</t>
  </si>
  <si>
    <t>5.07</t>
  </si>
  <si>
    <t>2.85</t>
  </si>
  <si>
    <t>124</t>
  </si>
  <si>
    <t>0.82</t>
  </si>
  <si>
    <t>5.02</t>
  </si>
  <si>
    <t>131</t>
  </si>
  <si>
    <t>2.95</t>
  </si>
  <si>
    <t>1.03</t>
  </si>
  <si>
    <t>125</t>
  </si>
  <si>
    <t>3.14</t>
  </si>
  <si>
    <t>0.99</t>
  </si>
  <si>
    <t>4.84</t>
  </si>
  <si>
    <t>127</t>
  </si>
  <si>
    <t>3.23</t>
  </si>
  <si>
    <t>128</t>
  </si>
  <si>
    <t>0.78</t>
  </si>
  <si>
    <t>3.19</t>
  </si>
  <si>
    <t>0.92</t>
  </si>
  <si>
    <t>0.77</t>
  </si>
  <si>
    <t>0.86</t>
  </si>
  <si>
    <t>129</t>
  </si>
  <si>
    <t>2.42</t>
  </si>
  <si>
    <t>0.83</t>
  </si>
  <si>
    <t>0.74</t>
  </si>
  <si>
    <t>130</t>
  </si>
  <si>
    <t>2.46</t>
  </si>
  <si>
    <t>133</t>
  </si>
  <si>
    <t>132</t>
  </si>
  <si>
    <t>0.73</t>
  </si>
  <si>
    <t>0.63</t>
  </si>
  <si>
    <t>2.37</t>
  </si>
  <si>
    <t>134</t>
  </si>
  <si>
    <t>3.15</t>
  </si>
  <si>
    <t>0.67</t>
  </si>
  <si>
    <t>3.05</t>
  </si>
  <si>
    <t>0.68</t>
  </si>
  <si>
    <t>0.58</t>
  </si>
  <si>
    <t>2.35</t>
  </si>
  <si>
    <t>135</t>
  </si>
  <si>
    <t>0.57</t>
  </si>
  <si>
    <t>4.53</t>
  </si>
  <si>
    <t>2.82</t>
  </si>
  <si>
    <t>145</t>
  </si>
  <si>
    <t>0.27</t>
  </si>
  <si>
    <t>2.31</t>
  </si>
  <si>
    <t>136</t>
  </si>
  <si>
    <t>0.55</t>
  </si>
  <si>
    <t>138</t>
  </si>
  <si>
    <t>0.41</t>
  </si>
  <si>
    <t>2.29</t>
  </si>
  <si>
    <t>0.47</t>
  </si>
  <si>
    <t>137</t>
  </si>
  <si>
    <t>2.94</t>
  </si>
  <si>
    <t>2.72</t>
  </si>
  <si>
    <t>139</t>
  </si>
  <si>
    <t>0.40</t>
  </si>
  <si>
    <t>4.18</t>
  </si>
  <si>
    <t>140</t>
  </si>
  <si>
    <t>0.54</t>
  </si>
  <si>
    <t>0.48</t>
  </si>
  <si>
    <t>143</t>
  </si>
  <si>
    <t>2.44</t>
  </si>
  <si>
    <t>0.51</t>
  </si>
  <si>
    <t>0.46</t>
  </si>
  <si>
    <t>142</t>
  </si>
  <si>
    <t>2.63</t>
  </si>
  <si>
    <t>0.50</t>
  </si>
  <si>
    <t>0.43</t>
  </si>
  <si>
    <t>3.76</t>
  </si>
  <si>
    <t>141</t>
  </si>
  <si>
    <t>2.08</t>
  </si>
  <si>
    <t>2.49</t>
  </si>
  <si>
    <t>0.49</t>
  </si>
  <si>
    <t>0.38</t>
  </si>
  <si>
    <t>0.45</t>
  </si>
  <si>
    <t>155</t>
  </si>
  <si>
    <t>0.13</t>
  </si>
  <si>
    <t>3.66</t>
  </si>
  <si>
    <t>147</t>
  </si>
  <si>
    <t>144</t>
  </si>
  <si>
    <t>0.37</t>
  </si>
  <si>
    <t>3.65</t>
  </si>
  <si>
    <t>1.97</t>
  </si>
  <si>
    <t>148</t>
  </si>
  <si>
    <t>0.42</t>
  </si>
  <si>
    <t>3.64</t>
  </si>
  <si>
    <t>146</t>
  </si>
  <si>
    <t>2.52</t>
  </si>
  <si>
    <t>2.51</t>
  </si>
  <si>
    <t>0.31</t>
  </si>
  <si>
    <t>2.33</t>
  </si>
  <si>
    <t>0.35</t>
  </si>
  <si>
    <t>0.30</t>
  </si>
  <si>
    <t>Faso</t>
  </si>
  <si>
    <t>0.26</t>
  </si>
  <si>
    <t>151</t>
  </si>
  <si>
    <t>0.25</t>
  </si>
  <si>
    <t>3.49</t>
  </si>
  <si>
    <t>149</t>
  </si>
  <si>
    <t>2.23</t>
  </si>
  <si>
    <t>0.28</t>
  </si>
  <si>
    <t>153</t>
  </si>
  <si>
    <t>0.19</t>
  </si>
  <si>
    <t>3.41</t>
  </si>
  <si>
    <t>150</t>
  </si>
  <si>
    <t>152</t>
  </si>
  <si>
    <t>0.23</t>
  </si>
  <si>
    <t>0.24</t>
  </si>
  <si>
    <t>0.21</t>
  </si>
  <si>
    <t>3.35</t>
  </si>
  <si>
    <t>3.32</t>
  </si>
  <si>
    <t>154</t>
  </si>
  <si>
    <t>0.20</t>
  </si>
  <si>
    <t>3.21</t>
  </si>
  <si>
    <t>2.00</t>
  </si>
  <si>
    <t>156</t>
  </si>
  <si>
    <t>1.93</t>
  </si>
  <si>
    <t>160</t>
  </si>
  <si>
    <t>2.19</t>
  </si>
  <si>
    <t>0.18</t>
  </si>
  <si>
    <t>0.16</t>
  </si>
  <si>
    <t>157</t>
  </si>
  <si>
    <t>1.95</t>
  </si>
  <si>
    <t>158</t>
  </si>
  <si>
    <t>1.81</t>
  </si>
  <si>
    <t>1.89</t>
  </si>
  <si>
    <t>0.14</t>
  </si>
  <si>
    <t>159</t>
  </si>
  <si>
    <t>0.10</t>
  </si>
  <si>
    <t>2.71</t>
  </si>
  <si>
    <t>1.87</t>
  </si>
  <si>
    <t>1.73</t>
  </si>
  <si>
    <t>0.12</t>
  </si>
  <si>
    <t>162</t>
  </si>
  <si>
    <t>1.66</t>
  </si>
  <si>
    <t>161</t>
  </si>
  <si>
    <t>1.85</t>
  </si>
  <si>
    <t>0.09</t>
  </si>
  <si>
    <t>0.08</t>
  </si>
  <si>
    <t>164</t>
  </si>
  <si>
    <t>1.54</t>
  </si>
  <si>
    <t>163</t>
  </si>
  <si>
    <t>0.07</t>
  </si>
  <si>
    <t>1.68</t>
  </si>
  <si>
    <t>165</t>
  </si>
  <si>
    <t>0.04</t>
  </si>
  <si>
    <t>164 1.</t>
  </si>
  <si>
    <t>1.28</t>
  </si>
  <si>
    <t>0.05</t>
  </si>
  <si>
    <t>166</t>
  </si>
  <si>
    <t>1.22</t>
  </si>
  <si>
    <t>0.03</t>
  </si>
  <si>
    <t>Polity</t>
  </si>
  <si>
    <t>Polity 2</t>
  </si>
  <si>
    <t>Index (C)</t>
  </si>
  <si>
    <t>Polity2</t>
  </si>
  <si>
    <t>Baden</t>
  </si>
  <si>
    <t>Bavaria</t>
  </si>
  <si>
    <t>Bosnia</t>
  </si>
  <si>
    <t>East Timor</t>
  </si>
  <si>
    <t>Gran Colombia</t>
  </si>
  <si>
    <t>Modena</t>
  </si>
  <si>
    <t>Orange Free State</t>
  </si>
  <si>
    <t>Papal States</t>
  </si>
  <si>
    <t>Parma</t>
  </si>
  <si>
    <t>Prussia</t>
  </si>
  <si>
    <t>Sardinia</t>
  </si>
  <si>
    <t>Saxony</t>
  </si>
  <si>
    <t>Serbia and Montenegro</t>
  </si>
  <si>
    <t>Sudan-North</t>
  </si>
  <si>
    <t>Tuscany</t>
  </si>
  <si>
    <t>Two Sicilies</t>
  </si>
  <si>
    <t>United Province CA</t>
  </si>
  <si>
    <t>Vietnam North</t>
  </si>
  <si>
    <t>Vietnam South</t>
  </si>
  <si>
    <t>Wuerttemburg</t>
  </si>
  <si>
    <t>Yemen North</t>
  </si>
  <si>
    <t>Yemen South</t>
  </si>
  <si>
    <t>dyqusrv</t>
  </si>
  <si>
    <t>fmisfun</t>
  </si>
  <si>
    <t>fmissta</t>
  </si>
  <si>
    <t>tsasrv</t>
  </si>
  <si>
    <t>fmissrv</t>
  </si>
  <si>
    <t>tmissrv</t>
  </si>
  <si>
    <t>efilsrv</t>
  </si>
  <si>
    <t>0=No PF dataset</t>
  </si>
  <si>
    <t>T (1): Treasury/Bud Exec</t>
  </si>
  <si>
    <t>0 : No T/F solution yet</t>
  </si>
  <si>
    <t>0:  No TSA yet</t>
  </si>
  <si>
    <t>0 : No FMIS</t>
  </si>
  <si>
    <t>0 = Not available</t>
  </si>
  <si>
    <t>0= Not available yet</t>
  </si>
  <si>
    <t xml:space="preserve">1=Static </t>
  </si>
  <si>
    <t>F (2): FMIS=T + Bud Form</t>
  </si>
  <si>
    <t>1 : Impl in progress</t>
  </si>
  <si>
    <t>1: Planned or initiated</t>
  </si>
  <si>
    <t>1 : T operational</t>
  </si>
  <si>
    <t>1= Informational</t>
  </si>
  <si>
    <t>1= Provide information only</t>
  </si>
  <si>
    <t>2=Dynamic (predefined)</t>
  </si>
  <si>
    <t>2 : T/F is operational (pilot/limited)</t>
  </si>
  <si>
    <t>2: TSA is oper - Decentralized</t>
  </si>
  <si>
    <t>2 : F (B+T) operational  OR  T+TSA operational</t>
  </si>
  <si>
    <t>2= Transactional</t>
  </si>
  <si>
    <t>2= Online e-Filing for G2C/G2B</t>
  </si>
  <si>
    <t>3=Dynamic (user-defined)</t>
  </si>
  <si>
    <t>3 : T/F is fully/partially operational</t>
  </si>
  <si>
    <t xml:space="preserve">3: TSA is oper - Centralized </t>
  </si>
  <si>
    <t>3:  F + TSA operational</t>
  </si>
  <si>
    <t xml:space="preserve">3= Connected </t>
  </si>
  <si>
    <t>3= Online e-Filing and payments</t>
  </si>
  <si>
    <t>Brad's index calculation model</t>
  </si>
  <si>
    <t>indicator</t>
  </si>
  <si>
    <t>variable                        points</t>
  </si>
  <si>
    <t>weights (ind / index)</t>
  </si>
  <si>
    <t>budget execution</t>
  </si>
  <si>
    <t>fmissrv                          0        1</t>
  </si>
  <si>
    <t>0.167          0.033</t>
  </si>
  <si>
    <t>status not captured here</t>
  </si>
  <si>
    <t>budget formulation</t>
  </si>
  <si>
    <t>TSA</t>
  </si>
  <si>
    <t>tsasrv                             0        1</t>
  </si>
  <si>
    <t>status captured in indicator</t>
  </si>
  <si>
    <t>dynamic query (PF data)</t>
  </si>
  <si>
    <t>dyqusrv                        0         3</t>
  </si>
  <si>
    <t>0.5               0.10</t>
  </si>
  <si>
    <t>e-Tax services</t>
  </si>
  <si>
    <t>tmissrv                         0         3</t>
  </si>
  <si>
    <t>e-Filing functions</t>
  </si>
  <si>
    <t>efilsrv                           0         3</t>
  </si>
  <si>
    <t>e-Customs services</t>
  </si>
  <si>
    <t>ecstsrv                          0         3</t>
  </si>
  <si>
    <t>1.0               0.20</t>
  </si>
  <si>
    <t>HRMIS scope/func</t>
  </si>
  <si>
    <t>hrmsrv                          0         2</t>
  </si>
  <si>
    <t>Payroll</t>
  </si>
  <si>
    <t>Payroll scope/func</t>
  </si>
  <si>
    <t>paysrv                           0         2</t>
  </si>
  <si>
    <t>e-Proc services</t>
  </si>
  <si>
    <t>erpcsrv                         0         3</t>
  </si>
  <si>
    <t>Alternative index calculation model</t>
  </si>
  <si>
    <t>&gt;&gt;&gt; 8 different indicators and equal weights</t>
  </si>
  <si>
    <t>relative weights (index)</t>
  </si>
  <si>
    <t>combined (F_Comb)</t>
  </si>
  <si>
    <t>fmissrv                          0        3</t>
  </si>
  <si>
    <t>use combined indicator without any fragmentation</t>
  </si>
  <si>
    <t>max 22 points</t>
  </si>
  <si>
    <t>ecstsrv</t>
  </si>
  <si>
    <t>hrmssrv</t>
  </si>
  <si>
    <t>payrsrv</t>
  </si>
  <si>
    <t>eprcsrv</t>
  </si>
  <si>
    <t>0: No HRMIS</t>
  </si>
  <si>
    <t>0: No Payroll</t>
  </si>
  <si>
    <t xml:space="preserve">1: Fragmented </t>
  </si>
  <si>
    <t xml:space="preserve">2: Centralized </t>
  </si>
  <si>
    <t>1: Planned / initiated</t>
  </si>
  <si>
    <t>2: In use - Decentralized</t>
  </si>
  <si>
    <t xml:space="preserve">3: In use - Centralized </t>
  </si>
  <si>
    <t>RPPA Website &gt; KONEPS</t>
  </si>
  <si>
    <t>e-Proc &gt; KONEPS</t>
  </si>
  <si>
    <t>Mer-Link / CompraRED &gt; KONEPS</t>
  </si>
  <si>
    <t>e-GP &gt; KONEPS</t>
  </si>
  <si>
    <t>Public Debt</t>
  </si>
  <si>
    <t>Ministry of Finance of Republic of Albania</t>
  </si>
  <si>
    <t>Angolan National Bank</t>
  </si>
  <si>
    <t>Ministry of Economy and Public Finances</t>
  </si>
  <si>
    <t>The Australian Office of Financial Management</t>
  </si>
  <si>
    <t>Austrian Federal Financing Agency</t>
  </si>
  <si>
    <t>Central Bank</t>
  </si>
  <si>
    <t>Belgium Federal Public Debt Agency</t>
  </si>
  <si>
    <t>Brazilian National Treasury Secretariat</t>
  </si>
  <si>
    <t>Autonomous Sinking Fund of Cameroon</t>
  </si>
  <si>
    <t>Canadian Ministry of Finance</t>
  </si>
  <si>
    <t>Ministry of Finance – Public Debt Office</t>
  </si>
  <si>
    <t>Colombia General Directorate of Public Credit</t>
  </si>
  <si>
    <t>Ministry of Treasury</t>
  </si>
  <si>
    <t>Ministry of Finance of Republic of Cyprus</t>
  </si>
  <si>
    <t>Czech Republic Ministry of Finance</t>
  </si>
  <si>
    <t>Denmark's National bank</t>
  </si>
  <si>
    <t>Ministry of Finance of Republic of Ethiopia</t>
  </si>
  <si>
    <t>Ministry of Finance of The Republic of The Fiji Islands</t>
  </si>
  <si>
    <t>Finnish State Treasury</t>
  </si>
  <si>
    <t>Agence France Trésor</t>
  </si>
  <si>
    <t>German Federal Republic Finance Agency GmbH</t>
  </si>
  <si>
    <t>Monetary Authority HKMA</t>
  </si>
  <si>
    <t>Hungarian Government Debt Management Agency</t>
  </si>
  <si>
    <t>Iceland National Debt Management Agency</t>
  </si>
  <si>
    <t>Directorate of Government Securities Management</t>
  </si>
  <si>
    <t>National Treasury Management Agency</t>
  </si>
  <si>
    <t>Israeli Ministry of Finance Debt Office</t>
  </si>
  <si>
    <t>Italian Treasury - Public Debt Directorate</t>
  </si>
  <si>
    <t>Jordanian Central bank</t>
  </si>
  <si>
    <t>Ministry of Strategy and Finance – Government Bond Policy division</t>
  </si>
  <si>
    <t>Public Finance Management</t>
  </si>
  <si>
    <t>Ministry of Finance and Development Planning</t>
  </si>
  <si>
    <t>Trésorerie de l'Etat</t>
  </si>
  <si>
    <t>Malawian Reserve Bank</t>
  </si>
  <si>
    <t>The Treasury Department</t>
  </si>
  <si>
    <t>Mexican Ministry of Finance and Public Credit</t>
  </si>
  <si>
    <t>Dutch State Treasury Agency</t>
  </si>
  <si>
    <t>New Zealand Debt Management Office</t>
  </si>
  <si>
    <t>Ministry of Finance and Public Credit</t>
  </si>
  <si>
    <t>Norwegian Ministry of Finance</t>
  </si>
  <si>
    <t>Department of Treasury</t>
  </si>
  <si>
    <t>Department of Finance</t>
  </si>
  <si>
    <t>Polish Ministry of Finance</t>
  </si>
  <si>
    <t>Portuguese Debt Agency</t>
  </si>
  <si>
    <t>The Central Bank of the Russian Federation</t>
  </si>
  <si>
    <t>Ministry of Finance, Economic Affairs and National Development</t>
  </si>
  <si>
    <t>Slovakian Debt and Liquidity Management Agency</t>
  </si>
  <si>
    <t>South African Asset &amp; Liability Management Branch</t>
  </si>
  <si>
    <t>Spanish Ministry of Finance</t>
  </si>
  <si>
    <t>Swedish National Debt Office</t>
  </si>
  <si>
    <t>Swiss Federal Finance Administration</t>
  </si>
  <si>
    <t>Turkish Treasury</t>
  </si>
  <si>
    <t>Ugandan Central Bank</t>
  </si>
  <si>
    <t>UK Debt Management Office</t>
  </si>
  <si>
    <t>United States Department of Treasury, Bureau of the Public Debt</t>
  </si>
  <si>
    <t>Debt Management Unit</t>
  </si>
  <si>
    <t>Bank of Zambia</t>
  </si>
  <si>
    <t>Bank of Zimbabwe</t>
  </si>
  <si>
    <t>Debt Org / URL</t>
  </si>
  <si>
    <t>DMS</t>
  </si>
  <si>
    <t>DMS Soln</t>
  </si>
  <si>
    <t>DMS Yr</t>
  </si>
  <si>
    <t>DMS Sta</t>
  </si>
  <si>
    <t>DM Inst</t>
  </si>
  <si>
    <t>DM OpSt</t>
  </si>
  <si>
    <t>DMFAS 5.3</t>
  </si>
  <si>
    <t>MoF</t>
  </si>
  <si>
    <t>DMFAS</t>
  </si>
  <si>
    <t>DMFAS 6.0</t>
  </si>
  <si>
    <t>DMFAS 5.2</t>
  </si>
  <si>
    <t>MoE</t>
  </si>
  <si>
    <t>4F</t>
  </si>
  <si>
    <t>4T</t>
  </si>
  <si>
    <t>4FT</t>
  </si>
  <si>
    <t>http://unctad.org/divs/gds/dmfas/Pages/default.aspx</t>
  </si>
  <si>
    <t>http://thecommonwealth.org/organisation/trade-and-debt-management-advisory-services</t>
  </si>
  <si>
    <t>http://www.csdrms.org/</t>
  </si>
  <si>
    <t>CS-DRMS</t>
  </si>
  <si>
    <t>CAA</t>
  </si>
  <si>
    <t>http://www.akce.gov.al</t>
  </si>
  <si>
    <t>http://en.wikipedia.org/wiki/International_taxation#cite_note-102</t>
  </si>
  <si>
    <t>http://www.shabait.com/news/local-news/6953-meeting-of-ministerial-cabinet-concluded-</t>
  </si>
  <si>
    <t>http://www.ataftax.net/en/e-resources/e-resources-public.html</t>
  </si>
  <si>
    <t>Tax</t>
  </si>
  <si>
    <t>Tx</t>
  </si>
  <si>
    <t>Cust</t>
  </si>
  <si>
    <t>Cx</t>
  </si>
  <si>
    <t>Trea</t>
  </si>
  <si>
    <t>Tr</t>
  </si>
  <si>
    <t>Ts</t>
  </si>
  <si>
    <t>eFile</t>
  </si>
  <si>
    <t>Fe</t>
  </si>
  <si>
    <t>ePay</t>
  </si>
  <si>
    <t>dSign</t>
  </si>
  <si>
    <t>eProc</t>
  </si>
  <si>
    <t>Pro</t>
  </si>
  <si>
    <t>Pay</t>
  </si>
  <si>
    <t>Bp</t>
  </si>
  <si>
    <t>Bexe</t>
  </si>
  <si>
    <t>Bpln</t>
  </si>
  <si>
    <t>Be</t>
  </si>
  <si>
    <t>TMIS ASW</t>
  </si>
  <si>
    <t>1 : LDSW</t>
  </si>
  <si>
    <t>2 : COTS</t>
  </si>
  <si>
    <t>0 : No TMIS yet</t>
  </si>
  <si>
    <t>TMIS Oper</t>
  </si>
  <si>
    <t>TMIS Srv</t>
  </si>
  <si>
    <t>3= Connected serv</t>
  </si>
  <si>
    <t>1= Info/forms</t>
  </si>
  <si>
    <t>0 = No info on serv</t>
  </si>
  <si>
    <t>e-Services (198 economies)</t>
  </si>
  <si>
    <t>e-services (Regions)</t>
  </si>
  <si>
    <t>e-Filing services</t>
  </si>
  <si>
    <t>Tax MIS application software</t>
  </si>
  <si>
    <t>TMIS implementation status</t>
  </si>
  <si>
    <t>TMIS services/functionality</t>
  </si>
  <si>
    <t>Customs MIS application software</t>
  </si>
  <si>
    <t>CMIS implementation status</t>
  </si>
  <si>
    <t>CMIS services/functionality</t>
  </si>
  <si>
    <t>e-Payment services</t>
  </si>
  <si>
    <t>HRMIS application software</t>
  </si>
  <si>
    <t>HRMIS implementation status</t>
  </si>
  <si>
    <t>HRMIS services/functionality</t>
  </si>
  <si>
    <t>Payroll application software</t>
  </si>
  <si>
    <t>Payroll implementation status</t>
  </si>
  <si>
    <t>Payroll services/functionality</t>
  </si>
  <si>
    <t>e-Procurement system implementation status</t>
  </si>
  <si>
    <t>e-Procurement services/functionality</t>
  </si>
  <si>
    <t>CMIS ASW</t>
  </si>
  <si>
    <t>0 : No CMIS yet</t>
  </si>
  <si>
    <t>CMIS Oper</t>
  </si>
  <si>
    <t>CMIS Srv</t>
  </si>
  <si>
    <t>e-Filing Srv</t>
  </si>
  <si>
    <t>0 = Not available yet</t>
  </si>
  <si>
    <t>3= e-Filing+e-Payment</t>
  </si>
  <si>
    <t>2= e-Filing for G2C/G2B</t>
  </si>
  <si>
    <t>e=Payment Srv</t>
  </si>
  <si>
    <t>0 : No e-Payment srv</t>
  </si>
  <si>
    <t>1 : Fragmented srv</t>
  </si>
  <si>
    <t>2 : Centralized sln</t>
  </si>
  <si>
    <t>1= Legal basis only</t>
  </si>
  <si>
    <t>2= Leg+Infra in place</t>
  </si>
  <si>
    <t>3= Used in practice</t>
  </si>
  <si>
    <t>HRMIS ASW</t>
  </si>
  <si>
    <t>HRMIS Oper</t>
  </si>
  <si>
    <t>0 : No HRMIS yet</t>
  </si>
  <si>
    <t>0= No HRMIS yet</t>
  </si>
  <si>
    <t>0= No TMIS yet</t>
  </si>
  <si>
    <t>0= No CMIS yet</t>
  </si>
  <si>
    <t>0= No Digital Sign</t>
  </si>
  <si>
    <t>0 : No HRMIS srv</t>
  </si>
  <si>
    <t>1= Planned</t>
  </si>
  <si>
    <t>2= Impl in progress</t>
  </si>
  <si>
    <t>3= Fully operational</t>
  </si>
  <si>
    <t>HRMIS Platform</t>
  </si>
  <si>
    <t>Payroll ASW</t>
  </si>
  <si>
    <t>Payroll Oper</t>
  </si>
  <si>
    <t>Payroll Platform</t>
  </si>
  <si>
    <t>0 : No Payroll Sys</t>
  </si>
  <si>
    <t>0= No Payroll Sys</t>
  </si>
  <si>
    <t>eProc Status</t>
  </si>
  <si>
    <t>eProc Services</t>
  </si>
  <si>
    <t>0= No e-Procure Sys</t>
  </si>
  <si>
    <t>1= e-Proc in progress</t>
  </si>
  <si>
    <t>0= No info on serv</t>
  </si>
  <si>
    <t>2= Tenders only</t>
  </si>
  <si>
    <t>3= Tender+Contract</t>
  </si>
  <si>
    <t>http://www.bcn.gob.ni/sistema_pagos/documentos/Ley_729_Ley_de_firma_electronica.pdf</t>
  </si>
  <si>
    <t>e-Gov Institution</t>
  </si>
  <si>
    <t>e-Gov Org URL</t>
  </si>
  <si>
    <t>e-Gov Yr</t>
  </si>
  <si>
    <t>CR Org</t>
  </si>
  <si>
    <t>e-Gov Entity</t>
  </si>
  <si>
    <t>eG Org</t>
  </si>
  <si>
    <t>MoF   1</t>
  </si>
  <si>
    <t>MoICT   2</t>
  </si>
  <si>
    <t>MoIA   3</t>
  </si>
  <si>
    <t>Auton   4</t>
  </si>
  <si>
    <t>HY</t>
  </si>
  <si>
    <t>HZ</t>
  </si>
  <si>
    <t>IA</t>
  </si>
  <si>
    <t>IB</t>
  </si>
  <si>
    <t>IC</t>
  </si>
  <si>
    <t>IF</t>
  </si>
  <si>
    <t>IG</t>
  </si>
  <si>
    <t>IH</t>
  </si>
  <si>
    <t>IJ</t>
  </si>
  <si>
    <t>II</t>
  </si>
  <si>
    <t>Debt Mgmt Organization website</t>
  </si>
  <si>
    <t>Debt Mgmt System solution</t>
  </si>
  <si>
    <t>Debt Mgmt System solution name</t>
  </si>
  <si>
    <t>Debt Mgmt System is operational since (year)</t>
  </si>
  <si>
    <t>DMS operational status for centralized (shared) platforms:</t>
  </si>
  <si>
    <t>No DMS / Status unknown</t>
  </si>
  <si>
    <t>Debt Management Institution</t>
  </si>
  <si>
    <t>DMS operational stage (functional)</t>
  </si>
  <si>
    <t>N/A = System no longer in use or not yet in use</t>
  </si>
  <si>
    <t>System installed but not (or not fully) operational</t>
  </si>
  <si>
    <t>Database regularly kept up to date</t>
  </si>
  <si>
    <t>System used for monitoring and internal reporting</t>
  </si>
  <si>
    <t>System used for external reporting/statistics</t>
  </si>
  <si>
    <t>Ministry of Interior/Home Affairs</t>
  </si>
  <si>
    <t>Ministry of ICT</t>
  </si>
  <si>
    <t>Autonomous entity under Pres/PM</t>
  </si>
  <si>
    <t>CB : Central Bank</t>
  </si>
  <si>
    <t>MoF : Ministry of Finance</t>
  </si>
  <si>
    <t>Dedicated e-Gov Institution website (URL)</t>
  </si>
  <si>
    <t>Name of the government entity managing e-Gov activities</t>
  </si>
  <si>
    <t>Institutional responsibility for e-Gov</t>
  </si>
  <si>
    <t xml:space="preserve"> &lt; Avg Score</t>
  </si>
  <si>
    <t>Extension &gt;&gt;&gt;</t>
  </si>
  <si>
    <t>http://www.finances.bj</t>
  </si>
  <si>
    <t>http://open.data.al</t>
  </si>
  <si>
    <t>http://data.gv.at</t>
  </si>
  <si>
    <t>http://dados.gov.br</t>
  </si>
  <si>
    <t>http://www.finances.gov.bi</t>
  </si>
  <si>
    <t>http://govinfo.nlc.gov.cn</t>
  </si>
  <si>
    <t>http://www.budget.gouv.ga</t>
  </si>
  <si>
    <t>http://www.gobiernoabierto.gob.sv</t>
  </si>
  <si>
    <t>https://www.govdata.de</t>
  </si>
  <si>
    <t>http://www.gov.hk/en/theme/psi/datasets</t>
  </si>
  <si>
    <t>http://www.dati.gov.it</t>
  </si>
  <si>
    <t>http://www.mof.gov.mn/category/budget-development/budget-software</t>
  </si>
  <si>
    <t>http://www.sknmof.com</t>
  </si>
  <si>
    <t>http://data.gov.sk</t>
  </si>
  <si>
    <t>http://www.procure.ch</t>
  </si>
  <si>
    <t>http://www.moftg.net</t>
  </si>
  <si>
    <t>dS Op</t>
  </si>
  <si>
    <t>https://joinup.ec.europa.eu/community/nifo/og_page/egovernment-factsheets</t>
  </si>
  <si>
    <t>FCS</t>
  </si>
  <si>
    <t xml:space="preserve">Presentation &gt;  </t>
  </si>
  <si>
    <t>Current status of government practices for PFM systems &amp; e-Services</t>
  </si>
  <si>
    <t>Good Practices &gt; PFM Systems &amp; e-Services</t>
  </si>
  <si>
    <t>http://www.gmg.biz/referenzenhierarchie.aspx?auswahl=3107&amp;st=Produkte&amp;mid=3107&amp;firmaid=0</t>
  </si>
  <si>
    <t>Information and Communications Unit</t>
  </si>
  <si>
    <t>http://www.fonction-publique.public.lu/fr/structure-organisationnelle/ctie/index.html</t>
  </si>
  <si>
    <t>http://homeaffairs.gov.mt/en/Pages/Home.aspx</t>
  </si>
  <si>
    <t>e-ID Registration Office</t>
  </si>
  <si>
    <t>http://en.gouv.mc/Government-Institutions/The-Government/Ministry-of-Public-Works-the-Environment-and-Urban-Development/Department-of-Electronic-Communications</t>
  </si>
  <si>
    <t>https://www.logius.nl/</t>
  </si>
  <si>
    <t>https://www.regjeringen.no/en/dep/kmd/id504/</t>
  </si>
  <si>
    <t>https://mac.gov.pl/</t>
  </si>
  <si>
    <t>Ministry of Administration and Digitazion</t>
  </si>
  <si>
    <t>http://www.portugal.gov.pt/pt/conselho-digital.aspx</t>
  </si>
  <si>
    <t>Digital Council</t>
  </si>
  <si>
    <t>http://www.mcsi.ro/#</t>
  </si>
  <si>
    <t>Ministry of Communications and Information Society</t>
  </si>
  <si>
    <t>http://nases.gov.sk/</t>
  </si>
  <si>
    <t>Government Office</t>
  </si>
  <si>
    <t>http://www.ukom.gov.si/en/</t>
  </si>
  <si>
    <t>Government Communications Office</t>
  </si>
  <si>
    <t>http://www.minhap.gob.es/en-GB/Paginas/Home.aspx</t>
  </si>
  <si>
    <t>Direccion General de Organizacion Administrativa y Procedimientos</t>
  </si>
  <si>
    <t>http://www.government.se/sb/d/3145</t>
  </si>
  <si>
    <t>Government Offices Communications Department</t>
  </si>
  <si>
    <t>http://www.egovernment.ch/egov/00838/00841/index.html?lang=en</t>
  </si>
  <si>
    <t>eGovernment Steering Committee</t>
  </si>
  <si>
    <t>http://www.mpa.gov.tt/home/</t>
  </si>
  <si>
    <t>http://www.pm.gov.tn/pm/article/article.php?id=188&amp;lang=en</t>
  </si>
  <si>
    <t>e-Government Unit</t>
  </si>
  <si>
    <t>http://www.ubak.gov.tr/BLSM_WIYS/UBAK/en/en_new_html/20091202_121818_204_2_64.php</t>
  </si>
  <si>
    <t>http://opm.go.ug/</t>
  </si>
  <si>
    <t>http://www.kmu.gov.ua/control/en/publish/article?&amp;art_id=244984638</t>
  </si>
  <si>
    <t>http://www.government.ae/ar/web/guest/contactus</t>
  </si>
  <si>
    <t>Telecommunications Regulatory Authority</t>
  </si>
  <si>
    <t>https://www.gov.uk/government/organisations/government-digital-service/about</t>
  </si>
  <si>
    <t>Government Digital Services</t>
  </si>
  <si>
    <t>http://www.gsa.gov/portal/category/100000</t>
  </si>
  <si>
    <t>US General Services Administration</t>
  </si>
  <si>
    <t>http://www.agesic.gub.uy/innovaportal/v/91/1/agesic/antecedentes.html</t>
  </si>
  <si>
    <t>AGESIC</t>
  </si>
  <si>
    <t>http://www.gov.uz/en/helpinfo/network_informatization</t>
  </si>
  <si>
    <t>National Center for Information Technologies</t>
  </si>
  <si>
    <t>http://www.palestinecabinet.gov.ps/WebSite/AR/ViewPage?ID=1</t>
  </si>
  <si>
    <t>General Administration for Information Technology</t>
  </si>
  <si>
    <t>http://www.ictministry.gov.zw/</t>
  </si>
  <si>
    <t>Government Internet Service Provider</t>
  </si>
  <si>
    <t>PM/Pres   5</t>
  </si>
  <si>
    <t>http://mcit.gov.af/en</t>
  </si>
  <si>
    <t>Ministry of Communication and Information Technology</t>
  </si>
  <si>
    <t>http://www.akshi.gov.al/</t>
  </si>
  <si>
    <t>National Agency for Information Society (NAIS)</t>
  </si>
  <si>
    <t>http://www.mptic.dz/</t>
  </si>
  <si>
    <t>Ministry of Post and Information Technology and Communication</t>
  </si>
  <si>
    <t>http://www.govern.ad/</t>
  </si>
  <si>
    <t>Government of Andorra</t>
  </si>
  <si>
    <t>http://www.mtti.gov.ao/</t>
  </si>
  <si>
    <t>Ministry of Telecommunications and Technologies</t>
  </si>
  <si>
    <t xml:space="preserve">http://www.ab.gov.ag </t>
  </si>
  <si>
    <t>Office of the Prime Minister</t>
  </si>
  <si>
    <t>http://www.mininterior.gob.ar/</t>
  </si>
  <si>
    <t>Undersecretary of Management Technology</t>
  </si>
  <si>
    <t>http://www.gov.am/en/</t>
  </si>
  <si>
    <t>Prime Minister's Office</t>
  </si>
  <si>
    <t>http://www.finance.gov.au/e-government/</t>
  </si>
  <si>
    <t>http://www.digitales.oesterreich.gv.at/</t>
  </si>
  <si>
    <t>Information and Communication Technologies (ICT) Board</t>
  </si>
  <si>
    <t>http://www.mincom.gov.az/</t>
  </si>
  <si>
    <t>Ministry of Information and Communication teconologies</t>
  </si>
  <si>
    <t xml:space="preserve">http://www.ega.gov.bh/ </t>
  </si>
  <si>
    <t>e-Government Authority</t>
  </si>
  <si>
    <t>http://www.cabinet.gov.bd/</t>
  </si>
  <si>
    <t>Cabinet Division</t>
  </si>
  <si>
    <t>http://www.gov.bb/bigportal/gov/staff_list/</t>
  </si>
  <si>
    <t>Ministry of Civil Service</t>
  </si>
  <si>
    <t>http://www.mpt.gov.by/en/</t>
  </si>
  <si>
    <t>Ministry of Communications and Informatization</t>
  </si>
  <si>
    <t>http://www.fedict.belgium.be/en/over_fedict/</t>
  </si>
  <si>
    <t>FPS Chancellery of the Prime Minister and the FPS Fedict</t>
  </si>
  <si>
    <t>National ICT Center</t>
  </si>
  <si>
    <t>http://e-benin.bj/projet/index.php?id=14</t>
  </si>
  <si>
    <t>Ministry of Communication</t>
  </si>
  <si>
    <t>http://www.moic.gov.bt/</t>
  </si>
  <si>
    <t>Ministry of Information and Communications</t>
  </si>
  <si>
    <t>http://www.adsib.gob.bo/</t>
  </si>
  <si>
    <t>Agency for the Development of the Information Society in Bolivia</t>
  </si>
  <si>
    <t>e-Gov Strategy</t>
  </si>
  <si>
    <t>http://mcit.gov.af/Content/files/EGOV%20AF%20-%20D9%20-%20Electronic%20Government%20%20Strategy%20in%20Afghanistan.pdf</t>
  </si>
  <si>
    <t>http://www.digitales.oesterreich.gv.at/site/5237/default.aspx</t>
  </si>
  <si>
    <t>https://www.ksz-bcss.fgov.be/fr/bcss/page/content/websites/belgium/about/mission/strategy.html</t>
  </si>
  <si>
    <t>Ministry of Transport, Information Technology and Communications (MTITC)</t>
  </si>
  <si>
    <t>https://www.mtitc.government.bg/page.php?category=454</t>
  </si>
  <si>
    <t>https://www.mtitc.government.bg/page.php?category=486&amp;id=3634</t>
  </si>
  <si>
    <t>http://www.akshi.gov.al/Legjislacioni/strategjia_versioni_i_printuar_shqip.pdf</t>
  </si>
  <si>
    <t>Ministry of Public Administration</t>
  </si>
  <si>
    <t>https://ceahrvatska.wordpress.com/2011/04/27/e-hrvatska-i-reforma-javne-uprave-u-hrvatskoj/</t>
  </si>
  <si>
    <t>https://uprava.gov.hr/o-ministarstvu/ustrojstvo/uprava-za-e-hrvatsku/1080</t>
  </si>
  <si>
    <t>Web link to key e-Gov strategy / action plan documents</t>
  </si>
  <si>
    <t>e-Gov Startegy approved/e-Gov Program launched in (year)</t>
  </si>
  <si>
    <t xml:space="preserve">http://unctad.org/meetings/en/Presentation/CSTD_2013_Ministerial_WSIS_Angola.pdf </t>
  </si>
  <si>
    <t xml:space="preserve">http://ab.gov.ag/article_details.php?id=2403&amp;category=38 </t>
  </si>
  <si>
    <t xml:space="preserve">http://www.cicomra.org.ar/cicomra2/especiales07/gobierno_detalle.asp?id=154 </t>
  </si>
  <si>
    <t>http://www.opengovpartnership.org/sites/default/files/legacy_files/country_action_plans/OGPAP_Armenia_English.pdf</t>
  </si>
  <si>
    <t xml:space="preserve">http://www.e-service-expert.com/e-Government-Australia.html </t>
  </si>
  <si>
    <t xml:space="preserve">http://unpan1.un.org/intradoc/groups/public/documents/apcity/unpan021341.pdf </t>
  </si>
  <si>
    <t xml:space="preserve">http://unpan1.un.org/intradoc/groups/public/documents/caricad/unpan008387.pdf </t>
  </si>
  <si>
    <t xml:space="preserve">http://www.ega.gov.bh/wps/wcm/connect/06e21e8048e4202a965e969f5722fc19/Strategy-English(4).pdf?MOD=AJPERES </t>
  </si>
  <si>
    <t xml:space="preserve">http://research.ijais.org/volume4/number8/ijais12-450804.pdf </t>
  </si>
  <si>
    <t xml:space="preserve">http://www.reform.gov.bb/website/images/egov.pdf </t>
  </si>
  <si>
    <t xml:space="preserve">http://www.belpost.by/download_files/informacionnoe_obschestvo/astr_en.pdf </t>
  </si>
  <si>
    <t>http://www.plustvbelize.com/e-government-strategy-and-action-pan-unveiled</t>
  </si>
  <si>
    <t xml:space="preserve">http://www.elearning-africa.com/eLA_Newsportal/towards-a-sustainable-ict-policy-for-benin </t>
  </si>
  <si>
    <t>http://www.moic.gov.bt/daden/uploads/2014/04/Bhutan-eGov-Master-Plan.pdf</t>
  </si>
  <si>
    <t>http://www.irma-international.org/viewtitle/33302</t>
  </si>
  <si>
    <t>http://www.vijeceministara.gov.ba/</t>
  </si>
  <si>
    <t>Council of Ministers</t>
  </si>
  <si>
    <t xml:space="preserve">http://www.informatica.si/PDF/31-4/03_Gerin-eGovernment%20Services.pdf </t>
  </si>
  <si>
    <t>http://www.mwt.gov.bw/</t>
  </si>
  <si>
    <t>Ministry of Communication, Science, and Technology</t>
  </si>
  <si>
    <t xml:space="preserve">http://unpan1.un.org/intradoc/groups/public/documents/unpan/unpan033694.pdf </t>
  </si>
  <si>
    <t>http://www.mct.gov.br/</t>
  </si>
  <si>
    <t>Ministry of Science and Technology</t>
  </si>
  <si>
    <t xml:space="preserve">http://www.governoeletronico.gov.br/o-gov.br/historico </t>
  </si>
  <si>
    <t>http://www.pmo.gov.bn/</t>
  </si>
  <si>
    <t xml:space="preserve">http://unpan1.un.org/intradoc/groups/public/documents/eropa/unpan042980.pdf </t>
  </si>
  <si>
    <t>http://www.spm.gov.cm/</t>
  </si>
  <si>
    <t xml:space="preserve">http://www.researchictafrica.net/countries/cameroon/National_Policy_for_the_Development_of_ICT.pdf </t>
  </si>
  <si>
    <t>Treasury Board of Canada</t>
  </si>
  <si>
    <t xml:space="preserve">http://unpan1.un.org/intradoc/groups/public/documents/unpan/unpan023528.pdf </t>
  </si>
  <si>
    <t>http://www.nosi.cv/index.php/pt/nosi/nossa-historia</t>
  </si>
  <si>
    <t>Operational Unit for the Information Society  (under Ministry of Finance)</t>
  </si>
  <si>
    <t>https://www.google.com/url?sa=t&amp;rct=j&amp;q=&amp;esrc=s&amp;source=web&amp;cd=3&amp;ved=0CCwQFjAC&amp;url=http%3A%2F%2Fwww.nosi.cv%2Findex.php%2Fpt%2Fpublicacoes-v15- 103%2Fpage2%2Fdoc_download%2F7-page-electronic-government-action-plan-english-version&amp;ei=e2HaVM-wKbSKsQSMz4DYDw&amp;usg=AFQjCNHkB4V53KyRk_At4SCS3pP6I9opMA&amp;sig2=L9GPQjmokPGvdPq24CArKQ&amp;bvm=bv.85761416,d.cWc&amp;cad=rja</t>
  </si>
  <si>
    <t>http://www.economia.gob.cl/subsecretarias/economia/consejos-publico-privado/consejo-publico-privado-de-desarrollo-digital/</t>
  </si>
  <si>
    <t>Ministry of Economy</t>
  </si>
  <si>
    <t xml:space="preserve">http://www.cies.iscte.pt/linhas/linha2/sociedade_rede/pr_htdocs_network/apps/alvarez.pdf </t>
  </si>
  <si>
    <t>http://www.miit.gov.cn/n11293472/index.html</t>
  </si>
  <si>
    <t>Ministry of Industry and Information Technology</t>
  </si>
  <si>
    <t xml:space="preserve">http://www.people.com.cn/GB/paper39/1716/277521.html </t>
  </si>
  <si>
    <t>http://www.mintic.gov.co/</t>
  </si>
  <si>
    <t>Ministry of Information Technology and Communications</t>
  </si>
  <si>
    <t xml:space="preserve">http://www.oecd.org/gov/colombia-implementing-good-governance.htm </t>
  </si>
  <si>
    <t>http://www.gobiernofacil.go.cr/e-gob/gobiernodigital/</t>
  </si>
  <si>
    <t>Technical Secretariat of Digital Government</t>
  </si>
  <si>
    <t xml:space="preserve">http://www.gobiernofacil.go.cr/e-gob/gobiernodigital/quienessomos3.htm </t>
  </si>
  <si>
    <t>http://www.presidency.gov.cy/</t>
  </si>
  <si>
    <t>http://www.mvcr.cz/mvcren/scope-of-activities-egovernment.aspx</t>
  </si>
  <si>
    <t>Ministry of Interior</t>
  </si>
  <si>
    <t>http://uk.fm.dk/</t>
  </si>
  <si>
    <t>Committee for Digital Administration</t>
  </si>
  <si>
    <t xml:space="preserve">http://www.gov.hk/en/residents/communication/government/governmentpolicy.htm </t>
  </si>
  <si>
    <t>https://joinup.ec.europa.eu/sites/default/files/bb/22/6d/eGov%20in%20LI%20-%20May%202014%20-%20v.11.0.pdf</t>
  </si>
  <si>
    <t>Ministry of Public Service and Administrative Reform</t>
  </si>
  <si>
    <t>https://joinup.ec.europa.eu/sites/default/files/fd/c3/50/eGov%20in%20LU%20-%20May%202014%20-%20v.16.0.pdf</t>
  </si>
  <si>
    <t>https://joinup.ec.europa.eu/sites/default/files/a6/5c/da/eGov%20in%20MT%20-%20March%202014%20-%20v.16.0.pdf</t>
  </si>
  <si>
    <t>Ministry of Public Works, Environment and Urban Development</t>
  </si>
  <si>
    <t>https://joinup.ec.europa.eu/sites/default/files/55/a8/5e/eGov%20in%20NL%20-%20April%202014%20-%20v.16.pdf</t>
  </si>
  <si>
    <t>Ministry of Local Government and Modernisation</t>
  </si>
  <si>
    <t>https://joinup.ec.europa.eu/sites/default/files/9e/2a/95/eGov%20in%20NO%20-%20March%202014%20-%20v.11.0.pdf</t>
  </si>
  <si>
    <t>http://www.innovacion.gob.pa/</t>
  </si>
  <si>
    <t>National Authority for Government Innovation</t>
  </si>
  <si>
    <t>http://www.ongei.gob.pe/</t>
  </si>
  <si>
    <t>http://www.ongei.gob.pe/pdf/egovernment.pdf</t>
  </si>
  <si>
    <t>http://icto.dost.gov.ph/</t>
  </si>
  <si>
    <t>Department of Science and Technology</t>
  </si>
  <si>
    <t>http://www.dbm.gov.ph/wp-content/uploads/MITHI/Philippines%20E-GovMasterPlan_(final%20draft).pdf</t>
  </si>
  <si>
    <t>https://joinup.ec.europa.eu/sites/default/files/cd/0c/f3/eGov%20in%20PL%20-%20March%202014%20-%20v.16.0.pdf</t>
  </si>
  <si>
    <t>https://joinup.ec.europa.eu/sites/default/files/28/4c/1f/eGov%20in%20PT%20-%20June%202014%20v.16.0.pdf</t>
  </si>
  <si>
    <t>http://www.ictqatar.qa/en</t>
  </si>
  <si>
    <t>Ministry of Information and Communications Technology</t>
  </si>
  <si>
    <t>http://portal.www.gov.qa/wps/portal/about-hukoomi/integrated-e-government</t>
  </si>
  <si>
    <t>https://joinup.ec.europa.eu/sites/default/files/11/70/07/eGov%20in%20RO%20-%20April%202014%20-%20v.11.0.pdf</t>
  </si>
  <si>
    <t>http://government.ru/en/department/55/events/</t>
  </si>
  <si>
    <t>Ministry of Communications</t>
  </si>
  <si>
    <t>http://economy.gov.ru/wps/wcm/connect/economylib4/en/home/activity/sections/inforientedsoc/index</t>
  </si>
  <si>
    <t>http://www.myict.gov.rw/</t>
  </si>
  <si>
    <t>Ministry in charge of ICT</t>
  </si>
  <si>
    <t>http://www.rdb.rw/uploads/tx_sbdownloader/NICI_III.pdf</t>
  </si>
  <si>
    <t>http://www.mof.gov.kn/?q=about-us</t>
  </si>
  <si>
    <t>Ministry of Finance, Sustainable Development, Information and Technology</t>
  </si>
  <si>
    <t>https://www.google.com/url?sa=t&amp;rct=j&amp;q=&amp;esrc=s&amp;source=web&amp;cd=1&amp;ved=0CB4QFjAA&amp;url=http%3A%2F%2Funstats.un.org%2Funsd%2Fdnss%2FdocViewer.aspx%3FdocID%3D2297&amp;ei=2WnaVKqTB8aagwTLp4CADg&amp;usg=AFQjCNEeuV-gNaP8UI0OXn0Q-IXtY_9XyA&amp;sig2=tgWj-v7_vbP9nCyw_hGaiA&amp;bvm=bv.85464276,d.eXY&amp;cad=rja</t>
  </si>
  <si>
    <t>http://www.mcit.gov.sa/en/Pages/default.aspx</t>
  </si>
  <si>
    <t>http://www.yesser.gov.sa/en/MechanismsandRegulations/strategy/Pages/default.aspx</t>
  </si>
  <si>
    <t>http://www.mcten.gouv.sn/</t>
  </si>
  <si>
    <t>Ministry of Telecommunications, Posts and ICT</t>
  </si>
  <si>
    <t>http://unpan1.un.org/intradoc/groups/public/documents/cpsi/unpan042130.pdf</t>
  </si>
  <si>
    <t>http://digitalnaagenda.gov.rs/en/</t>
  </si>
  <si>
    <t>Ministry of State Administration and Local Self-Government</t>
  </si>
  <si>
    <t>http://www.gs.gov.rs/english/strategije-vs.html</t>
  </si>
  <si>
    <t>http://www.ict.gov.sc/projects/egp.aspx</t>
  </si>
  <si>
    <t>Department of Information Communications Technology</t>
  </si>
  <si>
    <t>http://www.ida.gov.sg/</t>
  </si>
  <si>
    <t>Infocomm Development Authority of Singapore</t>
  </si>
  <si>
    <t>http://www.egov.gov.sg/c/document_library/get_file?uuid=4f9e71be-fe35-432a-9901-ab3279b92342&amp;groupId=10157</t>
  </si>
  <si>
    <t>https://joinup.ec.europa.eu/sites/default/files/f8/61/a1/eGov%20in%20SK%20-%20April%202014-v.16.0.pdf</t>
  </si>
  <si>
    <t>https://joinup.ec.europa.eu/sites/default/files/29/fe/9f/eGov%20in%20SI%20-%20April%202014%20v.16.0.pdf</t>
  </si>
  <si>
    <t>http://unpan1.un.org/intradoc/groups/public/documents/un-dpadm/unpan040596.pdf</t>
  </si>
  <si>
    <t>http://www.gov.sr/sr/kabinet-van-de-vice-president/e-gov.aspx</t>
  </si>
  <si>
    <t>Office of the Vice President</t>
  </si>
  <si>
    <t>http://www.gov.sr/media/810234/120529_egov_strategie_2012_2016_werkdocument.pdf</t>
  </si>
  <si>
    <t>http://www.gov.sz/index.php?option=com_content&amp;view=article&amp;id=213&amp;Itemid=303</t>
  </si>
  <si>
    <t>http://www.gov.sz/images/e-government%20strategy%20final%20document%20that%20was%20adopted.pdf</t>
  </si>
  <si>
    <t>http://www.egovernment.ch/egov/00833/00834/index.html?lang=en</t>
  </si>
  <si>
    <t>http://www.moct.gov.sy/moct/?q=ar/node</t>
  </si>
  <si>
    <t>Ministry of Communication and Technology</t>
  </si>
  <si>
    <t>http://www.moct.gov.sy/moct/?q=ar/node/61</t>
  </si>
  <si>
    <t>http://www.ega.go.tz/</t>
  </si>
  <si>
    <t>Tanzania e-Government Agency</t>
  </si>
  <si>
    <t>http://www.ega.go.tz/uploads/publications/23cf7d8a8cc304ba38e083d904ae660e.pdf</t>
  </si>
  <si>
    <t>http://www.ega.or.th/Default.aspx</t>
  </si>
  <si>
    <t>Electronic Government Agency</t>
  </si>
  <si>
    <t>http://www.egov.go.th/AboutUs.aspx</t>
  </si>
  <si>
    <t>http://timor-leste.gov.tl/?p=393&amp;lang=en</t>
  </si>
  <si>
    <t>http://timor-leste.gov.tl/wp-content/uploads/2011/07/Timor-Leste-Strategic-Plan-2011-20301.pdf</t>
  </si>
  <si>
    <t>http://www.mic.gov.to/</t>
  </si>
  <si>
    <t>Ministry of Information and Communication</t>
  </si>
  <si>
    <t>http://www.spc.int/sppu/images/JCS/complete%20tonga%20jcs%20lowr.pdf</t>
  </si>
  <si>
    <t>http://www.scitech.gov.tt/downloads/smarTT%20Draft%202014-05-07.pdf</t>
  </si>
  <si>
    <t>http://unpan1.un.org/intradoc/groups/public/documents/un-dpadm/unpan049915.pdf</t>
  </si>
  <si>
    <t>Ministry of Transport, Maritime Affairs and Communications</t>
  </si>
  <si>
    <t>National Information Technology Authority</t>
  </si>
  <si>
    <t>http://www.slideshare.net/CommonwealthTelecommunications/saaka</t>
  </si>
  <si>
    <t>State Agency for Electronic Governance Ukraine</t>
  </si>
  <si>
    <t>http://old.dknii.gov.ua/?q=node/1732</t>
  </si>
  <si>
    <t>https://www.google.com/url?sa=t&amp;rct=j&amp;q=&amp;esrc=s&amp;source=web&amp;cd=2&amp;ved=0CCYQFjAB&amp;url=http%3A%2F%2Fwww.id.gov.ae%2Fassets%2FkKbkN9NSOGI.pdf.aspx&amp;ei=fybaVLKOJYarNovrgsgM&amp;usg=AFQjCNFijLycojrr-pveK4zJ-Clquw-sSg&amp;sig2=9kUPJ5mfjXMH_kwaE1dkdQ&amp;bvm=bv.85464276,d.eXY&amp;cad=rja</t>
  </si>
  <si>
    <t>https://www.gov.uk/government/publications/government-digital-strategy</t>
  </si>
  <si>
    <t>http://www.whitehouse.gov/sites/default/files/omb/egov/digital-government/digital-government.html</t>
  </si>
  <si>
    <t>http://www.opengovpartnership.org/files/actionplanuruguay20121pdf/download</t>
  </si>
  <si>
    <t>Cabinet of Ministers</t>
  </si>
  <si>
    <t>http://www.gov.uz/en/about.php</t>
  </si>
  <si>
    <t>http://www.conatel.gob.ve/</t>
  </si>
  <si>
    <t>https://www.google.com/url?sa=t&amp;rct=j&amp;q=&amp;esrc=s&amp;source=web&amp;cd=2&amp;ved=0CCsQFjAB&amp;url=http%3A%2F%2Fwww.ciens.ucv.ve%2Fescueladecomputacion%2Fdocumentos%2Farchivo%2F38&amp;ei=FCHaVM3GM9OTNrvNglg&amp;usg=AFQjCNGpdH644q_K8yKGwt02KAQuMOZp9w&amp;sig2=G0498klpP5Gb7LEnTa9SYA&amp;bvm=bv.85464276,d.eXY&amp;cad=rja</t>
  </si>
  <si>
    <t>http://www.vietnam.gov.vn/portal/page/portal/chinhphu/GioiThieu</t>
  </si>
  <si>
    <t>Director General Under Prime Ministry</t>
  </si>
  <si>
    <t>http://web.ita.doc.gov/ITI/itiHome.nsf/ea087b1279d5fb1985256ce00053c33c/cf769f155be7e95e85257508005f2667/$FILE/Vietnam%20E-Gov_Panelist%20Quoc.pdf</t>
  </si>
  <si>
    <t>http://www.mtit.pna.ps/ar/cp/plugins/spaw/uploads/files/e-Government%20Stratgic%20Plan.pdf</t>
  </si>
  <si>
    <t>http://egov.comesa.int/index.php/submit-an-e-government-article/55-zimbabwe-e-government-updates.pdf</t>
  </si>
  <si>
    <t>http://www.govern.ad/noticies/item/5381-el-govern-implantara-l-e-administracio-a-partir-del-primer-trimestre-del-2015</t>
  </si>
  <si>
    <t>Dept of State Information Systems (RISO), Min of Economic Affairs and Communications</t>
  </si>
  <si>
    <t>https://www.mkm.ee/et/tegevused-eesmargid/infouhiskond</t>
  </si>
  <si>
    <t>https://www.mkm.ee/sites/default/files/eesti_infouhiskonna_arengukava_2006.pdf</t>
  </si>
  <si>
    <t>http://www.vm.fi/vm/en/16_ict/index.jsp</t>
  </si>
  <si>
    <t>Ministry of Finance, Public Sector ICT</t>
  </si>
  <si>
    <t>http://www.vm.fi/vm/en/05_projects/03_sade/index.jsp</t>
  </si>
  <si>
    <t>Ministry of Administrative Reform and eGovernment</t>
  </si>
  <si>
    <t>http://www.yap.gov.gr/</t>
  </si>
  <si>
    <t>http://www.yap.gov.gr/images/stories/themata-egov/nomos3979/nomos3979_en.pdf</t>
  </si>
  <si>
    <t>http://en.wikipedia.org/wiki/EGovernment_in_Europe</t>
  </si>
  <si>
    <t>State Secretariat for InfoCommunication (SSI), Ministry of National Development</t>
  </si>
  <si>
    <t>http://www.kormany.hu/hu/nemzeti-fejlesztesi-miniszterium</t>
  </si>
  <si>
    <t>https://joinup.ec.europa.eu/sites/default/files/96/fb/9b/eGov%20in%20HU%20-%20April%202014%20-%20v.16.pdf</t>
  </si>
  <si>
    <t>https://joinup.ec.europa.eu/sites/default/files/44/38/9d/eGov%20in%20CY%20-%20May%202014%20-%2016.0.pdf</t>
  </si>
  <si>
    <t>https://joinup.ec.europa.eu/sites/default/files/b0/f1/3a/eGov%20in%20CZ%20-%20April%202014%20-%20v.16.0.pdf</t>
  </si>
  <si>
    <t>https://joinup.ec.europa.eu/sites/default/files/7f/1d/a4/eGov%20in%20DK%20-%20June%202014%20-%20v.16.pdf</t>
  </si>
  <si>
    <t>https://joinup.ec.europa.eu/sites/default/files/ckeditor_files/files/eGov%20in%20ES%20-%20April%202014%20-%2016_0(2).pdf</t>
  </si>
  <si>
    <t>https://joinup.ec.europa.eu/sites/default/files/ckeditor_files/files/eGov%20in%20SE%20-%20May%202014%20-%20v_16_0.pdf</t>
  </si>
  <si>
    <t>https://joinup.ec.europa.eu/sites/default/files/74/7c/d2/eGov%20in%20TR%20May%202014%20v.11.0.pdf</t>
  </si>
  <si>
    <t>http://www.modernisation.gouv.fr/le-sgmap</t>
  </si>
  <si>
    <t xml:space="preserve">General Secretary for the Modernisation of Public Action (SGMAP) / Ministry of Economy, Industrial Renewal, and the Digital Economy 
</t>
  </si>
  <si>
    <t>https://joinup.ec.europa.eu/sites/default/files/09/50/4c/eGov%20in%20FR%20May%202014%20v.%2016.0.pdf</t>
  </si>
  <si>
    <t>Federal Ministry of the Interior</t>
  </si>
  <si>
    <t>http://www.bmi.bund.de/DE/Home/startseite_node.html</t>
  </si>
  <si>
    <t>http://www.verwaltung-innovativ.de/DE/E_Government/egov_node.html;jsessionid=2D815E753C26033FCA8FC16D72DAD2E6.2_cid362</t>
  </si>
  <si>
    <t>http://eng.innanrikisraduneyti.is/</t>
  </si>
  <si>
    <t>http://eng.forsaetisraduneyti.is/information-society/English/nr/890</t>
  </si>
  <si>
    <t>Department of Public Expenditure and Reform</t>
  </si>
  <si>
    <t>http://www.per.gov.ie/</t>
  </si>
  <si>
    <t>https://joinup.ec.europa.eu/sites/default/files/00/a1/79/eGov%20in%20IE%20-%20April%202014%20-%20v.16.0.pdf</t>
  </si>
  <si>
    <t>Agency for Digital Italy, PM's Office</t>
  </si>
  <si>
    <t>http://www.agid.gov.it/</t>
  </si>
  <si>
    <t>http://www.agid.gov.it/sites/default/files/leggi_decreti_direttive/direttiva_pcm_30_maggio_2002_c.pdf</t>
  </si>
  <si>
    <t>Electronic Government Dept, Ministry of Environmental Protection and Regional Development</t>
  </si>
  <si>
    <t>http://www.varam.gov.lv/eng/darbibas_veidi/e_gov/</t>
  </si>
  <si>
    <t>https://joinup.ec.europa.eu/sites/default/files/af/12/e5/eGov%20in%20LV%20-%20April%202014%20-%20v.16.0%20.pdf</t>
  </si>
  <si>
    <t>Ministry of Interior, e-Gov Policy Division</t>
  </si>
  <si>
    <t>http://www.vrm.lt/Elektronines-valdzios-politikos-skyrius-349</t>
  </si>
  <si>
    <t>https://joinup.ec.europa.eu/sites/default/files/3e/49/d4/eGov%20in%20LT%20-%20May%202014%20-%20v.16.0.pdf</t>
  </si>
  <si>
    <t>https://joinup.ec.europa.eu/sites/default/files/25/8b/55/eGov%20in%20MK%20-%20June%202014%20-%20v.8.0.pdf</t>
  </si>
  <si>
    <t>http://www.mio.gov.mk/?q=frontpage</t>
  </si>
  <si>
    <t>Ministry of Information Society anf Administration</t>
  </si>
  <si>
    <t>Ministry of Interior and Kingdom Relations, Logius digital government services</t>
  </si>
  <si>
    <t>Department of Public Service and Administration</t>
  </si>
  <si>
    <t>Other   7</t>
  </si>
  <si>
    <t>MoPS   6</t>
  </si>
  <si>
    <t>http://link.springer.com/chapter/10.1007%2F10929179_95#page-1</t>
  </si>
  <si>
    <t>http://www.dpsa.gov.za/</t>
  </si>
  <si>
    <t>http://www.icta.lk/index.php?lang=en</t>
  </si>
  <si>
    <t>Establishment, Personnel and Training Department</t>
  </si>
  <si>
    <t>https://www.google.com/url?sa=t&amp;rct=j&amp;q=&amp;esrc=s&amp;source=web&amp;cd=3&amp;cad=rja&amp;uact=8&amp;ved=0CCsQFjAC&amp;url=http%3A%2F%2Funstats.un.org%2Funsd%2Fdnss%2F docViewer.aspx%3FdocID%3D2241&amp;ei=iXTbVPLfM8ixyASExYDoAg&amp;usg=AFQjCNGL54Vexxmeq51tVuf5ZvY4JF_P-A&amp;sig2=KKn4RyOdC0kXwkGmDKLMMg&amp;bvm=bv.85761416,d.aWw</t>
  </si>
  <si>
    <t>http://www.optic.gob.do/</t>
  </si>
  <si>
    <t>Presidential Office of Information Technology and Communication</t>
  </si>
  <si>
    <t xml:space="preserve">http://www.optic.gob.do/index.php?option=com_zoo&amp;view=item&amp;Itemid=117 </t>
  </si>
  <si>
    <t>http://www.gobiernoelectronico.gob.ec/#gobiernoelectronico</t>
  </si>
  <si>
    <t>Undersecretary of Electronic Government</t>
  </si>
  <si>
    <t xml:space="preserve">http://unpan1.un.org/intradoc/groups/public/documents/un-dpadm/unpan038600.pdf </t>
  </si>
  <si>
    <t>http://www.mcit.gov.eg/</t>
  </si>
  <si>
    <t>Ministry for Communications and Information Technology (MoCIT) was formed to build momentum to creat</t>
  </si>
  <si>
    <t xml:space="preserve">http://www.mcit.gov.eg/ICT_Strategy </t>
  </si>
  <si>
    <t>http://www.mh.gob.sv/</t>
  </si>
  <si>
    <t xml:space="preserve">http://www.redgealc.org/estrategia/contenido/2832/es/ </t>
  </si>
  <si>
    <t>http://www.mcit.gov.et/</t>
  </si>
  <si>
    <t>Ministry of Communications &amp; Information Technology </t>
  </si>
  <si>
    <t xml:space="preserve">http://www.mcit.gov.et/web/english/egovernment-strategy </t>
  </si>
  <si>
    <t>http://www.itc.gov.fj/</t>
  </si>
  <si>
    <t xml:space="preserve">http://unpan1.un.org/intradoc/groups/public/documents/un-dpadm/unpan040829.pdf </t>
  </si>
  <si>
    <t>http://moici.gov.gm/</t>
  </si>
  <si>
    <t>Ministry of Information and Communication Infrastructure</t>
  </si>
  <si>
    <t xml:space="preserve">http://moici.gov.gm/index.php?option=com_content&amp;view=article&amp;id=4&amp;Itemid=104 </t>
  </si>
  <si>
    <t>http://sda.gov.ge/en/About-Agency/</t>
  </si>
  <si>
    <t>Public Service Development Agency</t>
  </si>
  <si>
    <t xml:space="preserve">http://sda.gov.ge/en/About-Agency/ </t>
  </si>
  <si>
    <t>http://www.ghana.gov.gh/</t>
  </si>
  <si>
    <t>Ministry of Communications and Technology</t>
  </si>
  <si>
    <t xml:space="preserve">http://www.itu.int/ITU-D/cyb/app/docs/e-gov_for_dev_countries-report.pdf </t>
  </si>
  <si>
    <t>http://www.gov.gd/ministries/works.html</t>
  </si>
  <si>
    <t>Ministry of Communications, Works, Physical Development, Public Utilities, ICT &amp; Community Development</t>
  </si>
  <si>
    <t xml:space="preserve">http://unpan1.un.org/intradoc/groups/public/documents/CARICAD/UNPAN009928.pdf </t>
  </si>
  <si>
    <t>http://www.finance.gov.gy/</t>
  </si>
  <si>
    <t xml:space="preserve">http://unpan1.un.org/intradoc/groups/public/documents/tasf/unpan024899.pdf </t>
  </si>
  <si>
    <t>http://www.gob.hn/portal/poder_ejecutivo/consejos_y_comisiones/cpme/</t>
  </si>
  <si>
    <t>Presidential Commission on State Modernization (CPME)</t>
  </si>
  <si>
    <t xml:space="preserve">http://siare.clad.org/siare/innotend/gobelec/ge-pol-honduras.html </t>
  </si>
  <si>
    <t>http://www.ogcio.gov.hk/en/strategies/</t>
  </si>
  <si>
    <t>Office of the Government Chief Information Officer</t>
  </si>
  <si>
    <t>http://deity.gov.in/</t>
  </si>
  <si>
    <t>Ministry of Communications &amp; IT</t>
  </si>
  <si>
    <t xml:space="preserve">https://negp.gov.in/index.php?option=com_content&amp;view=article&amp;id=77&amp;Itemid=464 </t>
  </si>
  <si>
    <t>http://www.depkominfo.go.id/</t>
  </si>
  <si>
    <t xml:space="preserve">http://unpan1.un.org/intradoc/groups/public/documents/APCITY/UNPAN017960.pdf </t>
  </si>
  <si>
    <t>https://www.ict.gov.ir/en/home</t>
  </si>
  <si>
    <t>http://citeseerx.ist.psu.edu/viewdoc/download?doi=10.1.1.388.4124&amp;rep=rep1&amp;type=pdf</t>
  </si>
  <si>
    <t>http://www.egov.gov.iq/egov-iraq/index.jsp?sid=1&amp;id=385&amp;pid=332</t>
  </si>
  <si>
    <t>e-Governance Ministerial Steering Committee</t>
  </si>
  <si>
    <t xml:space="preserve">http://www.egov.gov.iq/egov-iraq/index.jsp?sid=1&amp;id=362&amp;pid=332 </t>
  </si>
  <si>
    <t>http://www.financeisrael.mof.gov.il/</t>
  </si>
  <si>
    <t xml:space="preserve">http://globalforum.items-int.com/iigfs/gf-content/uploads/2014/04/Boaz_dolev_Presentation_global_forum.pdf </t>
  </si>
  <si>
    <t>http://www.miic.gov.jm/</t>
  </si>
  <si>
    <t>Ministry of Industry, Commerce and Technology</t>
  </si>
  <si>
    <t xml:space="preserve">http://unpan1.un.org/intradoc/groups/public/documents/caricad/unpan008388.pdf </t>
  </si>
  <si>
    <t>http://www.soumu.go.jp/english/</t>
  </si>
  <si>
    <t>Ministry of Internal Affairs and Communications</t>
  </si>
  <si>
    <t xml:space="preserve">http://www.e-gov.go.jp/en/e-government.html </t>
  </si>
  <si>
    <t>http://www.moict.gov.jo/</t>
  </si>
  <si>
    <t xml:space="preserve">http://www.thieswittig.eu/docs/MPC_Strategies/Jordan/Jordan_e-GovernmenStrategy.pdf </t>
  </si>
  <si>
    <t>http://adilet.zan.kz/kaz/docs/P080000867_</t>
  </si>
  <si>
    <t>Agency for Information and Communication</t>
  </si>
  <si>
    <t xml:space="preserve">http://www.giswatch.org/sites/default/files/kazakhstan.pdf </t>
  </si>
  <si>
    <t>http://www.information.go.ke/</t>
  </si>
  <si>
    <t xml:space="preserve">Ministry of Information and Communications </t>
  </si>
  <si>
    <t>https://www.google.com/url?sa=t&amp;rct=j&amp;q=&amp;esrc=s&amp;source=web&amp;cd=3&amp;cad=rja&amp;uact=8&amp;ved=0CC4QFjAC&amp;url=http%3A%2F%2Fwww.orsea.net%2Fpastpapers%2F2008%2FNixon%2520ORSEA%2520Submission.doc&amp;ei=ctXbVPOPGILAggTt4IK4Cg&amp;usg=AFQjCNGtOhzjYEVSWEjNbmIA-9qC9FPyQw&amp;sig2=RWot_jse7C6INhoNiB7q-A&amp;bvm=bv.85761416,d.eXY</t>
  </si>
  <si>
    <t>http://www.mogaha.go.kr/frt/a01/frtMain.do</t>
  </si>
  <si>
    <t>Ministry of Security and Public Administration</t>
  </si>
  <si>
    <t>http://www.itu.int/ITU-D/asp/CMS/Events/2011/ict-apps/s9_NIA.pdf</t>
  </si>
  <si>
    <t>http://www.kgjk-ks.org/?cid=1,146</t>
  </si>
  <si>
    <t>Department of Information Technologies</t>
  </si>
  <si>
    <t>http://kk.rks-gov.net/mapl2/Files/mshp_08.aspx</t>
  </si>
  <si>
    <t>https://www.cait.gov.kw/National-Projects/Official-portal-for-the-State-of-Kuwait.aspx</t>
  </si>
  <si>
    <t>Minister of State for Cabinet Affairs</t>
  </si>
  <si>
    <t>http://www.e.gov.kw/sites/kgoArabic/portal/Pages/InformationPages/UsersCharter.aspx</t>
  </si>
  <si>
    <t>http://mtc.gov.kg/ru</t>
  </si>
  <si>
    <t>Ministry of Transport and Communications</t>
  </si>
  <si>
    <t>http://mtc.gov.kg/ru/page/442.html</t>
  </si>
  <si>
    <t>http://www.vraa.gov.lv/en/about_us/</t>
  </si>
  <si>
    <t>Ministry of Environmental Protection and Regional Development</t>
  </si>
  <si>
    <t>http://www.omsar.gov.lb/Cultures/ar-LB/Pages/default.aspx</t>
  </si>
  <si>
    <t>Minister of State for Administrative Development</t>
  </si>
  <si>
    <t>http://www.omsar.gov.lb/Cultures/en-US/Publications/Strategies/Documents/0b8044e102434a13a4aff58c7a400634eGov_Strategy_Full_Version_En.pdf</t>
  </si>
  <si>
    <t>http://www.gov.ls/comms/</t>
  </si>
  <si>
    <t>Ministry of Communications, Science and Technology</t>
  </si>
  <si>
    <t>http://www.afdb.org/fileadmin/uploads/afdb/Documents/Project-and-Operations/Lesotho_-_E-Government_Infrastructure_Project_-_Appraisal_Report.pdf</t>
  </si>
  <si>
    <t>http://cim.gov.ly/index.htm</t>
  </si>
  <si>
    <t>Ministry of Communications and Informatics</t>
  </si>
  <si>
    <t>http://cim.gov.ly/page95.html</t>
  </si>
  <si>
    <t>https://www.myeg.com.my/history.html</t>
  </si>
  <si>
    <t>MyEG Services Berhad</t>
  </si>
  <si>
    <t>http://www.mampu.gov.my/documents/10228/18685/pelan+strategik+ict+versi+bm.pdf/a481279e-0c67-41a8-84c2-d94fcf9e4998</t>
  </si>
  <si>
    <t>http://www.ncit.gov.mv/index.php/en/e-government</t>
  </si>
  <si>
    <t>Communications Authority</t>
  </si>
  <si>
    <t>http://planning.gov.mv/publications/sep/strategic%20economic%20plan.pdf</t>
  </si>
  <si>
    <t>http://mict.gov.mu/</t>
  </si>
  <si>
    <t>Central Informatics Bureau</t>
  </si>
  <si>
    <t>http://www.sil.mu/egov/1_Mauritius%20e-Government%20Strategy%202013-2017%20-%20Moving%20Forward.pdf</t>
  </si>
  <si>
    <t>http://www.gob.mx/que-es-gobmx</t>
  </si>
  <si>
    <t>http://www.presidencia.gob.mx/edn/</t>
  </si>
  <si>
    <t>http://www.cts.md/ro/content/directii-de-activitate</t>
  </si>
  <si>
    <t>Center for Special Telecommunications</t>
  </si>
  <si>
    <t>http://lex.justice.md/md/350246/</t>
  </si>
  <si>
    <t>http://itpta.gov.mn/</t>
  </si>
  <si>
    <t>Cabinet Office</t>
  </si>
  <si>
    <t>http://workspace.unpan.org/sites/internet/Documents/UNPAN042821.pdf</t>
  </si>
  <si>
    <t>http://www.mid.gov.me/ministarstvo</t>
  </si>
  <si>
    <t>Ministry for Information Society and Telecommunications</t>
  </si>
  <si>
    <t>http://www.opengovpartnership.org/sites/default/files/legacy_files/country_action_plans/Montenegro_Action%20plan.pdf</t>
  </si>
  <si>
    <t>http://www.mcinet.gov.ma/Pages/default.aspx</t>
  </si>
  <si>
    <t>Minister for Industry, Trade and New Technologies</t>
  </si>
  <si>
    <t>http://www.egov.ma/sites/default/files/Programme%20eGov%20Morocco.pdf</t>
  </si>
  <si>
    <t>http://www.intic.gov.mz/</t>
  </si>
  <si>
    <t>National Institute of Information and Communication Technologies</t>
  </si>
  <si>
    <t>http://workspace.unpan.org/sites/internet/Documents/UNPAN034769.pdf</t>
  </si>
  <si>
    <t>http://www.opm.gov.na/en/home</t>
  </si>
  <si>
    <t>http://www.gov.na/documents/10181/18040/e-Gov+Strategic+Plan+for+the+Public+Service+2014+to+2018/cce8facc-309d-43cd-ab3d-e5ce714eaf69</t>
  </si>
  <si>
    <t>http://nitc.gov.np/</t>
  </si>
  <si>
    <t>Ministry of Science, Technology and Environment</t>
  </si>
  <si>
    <t>http://www.nepal.gov.np/portal/npgea/cms/GeaCMSPortletWindow?p=p_NITC&amp;action=e&amp;windowstate=normal&amp;n=eGovMasterPlan.html&amp;mode=view&amp;i=526</t>
  </si>
  <si>
    <t>https://ict.govt.nz/</t>
  </si>
  <si>
    <t>Government ICT</t>
  </si>
  <si>
    <t>https://ict.govt.nz/assets/Uploads/Government-ICT-Strategy-and-Action-Plan-to-2017.pdf</t>
  </si>
  <si>
    <t>http://www.gobenic.gob.ni/</t>
  </si>
  <si>
    <t>Comision de Govierno Electronico de Nicaragua</t>
  </si>
  <si>
    <t>http://www.gobenic.gob.ni/comision/QS/estrategia</t>
  </si>
  <si>
    <t>http://www.negst.com.ng/index.php/home</t>
  </si>
  <si>
    <t>National eGovernment Strategies</t>
  </si>
  <si>
    <t>http://www.negst.com.ng/index.php/home/43-main/81-about-egovernment</t>
  </si>
  <si>
    <t>http://www.ita.gov.om/ITAPortal/ITA/</t>
  </si>
  <si>
    <t>Information Technology Authority of Oman</t>
  </si>
  <si>
    <t>http://www.ita.gov.om/ITAPortal/ITA/strategy.aspx?NID=646&amp;PID=2285&amp;LID=113</t>
  </si>
  <si>
    <t>http://www.e-government.gov.pk/gop/index.php?q=aHR0cDovLzE5Mi4xNjguNzAuMTM2L2VnZHdlYi8%3D&amp;hl=2ed</t>
  </si>
  <si>
    <t>National Information Technology Board</t>
  </si>
  <si>
    <t>http://unpan1.un.org/intradoc/groups/public/documents/apcity/unpan037732.pdf</t>
  </si>
  <si>
    <t>http://www.innovacion.gob.pa/modernizacion-gobierno-locales</t>
  </si>
  <si>
    <t>http://www.senatics.gov.py/</t>
  </si>
  <si>
    <t>National Secretariat of Information Technology and Communication</t>
  </si>
  <si>
    <t>http://www.iadb.org/en/projects/project-description-title,1303.html?id=pr-t1030#doc</t>
  </si>
  <si>
    <t>http://www.ict.gov.bz  </t>
  </si>
  <si>
    <t>http://www.emacao.gov.mo/main.html</t>
  </si>
  <si>
    <t>http://www.manetic.org/index.php?option=com_content&amp;view=article&amp;id=404%3Athe-road-of-macau-egovernment-a-challenges&amp;catid=63%3Ainformation-technology&amp;Itemid=283&amp;lang=en</t>
  </si>
  <si>
    <t>Macao SAR Government</t>
  </si>
  <si>
    <t>http://www.teg.org.tw/web_en/index.do;jsessionid=9F9FAE391C887C0BE133DBB5AB5CAAD0</t>
  </si>
  <si>
    <t>http://www.teg.org.tw/web_en/research/view.do?id=24&amp;language=en</t>
  </si>
  <si>
    <t>Research, Development, and Evaluation Commission (RDEC)</t>
  </si>
  <si>
    <t>http://www.zrdc.org/egov.php</t>
  </si>
  <si>
    <t>ZICTA (Zambia Information and Communications Authority</t>
  </si>
  <si>
    <t>http://zambiamtwsc.africadata.org/</t>
  </si>
  <si>
    <t>Ministry of Finance, Directorate General of Treasury</t>
  </si>
  <si>
    <t>MoF, CB</t>
  </si>
  <si>
    <t>Institut Nacional Andorra De Finances (INAF)</t>
  </si>
  <si>
    <t>Public Debt Management Agency</t>
  </si>
  <si>
    <t>Ministry of Economy, Finance and Decentralization Programs</t>
  </si>
  <si>
    <t>Yemen Central Bank</t>
  </si>
  <si>
    <t>eG</t>
  </si>
  <si>
    <t>Ministry of Finance, DG Treasury</t>
  </si>
  <si>
    <t>Central Bank of Sudan</t>
  </si>
  <si>
    <t>Ministry of Finance and National Planning</t>
  </si>
  <si>
    <t>Ministry of Finance and Economy</t>
  </si>
  <si>
    <t>http://www.publicdebtnet.org/public/links/</t>
  </si>
  <si>
    <t>SDM</t>
  </si>
  <si>
    <t>http://www.storkeyandco.com/</t>
  </si>
  <si>
    <t>Ministry of Finance, Asset, Cash &amp; Debt Management Directorate</t>
  </si>
  <si>
    <t>Ministry of Finance, General Directorate of Indebtedness and Public Treasury</t>
  </si>
  <si>
    <t>Ministry of Finance, Accountant-General Department (AGD)</t>
  </si>
  <si>
    <t>SDM : Separate Debt Management Office/Unit</t>
  </si>
  <si>
    <t>Caisse Congolaise D'Amortissement</t>
  </si>
  <si>
    <t xml:space="preserve">The Direction Generale de la Dette Publique </t>
  </si>
  <si>
    <t>Ministry of Economic Affairs and Finance, Central Bank</t>
  </si>
  <si>
    <t>Ministry of Finance and Development Planning (MFDP)</t>
  </si>
  <si>
    <t>Ministry of Finance, Directorate of Public Debt</t>
  </si>
  <si>
    <t>Ministry of Economy and Finance, General Directorate of Public Debt</t>
  </si>
  <si>
    <t>Ministry of Finance, General Directorate of the Treasury and Public Accounting</t>
  </si>
  <si>
    <t>Ministry of Finance, Department of Development Finance and Debt Management</t>
  </si>
  <si>
    <t>Ministry of Finance, Treasury</t>
  </si>
  <si>
    <t>http://www.mof.gov.mm/en</t>
  </si>
  <si>
    <t>Ministry of Finance, Financial Comptroller General's Office</t>
  </si>
  <si>
    <t>Finance Department, Presidency of Niger</t>
  </si>
  <si>
    <t>Debt Management Office</t>
  </si>
  <si>
    <t>Ministry of Finance, Directorate of Public Accounts and Treasury</t>
  </si>
  <si>
    <t>Ministry of Finance, Public Debt Administration</t>
  </si>
  <si>
    <t>President's Office</t>
  </si>
  <si>
    <t>Ministry of Finance, Public Debt Department</t>
  </si>
  <si>
    <t>Ministry of Finance, Debt Management Unit</t>
  </si>
  <si>
    <t>Ministry of Finance, State Borrowing Department</t>
  </si>
  <si>
    <t>http://www.ict.gov.sc/WhatsNewPg3.aspx</t>
  </si>
  <si>
    <t>Debt</t>
  </si>
  <si>
    <t>PFM Systems &amp; e-Services</t>
  </si>
  <si>
    <t>Payment System</t>
  </si>
  <si>
    <t>Payment Automation via Banking System</t>
  </si>
  <si>
    <t>SIM-Ba &gt; MS SQL</t>
  </si>
  <si>
    <t>http://www.cedsif.gov.mz</t>
  </si>
  <si>
    <t>http://www.finances.gov.mr</t>
  </si>
  <si>
    <t>http://www.mfdp.gov.lr</t>
  </si>
  <si>
    <t>http://mof.govmu.org</t>
  </si>
  <si>
    <t>https://www.google.com/maps/d/viewer?mid=zjk3sMW9aA80.ks_yBlJQIw5w</t>
  </si>
  <si>
    <t>GESCO</t>
  </si>
  <si>
    <t>http://transparenciafiscal.gob.do/en/web/transparenciafiscal/sigef</t>
  </si>
  <si>
    <t>http://transparenciafiscal.gob.do/inicio</t>
  </si>
  <si>
    <t xml:space="preserve">   Bahamas, Belize, Bermuda, British Virgin Islands, Cayman Islands,</t>
  </si>
  <si>
    <t xml:space="preserve">   Gibraltar, Guernsey, Jersey, Hong Kong, Cyprus, Isle of Man, Monaco, Panama</t>
  </si>
  <si>
    <t xml:space="preserve">   Austria, Liechtenstein, Luxembourg and Switzerland</t>
  </si>
  <si>
    <t>IK</t>
  </si>
  <si>
    <t>IM</t>
  </si>
  <si>
    <t>0.0</t>
  </si>
  <si>
    <t>SSt</t>
  </si>
  <si>
    <t>Select countries (small states): Pop &lt; 0.5 m</t>
  </si>
  <si>
    <t>RRC</t>
  </si>
  <si>
    <t>Resource rich countries (revenues, % of GDP)</t>
  </si>
  <si>
    <t>PFM Systems and eServices
(combined with FMIS and Open Budget Data)</t>
  </si>
  <si>
    <t>Contents</t>
  </si>
  <si>
    <t>Metadata</t>
  </si>
  <si>
    <r>
      <rPr>
        <b/>
        <sz val="10"/>
        <color rgb="FF00B0F0"/>
        <rFont val="Calibri"/>
        <family val="2"/>
        <scheme val="minor"/>
      </rPr>
      <t>Note:</t>
    </r>
    <r>
      <rPr>
        <sz val="10"/>
        <color rgb="FF00B0F0"/>
        <rFont val="Calibri"/>
        <family val="2"/>
        <scheme val="minor"/>
      </rPr>
      <t xml:space="preserve"> Please do not rename this Excel file to ensure proper operation of embedded links/functions.</t>
    </r>
  </si>
  <si>
    <t>Document History</t>
  </si>
  <si>
    <t>Version</t>
  </si>
  <si>
    <t>Date</t>
  </si>
  <si>
    <t>Author(s)</t>
  </si>
  <si>
    <t>Action</t>
  </si>
  <si>
    <t>Creation</t>
  </si>
  <si>
    <t>Cem Dener</t>
  </si>
  <si>
    <t>Update</t>
  </si>
  <si>
    <t>URL &gt;</t>
  </si>
  <si>
    <t xml:space="preserve">External:  </t>
  </si>
  <si>
    <t>http://www.worldbank.org/publicfinance/fmis</t>
  </si>
  <si>
    <t xml:space="preserve">External/internal FMIS CoP members:  </t>
  </si>
  <si>
    <t>https://eteam.worldbank.org/fmis</t>
  </si>
  <si>
    <t>PFM Systems and eServices Global Dataset</t>
  </si>
  <si>
    <t xml:space="preserve">Status of Public Financial Management Systems and eServices in 198 economies </t>
  </si>
  <si>
    <t>PFM_eServices</t>
  </si>
  <si>
    <t>PFM_eServices Stats</t>
  </si>
  <si>
    <t>NRR</t>
  </si>
  <si>
    <t>Select</t>
  </si>
  <si>
    <t>Statistics on regional and income level distributions + global trends in PFM systems and eServices</t>
  </si>
  <si>
    <t>Explanation of the database fields (column headers) in "PFM_eServices" worksheet</t>
  </si>
  <si>
    <t>Doing Business 2014 + UN Gov website links + OECD eFiling scores + PS Employment data</t>
  </si>
  <si>
    <t>Cem Dener
Sophiko Skhirtladze 
Irene Zhang</t>
  </si>
  <si>
    <t>First public release of the PFM Systems and eServices dataset</t>
  </si>
  <si>
    <t>Updates on system and service portal links and new capabilities</t>
  </si>
  <si>
    <t>Status of PFM systems and eservices based on selected key indicators (including links to related websites)</t>
  </si>
  <si>
    <t>DMFAS 6.1</t>
  </si>
  <si>
    <t>Chinese Taipei</t>
  </si>
  <si>
    <t>http://www.secp.gov.pk/eservices/digital_certs.asp</t>
  </si>
  <si>
    <t>https://e.fbr.gov.pk</t>
  </si>
  <si>
    <t>http://supplier.treasury.go.ke</t>
  </si>
  <si>
    <t>SINDA + TTN</t>
  </si>
  <si>
    <t>Cabo Verde</t>
  </si>
  <si>
    <t>Palestine</t>
  </si>
  <si>
    <t>PSE</t>
  </si>
  <si>
    <t>COTS &gt; Oracle</t>
  </si>
  <si>
    <t>IFMIS + IBEX</t>
  </si>
  <si>
    <t>IFMIS &amp; Integrated Budget and Expenditure System (IBEX)</t>
  </si>
  <si>
    <t>Web (Epicor v9)</t>
  </si>
  <si>
    <t>http://www.allamkincstar.gov.hu/en/main/budgetary_institutions__chapters/297/</t>
  </si>
  <si>
    <t>CS (Epicor 7.3.5)</t>
  </si>
  <si>
    <t>LDSW &gt; FreeBalance</t>
  </si>
  <si>
    <t>Philippines Statistics Authority</t>
  </si>
  <si>
    <t>https://psa.gov.ph</t>
  </si>
  <si>
    <t>BTMS</t>
  </si>
  <si>
    <t>Budget and Treasury Management System</t>
  </si>
  <si>
    <t>LDSW &gt; BTMS FreeBalance</t>
  </si>
  <si>
    <t>SFMIS</t>
  </si>
  <si>
    <t>Somalia Financial Management Information System</t>
  </si>
  <si>
    <t>http://www.mof.gov.tw/Eng/Default.aspx</t>
  </si>
  <si>
    <t xml:space="preserve">http://web02.mof.gov.tw/njswww/WebProxy.aspx?sys=100&amp;funid=defjspf2 </t>
  </si>
  <si>
    <t>http://data.gov.tw/taxonomy/term/695</t>
  </si>
  <si>
    <t>http://www.dgbas.gov.tw/ct.asp?xItem=36381&amp;CtNode=6114&amp;mp=1</t>
  </si>
  <si>
    <t>http://www.dgbas.gov.tw/public/data/dgbas01/103/103hb/menu.htm</t>
  </si>
  <si>
    <t>https://www.ndc.gov.tw/cp.aspx?n=D70CB029AD2D8501&amp;s=E6CE6ED9A99DB123</t>
  </si>
  <si>
    <t>TFMIS</t>
  </si>
  <si>
    <t>Tajikistan Financial Management Information System</t>
  </si>
  <si>
    <t>http://isdatabank.info/boost_tunisia_fr/</t>
  </si>
  <si>
    <t>http://www.mizaniatouna.gov.tn/tunisia/template_fr/</t>
  </si>
  <si>
    <t>http://www.finances.gov.tn/index.php?lang=fr</t>
  </si>
  <si>
    <t>http://edata.gov.ua/</t>
  </si>
  <si>
    <t>eOSI'14</t>
  </si>
  <si>
    <t>eOSI'16</t>
  </si>
  <si>
    <t>UNPAN eGov Online Service Index (2016)</t>
  </si>
  <si>
    <t>Stage 1(2014): Emerging Information Services (mainly info)</t>
  </si>
  <si>
    <t>Stage 2(2014): Enhanced Information Services (info+forms)</t>
  </si>
  <si>
    <t>Stage 3(2014): Transactional Services (info+forms+online transactions)</t>
  </si>
  <si>
    <t>Stage 4(2014): Connected Services (integrated services)</t>
  </si>
  <si>
    <t>Updates on PFM system &amp; service portal links; UN eGov OSI rankings</t>
  </si>
  <si>
    <t>MoF Public Debt Department (DDP)</t>
  </si>
  <si>
    <t>https://zimeservices.pfms.gov.zw</t>
  </si>
  <si>
    <t>AGFIS</t>
  </si>
  <si>
    <t>Albania Government Financial Management Information System</t>
  </si>
  <si>
    <t>http://www.financa.gov.al/al/raportime/buxheti/buxheti-i-qytetarit-2016</t>
  </si>
  <si>
    <t>https://www.pempal.org/sites/pempal/files/event/attachments/day-1_4_agfis-functionalities_eng.pdf</t>
  </si>
  <si>
    <t>http://ifms.gov.ag</t>
  </si>
  <si>
    <t>https://pefa.org/sites/default/files/assements/comments/AM-May14-PFMPR-Public.pdf</t>
  </si>
  <si>
    <t>http://www.finance.gov.au/cbms</t>
  </si>
  <si>
    <t>https://english.bmf.gv.at/e-government/projects/e-gov-projects.html</t>
  </si>
  <si>
    <t>http://www.mof.gov.bh/categorylist.asp?ctype=res</t>
  </si>
  <si>
    <t>https://treasury.gov.bb/?q=node/12</t>
  </si>
  <si>
    <t>http://www.begroting.be/NL/Pages/fedcom.aspx</t>
  </si>
  <si>
    <t>http://dgsgif.sigma.gob.bo</t>
  </si>
  <si>
    <t>https://pefa.org/sites/default/files/assements/comments/BA-May14-PFMPR-Public.pdf</t>
  </si>
  <si>
    <t>http://www.finance.gov.bw/index.php?Itemid=321&amp;option=com_content&amp;view=article&amp;id=210&amp;catid=17</t>
  </si>
  <si>
    <t>https://www.tbs-sct.gc.ca/fm-gf/reports-rapports/fnsc-csgfpr-eng.asp</t>
  </si>
  <si>
    <t>http://www.nosi.cv/index.php/solucoes/financas</t>
  </si>
  <si>
    <t>http://documents.worldbank.org/curated/en/864971468235140359/pdf/869420PJPR0P14010Box385188B00OUO090.pdf</t>
  </si>
  <si>
    <t>http://www.afdb.org/fileadmin/uploads/afdb/Documents/Project-and-Operations/Republic%20of%20Congo%20-%20Country%20Governance%20Profile%20EN.pdf</t>
  </si>
  <si>
    <t>http://documents.worldbank.org/curated/en/606501468018574735/pdf/PAD7890P1457470isclosed0101301400SD.pdf</t>
  </si>
  <si>
    <t>http://www.mfcr.cz/cs/o-ministerstvu/informacni-systemy</t>
  </si>
  <si>
    <t>https://openknowledge.worldbank.org/bitstream/handle/10986/14506/298040DO.pdf?sequence=1</t>
  </si>
  <si>
    <t>https://esigef.finanzas.gob.ec</t>
  </si>
  <si>
    <t>http://www.mh.gob.sv/portal/page/portal/PMH/Novedades/Calendario/Capacitaciones/Capacitaciones_2011/Safi2011/Manual_T%E9cnico_SAFI_17-07-09.pdf</t>
  </si>
  <si>
    <t>https://www.itzbund.de/DE/ITLoesungen/itloesungen_node.html</t>
  </si>
  <si>
    <t>http://www.cagd.gov.gh/gifmis/index.php/implementation/project-components</t>
  </si>
  <si>
    <t>http://portal.singularlogic.eu/en/case-study/2233/state-general-accounting-office</t>
  </si>
  <si>
    <t>https://pefa.org/sites/default/files/assements/comments/GD-Mar10-PFMPR-Public.pdf</t>
  </si>
  <si>
    <t>http://www.fsl.org.jm/content/financial-management-information-system-fmis</t>
  </si>
  <si>
    <t>http://www.e-gov.go.jp/shinsei/index.html</t>
  </si>
  <si>
    <t>http://www.mfed.gov.ki/sites/default/files/IFMIS%20Lessons%20Learned%20in%20PICs.pdf</t>
  </si>
  <si>
    <t>http://www.openfiscaldata.go.kr/portal/dbrain/korea/dBrainSystemInfo.do?code=dBrain&amp;leftCd=25&amp;subCd=16&amp;depCd=</t>
  </si>
  <si>
    <t>http://www.kryeministri-ks.net/?page=2,231</t>
  </si>
  <si>
    <t>http://www.finance.gov.ls/projects.php?id=current_projects</t>
  </si>
  <si>
    <t>https://www.mfdp.gov.lr/index.php/homepage</t>
  </si>
  <si>
    <t>http://finmin.lrv.lt/lt/veiklos-sritys/apskaita-ir-atskaitomybe/viesojo-sektoriaus-apskaita-ir-atskaitomybe/viesojo-sektoriaus-apskaitos-ir-ataskaitu-konsolidavimo-informacine-sistema-vsakis/technine-informacija</t>
  </si>
  <si>
    <t>http://www.etat.public.lu/fr/index.php</t>
  </si>
  <si>
    <t>http://www.finance.gov.mv/v2/download?act=10</t>
  </si>
  <si>
    <t>https://pefa.org/sites/default/files/assements/comments/MH-Oct12-PFMPR-Public.pdf</t>
  </si>
  <si>
    <t>http://mof.govmu.org/English/FMKit/Pages/default.aspx</t>
  </si>
  <si>
    <t>https://pefa.org/country/myanmar</t>
  </si>
  <si>
    <t>http://www.mof.gov.na/it/it-department</t>
  </si>
  <si>
    <t>http://www.fcgo.gov.np/wp-content/uploads/TSA-User-Manual-Final-.pdf</t>
  </si>
  <si>
    <t>https://www.oecd.org/netherlands/43411548.pdf</t>
  </si>
  <si>
    <t>https://pefa.org/assessment/ne-mar13-pfmpr-public-en</t>
  </si>
  <si>
    <t>http://gifmis.gov.ng/gifmis</t>
  </si>
  <si>
    <t>http://minfin.ru/ru/perfomance/ebudget</t>
  </si>
  <si>
    <t>https://smartifmis.minecofin.gov.rw</t>
  </si>
  <si>
    <t>http://documents.worldbank.org/curated/en/902671468098049606/text/515560PAD0CORR101Official0Use0Only1.txt</t>
  </si>
  <si>
    <t>http://carcip.gov.vc/carcip/images/PDF/Downloads/svgictstrategy-final.pdf</t>
  </si>
  <si>
    <t>https://www.mof.gov.sa/about/Pages/it.aspx</t>
  </si>
  <si>
    <t>https://pefa.org/assessment/sc-jun11-pfmpr-public-en</t>
  </si>
  <si>
    <t>http://www.mof.gov.sb/AboutUs/ICT.aspx</t>
  </si>
  <si>
    <t>http://www.ifms.gov.za/?q=content/about-ifms</t>
  </si>
  <si>
    <t>http://www.gov.sr/ministerie-van-financi%C3%ABn/actueel/persbericht-gewijzigde-comptabiliteitswet.aspx</t>
  </si>
  <si>
    <t>https://hermes.esv.se/dana-na/auth/url_0/welcome.cgi</t>
  </si>
  <si>
    <t>http://www.bit.admin.ch/themen/00077/index.html?lang=de</t>
  </si>
  <si>
    <t>http://syrianfinance.gov.sy/arabic/budget/organization-chart/221/342.html</t>
  </si>
  <si>
    <t>http://www.worldbank.org/en/news/press-release/2016/02/18/tajikistan-project-to-strengthen-public-finance-management</t>
  </si>
  <si>
    <t>https://www.mof.gov.tl/budget-spending/?lang=en</t>
  </si>
  <si>
    <t>http://epm.lv/further-enhancement-of-the-public-finance-management-reform-iii-in-turkmenistan</t>
  </si>
  <si>
    <t>http://treasury.gov.ua/main/uk/publish/category/248077</t>
  </si>
  <si>
    <t>https://www.mof.gov.ae/En/mservices/budgetServcies/Pages/default.aspx</t>
  </si>
  <si>
    <t>https://it.mf.uz/en/nashi-proekty.html</t>
  </si>
  <si>
    <t>http://www.oncop.gob.ve/site/vistas/principal/sigecof.php</t>
  </si>
  <si>
    <t>http://www.mof.gov.vn/webcenter/portal/kbnn/r/o/ttsk/hdkbnn/hdkbnn_chitiet?dDocName=MOFUCM090027&amp;_afrLoop=38893618776522179</t>
  </si>
  <si>
    <t>http://www.mof.gov.zm/index.php/departments/14-sample-data-articles/145</t>
  </si>
  <si>
    <t>http://www.bahamas.gov.bs/wps/portal/public/The%20National%20Budget/Budget%20Documents/!ut/p/b1/vVTJkpswFPyW-QAGIfYjWOyLFwFGXFxgGw8YDLaxMXx97CSVZSqZySEz0klV3Wp1v_dEJ3RMJ4f0WuzSrmgOafU4J8KKNabefMJJniRwMrCYwLeQNmMNGd4B5A4Af1kK-MYHhqcod77BTyVghWIwU3gIjAmgl3Rsk-GGGqvXtWjVhlezbaJCKXzHU8SC2znuNhOoSm3bYoFXLOcGlyBnea9V0aUsTS1P1uxS7ogcSLYu8V5T5eVQMbog1MdupBxCiZtOtv1E3Xgmqm9MTMa8C2SixWhz4sJjLd_2ZyM6ruW4QwnEedUX9aChZlJp4fKSF3id7luFT6Ox2k8uUXi9NPkYH1bn-dPTd_9vGPyn_H7wgcDAB99VI1tmAIbv8Zd08nvEf7jhK-CtEr1XJN9s6i1N7jDxF5ir8Pe3THmXdXQGhjwd0DHgVrgcWmvcj4tyxAPWeM8LdI9BSxho4tIPNOh3to_3jK1klhdY0HcJwGgOsRx7G30Rqi-rzZrr79m-EpzC4GF-wghOyAPMgY8WfBWEw3y2IPupkRoIfLjgq6aZwf8uaNNJkdXP_bp-Bs-8CDhOggIvQ5GTZI6OSiLI6Gz1yFrkLenMs7GFys56mUd7ouw65z4QJR9SLaZQN8mUF_WYXXMktmgXbrcU4ZTedaah7AsCOU6diXhmOaUoKjC3mf1AqGYXBf0JsaWA2Uup2E3HUBv9JuWDOq9PXJdmSZOmKnPh4-zKCmYc4VmiTuTOX1CiMFwhyUIvPQwVLnLKH06nTVPIQR1FyKord3HLUgaHOGvUgNGH2WhSWoWkVMtuLBlhd4Q5ud52zuNjauvw6rjCwuwZ6efun74Af3F_yQ!!/dl4/d5/L2dBISEvZ0FBIS9nQSEh/</t>
  </si>
  <si>
    <t>http://finance.ministere.cg/en</t>
  </si>
  <si>
    <t>https://www.mfdp.gov.lr/index.php/the-budget</t>
  </si>
  <si>
    <t>http://mof.govmu.org/English/National%20Budget/Pages/Budgetary-Central-Government-Accounts.aspx</t>
  </si>
  <si>
    <t>https://www.mf.uz/en/open-data/otkrytye-dannye-1/ispolnenie-gosudarstvennogo-byudzheta.html</t>
  </si>
  <si>
    <t>http://data.gov.uz/ru</t>
  </si>
  <si>
    <t>http://zambiamf.opendataforafrica.org/</t>
  </si>
  <si>
    <t>DECS/TSA</t>
  </si>
  <si>
    <t>District Expenditure Control System/Treasury Single Account System</t>
  </si>
  <si>
    <t>UzASBO</t>
  </si>
  <si>
    <t>Automatic system in budgetary organizations of the Republic of Uzbekistan</t>
  </si>
  <si>
    <t>Updates on FMIS and MoF URLs</t>
  </si>
  <si>
    <t>http://cito.gov.bz/database</t>
  </si>
  <si>
    <t>http://fmis.mef.gov.kh/en/en-fmis-project/background</t>
  </si>
  <si>
    <t>http://www.tresorpublic.ga/reformes/reforme-comptable/a-propos-daster-2</t>
  </si>
  <si>
    <t>http://english.mefa.ir</t>
  </si>
  <si>
    <t>https://dfo.no/kundesider/dfo-id</t>
  </si>
  <si>
    <t>http://pfm.gov.ph/projects/budget-treasury-and-management-system-btms</t>
  </si>
  <si>
    <t>http://mof.gov.so/accountant-general/sfmis</t>
  </si>
  <si>
    <t>http://www.finance.gov.tt/request-for-expressions-of-interest-ifmis</t>
  </si>
  <si>
    <t>http://ramis.drc.gov.bt/appUserLogin.html</t>
  </si>
  <si>
    <t>https://www.taxcompact.net/documents/IT-Tax-Administration-Study.pdf</t>
  </si>
  <si>
    <t>http://servicedelivery.dss.gov.au/tag/best-practice/</t>
  </si>
  <si>
    <t>Resource Link</t>
  </si>
  <si>
    <t>Human Resources Integrated Management System</t>
  </si>
  <si>
    <t>http://efiling.zimra.co.zw/</t>
  </si>
  <si>
    <t>https://asiafoundation.org/resources/pdfs/PSRFullreportENG.pdf</t>
  </si>
  <si>
    <t>https://e-albania.al/epagesa.aspx</t>
  </si>
  <si>
    <t>http://www.fsmpio.fm/Depts/Finance/finance.htm</t>
  </si>
  <si>
    <t>http://rmi-mof.com/</t>
  </si>
  <si>
    <t>Updates on FMIS and MoF URLs (highlighted in yellow)</t>
  </si>
  <si>
    <t>Last update: August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</si>
</sst>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dd\-mmm\-yy"/>
    <numFmt numFmtId="167" formatCode="#,##0.000"/>
    <numFmt numFmtId="168" formatCode="0.0000"/>
    <numFmt numFmtId="169" formatCode="0.000"/>
  </numFmts>
  <fonts count="72" x14ac:knownFonts="1">
    <font>
      <sz val="11"/>
      <color theme="1"/>
      <name val="Calibri"/>
      <family val="2"/>
      <scheme val="minor"/>
    </font>
    <font>
      <u/>
      <sz val="11"/>
      <color theme="10"/>
      <name val="Calibri"/>
      <family val="2"/>
    </font>
    <font>
      <sz val="11"/>
      <color indexed="8"/>
      <name val="Calibri"/>
      <family val="2"/>
    </font>
    <font>
      <b/>
      <sz val="9"/>
      <color indexed="81"/>
      <name val="Tahoma"/>
      <family val="2"/>
    </font>
    <font>
      <sz val="9"/>
      <color indexed="81"/>
      <name val="Tahoma"/>
      <family val="2"/>
    </font>
    <font>
      <b/>
      <sz val="11"/>
      <color theme="1"/>
      <name val="Calibri"/>
      <family val="2"/>
      <scheme val="minor"/>
    </font>
    <font>
      <sz val="11"/>
      <color theme="10"/>
      <name val="Calibri"/>
      <family val="2"/>
    </font>
    <font>
      <b/>
      <sz val="11"/>
      <color rgb="FF0000CC"/>
      <name val="Calibri"/>
      <family val="2"/>
      <scheme val="minor"/>
    </font>
    <font>
      <b/>
      <sz val="11"/>
      <color indexed="8"/>
      <name val="Calibri"/>
      <family val="2"/>
    </font>
    <font>
      <b/>
      <sz val="11"/>
      <color rgb="FFFFFF00"/>
      <name val="Calibri"/>
      <family val="2"/>
      <scheme val="minor"/>
    </font>
    <font>
      <b/>
      <sz val="11"/>
      <color rgb="FF000000"/>
      <name val="Calibri"/>
      <family val="2"/>
      <scheme val="minor"/>
    </font>
    <font>
      <sz val="11"/>
      <color theme="10"/>
      <name val="Calibri"/>
      <family val="2"/>
      <scheme val="minor"/>
    </font>
    <font>
      <sz val="11"/>
      <color rgb="FF000000"/>
      <name val="Calibri"/>
      <family val="2"/>
      <scheme val="minor"/>
    </font>
    <font>
      <sz val="11"/>
      <name val="Calibri"/>
      <family val="2"/>
    </font>
    <font>
      <sz val="11"/>
      <color theme="3" tint="0.39997558519241921"/>
      <name val="Calibri"/>
      <family val="2"/>
    </font>
    <font>
      <sz val="11"/>
      <color rgb="FF0000FF"/>
      <name val="Calibri"/>
      <family val="2"/>
    </font>
    <font>
      <sz val="10"/>
      <color theme="1"/>
      <name val="Calibri"/>
      <family val="2"/>
      <scheme val="minor"/>
    </font>
    <font>
      <sz val="11"/>
      <name val="Calibri"/>
      <family val="2"/>
      <scheme val="minor"/>
    </font>
    <font>
      <sz val="8"/>
      <color theme="1"/>
      <name val="Calibri"/>
      <family val="2"/>
      <scheme val="minor"/>
    </font>
    <font>
      <sz val="11"/>
      <color indexed="8"/>
      <name val="Calibri"/>
      <family val="2"/>
      <scheme val="minor"/>
    </font>
    <font>
      <u/>
      <sz val="11"/>
      <color theme="10"/>
      <name val="Calibri"/>
      <family val="2"/>
      <scheme val="minor"/>
    </font>
    <font>
      <sz val="11"/>
      <color rgb="FF0000CC"/>
      <name val="Calibri"/>
      <family val="2"/>
      <scheme val="minor"/>
    </font>
    <font>
      <b/>
      <sz val="11"/>
      <name val="Calibri"/>
      <family val="2"/>
      <scheme val="minor"/>
    </font>
    <font>
      <b/>
      <sz val="10"/>
      <color rgb="FF000000"/>
      <name val="Calibri"/>
      <family val="2"/>
      <scheme val="minor"/>
    </font>
    <font>
      <u/>
      <sz val="11"/>
      <color theme="1"/>
      <name val="Calibri"/>
      <family val="2"/>
      <scheme val="minor"/>
    </font>
    <font>
      <sz val="10"/>
      <color theme="0"/>
      <name val="Calibri"/>
      <family val="2"/>
      <scheme val="minor"/>
    </font>
    <font>
      <b/>
      <sz val="18"/>
      <color theme="0"/>
      <name val="Calibri"/>
      <family val="2"/>
      <scheme val="minor"/>
    </font>
    <font>
      <sz val="11"/>
      <color theme="0" tint="-0.249977111117893"/>
      <name val="Calibri"/>
      <family val="2"/>
      <scheme val="minor"/>
    </font>
    <font>
      <b/>
      <sz val="24"/>
      <color theme="0"/>
      <name val="Calibri"/>
      <family val="2"/>
      <scheme val="minor"/>
    </font>
    <font>
      <sz val="10"/>
      <name val="Calibri"/>
      <family val="2"/>
      <scheme val="minor"/>
    </font>
    <font>
      <b/>
      <vertAlign val="superscript"/>
      <sz val="11"/>
      <color rgb="FF0000CC"/>
      <name val="Calibri"/>
      <family val="2"/>
      <scheme val="minor"/>
    </font>
    <font>
      <vertAlign val="superscript"/>
      <sz val="10"/>
      <color theme="1"/>
      <name val="Calibri"/>
      <family val="2"/>
      <scheme val="minor"/>
    </font>
    <font>
      <b/>
      <sz val="11"/>
      <color theme="0" tint="-0.14999847407452621"/>
      <name val="Calibri"/>
      <family val="2"/>
      <scheme val="minor"/>
    </font>
    <font>
      <b/>
      <sz val="11"/>
      <color theme="0"/>
      <name val="Calibri"/>
      <family val="2"/>
      <scheme val="minor"/>
    </font>
    <font>
      <b/>
      <sz val="11"/>
      <color theme="0"/>
      <name val="Calibri"/>
      <family val="2"/>
    </font>
    <font>
      <b/>
      <sz val="12"/>
      <color theme="0"/>
      <name val="Calibri"/>
      <family val="2"/>
      <scheme val="minor"/>
    </font>
    <font>
      <sz val="12"/>
      <color theme="1"/>
      <name val="Calibri"/>
      <family val="2"/>
      <scheme val="minor"/>
    </font>
    <font>
      <sz val="11"/>
      <color theme="0"/>
      <name val="Calibri"/>
      <family val="2"/>
      <scheme val="minor"/>
    </font>
    <font>
      <sz val="9"/>
      <color theme="1"/>
      <name val="Calibri"/>
      <family val="2"/>
      <scheme val="minor"/>
    </font>
    <font>
      <b/>
      <sz val="9"/>
      <color indexed="8"/>
      <name val="Calibri"/>
      <family val="2"/>
    </font>
    <font>
      <b/>
      <sz val="11"/>
      <color rgb="FF000099"/>
      <name val="Calibri"/>
      <family val="2"/>
      <scheme val="minor"/>
    </font>
    <font>
      <i/>
      <sz val="11"/>
      <color theme="0" tint="-0.499984740745262"/>
      <name val="Calibri"/>
      <family val="2"/>
      <scheme val="minor"/>
    </font>
    <font>
      <b/>
      <sz val="11"/>
      <color rgb="FFC00000"/>
      <name val="Calibri"/>
      <family val="2"/>
      <scheme val="minor"/>
    </font>
    <font>
      <sz val="9"/>
      <color indexed="8"/>
      <name val="Calibri"/>
      <family val="2"/>
    </font>
    <font>
      <sz val="11"/>
      <color theme="0" tint="-0.14999847407452621"/>
      <name val="Calibri"/>
      <family val="2"/>
      <scheme val="minor"/>
    </font>
    <font>
      <sz val="11"/>
      <color theme="1"/>
      <name val="Calibri"/>
      <family val="2"/>
      <scheme val="minor"/>
    </font>
    <font>
      <sz val="11"/>
      <color theme="0" tint="-0.34998626667073579"/>
      <name val="Calibri"/>
      <family val="2"/>
      <scheme val="minor"/>
    </font>
    <font>
      <b/>
      <sz val="10"/>
      <color theme="0"/>
      <name val="Calibri"/>
      <family val="2"/>
      <scheme val="minor"/>
    </font>
    <font>
      <b/>
      <sz val="10"/>
      <color rgb="FFFFFF00"/>
      <name val="Calibri"/>
      <family val="2"/>
      <scheme val="minor"/>
    </font>
    <font>
      <b/>
      <sz val="10"/>
      <color rgb="FF0000CC"/>
      <name val="Calibri"/>
      <family val="2"/>
      <scheme val="minor"/>
    </font>
    <font>
      <sz val="10"/>
      <color indexed="8"/>
      <name val="Calibri"/>
      <family val="2"/>
    </font>
    <font>
      <b/>
      <sz val="10"/>
      <color indexed="8"/>
      <name val="Calibri"/>
      <family val="2"/>
    </font>
    <font>
      <b/>
      <sz val="10"/>
      <name val="Calibri"/>
      <family val="2"/>
      <scheme val="minor"/>
    </font>
    <font>
      <sz val="10"/>
      <color rgb="FF0000CC"/>
      <name val="Calibri"/>
      <family val="2"/>
      <scheme val="minor"/>
    </font>
    <font>
      <sz val="10"/>
      <color theme="10"/>
      <name val="Calibri"/>
      <family val="2"/>
    </font>
    <font>
      <sz val="11"/>
      <color theme="0" tint="-0.499984740745262"/>
      <name val="Calibri"/>
      <family val="2"/>
      <scheme val="minor"/>
    </font>
    <font>
      <sz val="9"/>
      <color rgb="FF000000"/>
      <name val="Verdana"/>
      <family val="2"/>
    </font>
    <font>
      <sz val="11"/>
      <color rgb="FF222222"/>
      <name val="Calibri"/>
      <family val="2"/>
      <scheme val="minor"/>
    </font>
    <font>
      <sz val="10"/>
      <color rgb="FF333333"/>
      <name val="Trebuchet MS"/>
      <family val="2"/>
    </font>
    <font>
      <sz val="8"/>
      <color rgb="FF000000"/>
      <name val="Tahoma"/>
      <family val="2"/>
    </font>
    <font>
      <sz val="11"/>
      <color rgb="FF9966FF"/>
      <name val="Calibri"/>
      <family val="2"/>
      <scheme val="minor"/>
    </font>
    <font>
      <sz val="11"/>
      <color rgb="FF9966FF"/>
      <name val="Calibri"/>
      <family val="2"/>
    </font>
    <font>
      <b/>
      <sz val="11"/>
      <color rgb="FF9966FF"/>
      <name val="Calibri"/>
      <family val="2"/>
      <scheme val="minor"/>
    </font>
    <font>
      <b/>
      <sz val="14"/>
      <color rgb="FF0000CC"/>
      <name val="Calibri"/>
      <family val="2"/>
      <scheme val="minor"/>
    </font>
    <font>
      <b/>
      <sz val="12"/>
      <color rgb="FF0000CC"/>
      <name val="Calibri"/>
      <family val="2"/>
      <scheme val="minor"/>
    </font>
    <font>
      <sz val="10"/>
      <color rgb="FF0000FF"/>
      <name val="Calibri"/>
      <family val="2"/>
      <scheme val="minor"/>
    </font>
    <font>
      <b/>
      <sz val="12"/>
      <color rgb="FF0000FF"/>
      <name val="Calibri"/>
      <family val="2"/>
      <scheme val="minor"/>
    </font>
    <font>
      <b/>
      <sz val="10"/>
      <color theme="1"/>
      <name val="Calibri"/>
      <family val="2"/>
      <scheme val="minor"/>
    </font>
    <font>
      <sz val="10"/>
      <color rgb="FF00B0F0"/>
      <name val="Calibri"/>
      <family val="2"/>
      <scheme val="minor"/>
    </font>
    <font>
      <b/>
      <sz val="10"/>
      <color rgb="FF00B0F0"/>
      <name val="Calibri"/>
      <family val="2"/>
      <scheme val="minor"/>
    </font>
    <font>
      <b/>
      <i/>
      <sz val="10"/>
      <color theme="0" tint="-0.499984740745262"/>
      <name val="Calibri"/>
      <family val="2"/>
      <scheme val="minor"/>
    </font>
    <font>
      <sz val="11"/>
      <color rgb="FF00B0F0"/>
      <name val="Calibri"/>
      <family val="2"/>
      <scheme val="minor"/>
    </font>
  </fonts>
  <fills count="19">
    <fill>
      <patternFill patternType="none"/>
    </fill>
    <fill>
      <patternFill patternType="gray125"/>
    </fill>
    <fill>
      <patternFill patternType="solid">
        <fgColor indexed="3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CCCCFF"/>
        <bgColor indexed="64"/>
      </patternFill>
    </fill>
    <fill>
      <patternFill patternType="solid">
        <fgColor rgb="FFC00000"/>
        <bgColor indexed="64"/>
      </patternFill>
    </fill>
    <fill>
      <patternFill patternType="solid">
        <fgColor rgb="FF0000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CCFFFF"/>
        <bgColor indexed="64"/>
      </patternFill>
    </fill>
    <fill>
      <patternFill patternType="solid">
        <fgColor rgb="FFFFFFCC"/>
        <bgColor indexed="64"/>
      </patternFill>
    </fill>
    <fill>
      <patternFill patternType="solid">
        <fgColor theme="9" tint="0.79998168889431442"/>
        <bgColor indexed="64"/>
      </patternFill>
    </fill>
    <fill>
      <patternFill patternType="solid">
        <fgColor rgb="FFCCFF66"/>
        <bgColor indexed="64"/>
      </patternFill>
    </fill>
    <fill>
      <patternFill patternType="solid">
        <fgColor rgb="FF0000FF"/>
        <bgColor indexed="64"/>
      </patternFill>
    </fill>
    <fill>
      <patternFill patternType="solid">
        <fgColor theme="0"/>
        <bgColor indexed="64"/>
      </patternFill>
    </fill>
  </fills>
  <borders count="90">
    <border>
      <left/>
      <right/>
      <top/>
      <bottom/>
      <diagonal/>
    </border>
    <border>
      <left style="thin">
        <color auto="1"/>
      </left>
      <right style="hair">
        <color auto="1"/>
      </right>
      <top style="thin">
        <color auto="1"/>
      </top>
      <bottom style="thin">
        <color indexed="64"/>
      </bottom>
      <diagonal/>
    </border>
    <border>
      <left style="hair">
        <color auto="1"/>
      </left>
      <right style="hair">
        <color auto="1"/>
      </right>
      <top style="thin">
        <color auto="1"/>
      </top>
      <bottom style="thin">
        <color indexed="64"/>
      </bottom>
      <diagonal/>
    </border>
    <border>
      <left style="hair">
        <color auto="1"/>
      </left>
      <right style="thin">
        <color auto="1"/>
      </right>
      <top style="thin">
        <color auto="1"/>
      </top>
      <bottom style="thin">
        <color indexed="64"/>
      </bottom>
      <diagonal/>
    </border>
    <border>
      <left/>
      <right style="hair">
        <color auto="1"/>
      </right>
      <top style="thin">
        <color auto="1"/>
      </top>
      <bottom style="thin">
        <color indexed="64"/>
      </bottom>
      <diagonal/>
    </border>
    <border>
      <left style="hair">
        <color auto="1"/>
      </left>
      <right/>
      <top style="thin">
        <color auto="1"/>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hair">
        <color auto="1"/>
      </top>
      <bottom style="hair">
        <color auto="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auto="1"/>
      </left>
      <right style="hair">
        <color indexed="64"/>
      </right>
      <top style="thin">
        <color indexed="64"/>
      </top>
      <bottom style="hair">
        <color auto="1"/>
      </bottom>
      <diagonal/>
    </border>
    <border>
      <left/>
      <right style="thin">
        <color auto="1"/>
      </right>
      <top style="hair">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hair">
        <color indexed="64"/>
      </top>
      <bottom style="hair">
        <color indexed="64"/>
      </bottom>
      <diagonal/>
    </border>
    <border>
      <left/>
      <right style="hair">
        <color rgb="FFAAAAAA"/>
      </right>
      <top style="thin">
        <color indexed="64"/>
      </top>
      <bottom style="hair">
        <color indexed="64"/>
      </bottom>
      <diagonal/>
    </border>
    <border>
      <left/>
      <right style="hair">
        <color rgb="FFAAAAAA"/>
      </right>
      <top style="hair">
        <color indexed="64"/>
      </top>
      <bottom style="hair">
        <color indexed="64"/>
      </bottom>
      <diagonal/>
    </border>
    <border>
      <left/>
      <right style="hair">
        <color rgb="FFAAAAAA"/>
      </right>
      <top style="hair">
        <color indexed="64"/>
      </top>
      <bottom style="thin">
        <color auto="1"/>
      </bottom>
      <diagonal/>
    </border>
    <border>
      <left style="thin">
        <color auto="1"/>
      </left>
      <right style="hair">
        <color auto="1"/>
      </right>
      <top style="thin">
        <color indexed="64"/>
      </top>
      <bottom style="hair">
        <color auto="1"/>
      </bottom>
      <diagonal/>
    </border>
    <border>
      <left/>
      <right style="hair">
        <color rgb="FFAAAAAA"/>
      </right>
      <top style="thin">
        <color auto="1"/>
      </top>
      <bottom style="thin">
        <color indexed="64"/>
      </bottom>
      <diagonal/>
    </border>
    <border>
      <left style="hair">
        <color indexed="64"/>
      </left>
      <right style="thin">
        <color indexed="64"/>
      </right>
      <top style="thin">
        <color indexed="64"/>
      </top>
      <bottom style="hair">
        <color indexed="64"/>
      </bottom>
      <diagonal/>
    </border>
    <border>
      <left/>
      <right style="thin">
        <color auto="1"/>
      </right>
      <top style="thin">
        <color auto="1"/>
      </top>
      <bottom style="thin">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auto="1"/>
      </bottom>
      <diagonal/>
    </border>
    <border>
      <left style="hair">
        <color auto="1"/>
      </left>
      <right style="thin">
        <color indexed="64"/>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thin">
        <color auto="1"/>
      </right>
      <top/>
      <bottom style="thin">
        <color auto="1"/>
      </bottom>
      <diagonal/>
    </border>
    <border>
      <left style="hair">
        <color auto="1"/>
      </left>
      <right/>
      <top/>
      <bottom style="hair">
        <color auto="1"/>
      </bottom>
      <diagonal/>
    </border>
    <border>
      <left/>
      <right style="thin">
        <color auto="1"/>
      </right>
      <top style="hair">
        <color auto="1"/>
      </top>
      <bottom style="thin">
        <color auto="1"/>
      </bottom>
      <diagonal/>
    </border>
    <border>
      <left/>
      <right style="thin">
        <color indexed="64"/>
      </right>
      <top style="thin">
        <color indexed="64"/>
      </top>
      <bottom/>
      <diagonal/>
    </border>
    <border>
      <left/>
      <right/>
      <top style="thin">
        <color indexed="64"/>
      </top>
      <bottom style="hair">
        <color auto="1"/>
      </bottom>
      <diagonal/>
    </border>
    <border>
      <left/>
      <right/>
      <top style="hair">
        <color auto="1"/>
      </top>
      <bottom style="thin">
        <color auto="1"/>
      </bottom>
      <diagonal/>
    </border>
    <border>
      <left style="thin">
        <color indexed="64"/>
      </left>
      <right style="hair">
        <color rgb="FFAAAAAA"/>
      </right>
      <top style="thin">
        <color indexed="64"/>
      </top>
      <bottom style="thin">
        <color indexed="64"/>
      </bottom>
      <diagonal/>
    </border>
    <border>
      <left style="thin">
        <color auto="1"/>
      </left>
      <right/>
      <top style="hair">
        <color indexed="64"/>
      </top>
      <bottom style="thin">
        <color indexed="64"/>
      </bottom>
      <diagonal/>
    </border>
    <border>
      <left style="hair">
        <color indexed="64"/>
      </left>
      <right/>
      <top style="thin">
        <color indexed="64"/>
      </top>
      <bottom style="hair">
        <color indexed="64"/>
      </bottom>
      <diagonal/>
    </border>
    <border>
      <left style="thin">
        <color auto="1"/>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hair">
        <color auto="1"/>
      </bottom>
      <diagonal/>
    </border>
    <border>
      <left style="hair">
        <color indexed="64"/>
      </left>
      <right style="hair">
        <color indexed="64"/>
      </right>
      <top style="hair">
        <color indexed="64"/>
      </top>
      <bottom/>
      <diagonal/>
    </border>
    <border>
      <left style="thin">
        <color auto="1"/>
      </left>
      <right style="hair">
        <color auto="1"/>
      </right>
      <top style="thin">
        <color auto="1"/>
      </top>
      <bottom style="thin">
        <color indexed="64"/>
      </bottom>
      <diagonal/>
    </border>
    <border>
      <left style="hair">
        <color auto="1"/>
      </left>
      <right style="thin">
        <color auto="1"/>
      </right>
      <top style="thin">
        <color auto="1"/>
      </top>
      <bottom style="thin">
        <color indexed="64"/>
      </bottom>
      <diagonal/>
    </border>
    <border>
      <left style="hair">
        <color auto="1"/>
      </left>
      <right style="thin">
        <color indexed="64"/>
      </right>
      <top/>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rgb="FFAAAAAA"/>
      </right>
      <top style="thin">
        <color indexed="64"/>
      </top>
      <bottom style="hair">
        <color indexed="64"/>
      </bottom>
      <diagonal/>
    </border>
    <border>
      <left style="thin">
        <color indexed="64"/>
      </left>
      <right style="hair">
        <color rgb="FFAAAAAA"/>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rgb="FFAAAAAA"/>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style="thin">
        <color indexed="64"/>
      </right>
      <top/>
      <bottom/>
      <diagonal/>
    </border>
    <border>
      <left/>
      <right style="thin">
        <color auto="1"/>
      </right>
      <top style="thin">
        <color auto="1"/>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
      <left style="hair">
        <color indexed="64"/>
      </left>
      <right style="hair">
        <color indexed="64"/>
      </right>
      <top/>
      <bottom/>
      <diagonal/>
    </border>
  </borders>
  <cellStyleXfs count="4">
    <xf numFmtId="0" fontId="0" fillId="0" borderId="0"/>
    <xf numFmtId="9" fontId="2" fillId="0" borderId="0" applyFont="0" applyFill="0" applyBorder="0" applyAlignment="0" applyProtection="0"/>
    <xf numFmtId="0" fontId="1" fillId="0" borderId="0" applyNumberFormat="0" applyFill="0" applyBorder="0" applyAlignment="0" applyProtection="0">
      <alignment vertical="top"/>
      <protection locked="0"/>
    </xf>
    <xf numFmtId="0" fontId="20" fillId="0" borderId="0" applyNumberFormat="0" applyFill="0" applyBorder="0" applyAlignment="0" applyProtection="0"/>
  </cellStyleXfs>
  <cellXfs count="1245">
    <xf numFmtId="0" fontId="0" fillId="0" borderId="0" xfId="0"/>
    <xf numFmtId="0" fontId="6" fillId="0" borderId="8" xfId="2" applyFont="1" applyFill="1" applyBorder="1" applyAlignment="1" applyProtection="1">
      <alignment horizontal="left"/>
    </xf>
    <xf numFmtId="0" fontId="0" fillId="0" borderId="0" xfId="0" applyFont="1" applyAlignment="1">
      <alignment horizontal="center" vertical="center"/>
    </xf>
    <xf numFmtId="0" fontId="0" fillId="0" borderId="0" xfId="0" applyFont="1"/>
    <xf numFmtId="0" fontId="0" fillId="0" borderId="0" xfId="0" applyFont="1" applyAlignment="1">
      <alignment horizontal="center"/>
    </xf>
    <xf numFmtId="0" fontId="7" fillId="3" borderId="17" xfId="0" applyFont="1" applyFill="1" applyBorder="1" applyAlignment="1">
      <alignment horizontal="center" vertical="center"/>
    </xf>
    <xf numFmtId="0" fontId="7" fillId="3" borderId="31" xfId="0" applyNumberFormat="1" applyFont="1" applyFill="1" applyBorder="1" applyAlignment="1">
      <alignment horizontal="center" vertical="center"/>
    </xf>
    <xf numFmtId="0" fontId="7" fillId="3" borderId="2"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xf>
    <xf numFmtId="0" fontId="0" fillId="0" borderId="30" xfId="0" applyNumberFormat="1" applyFont="1" applyBorder="1"/>
    <xf numFmtId="0" fontId="0" fillId="0" borderId="22" xfId="0" applyFont="1" applyBorder="1" applyAlignment="1">
      <alignment horizontal="center"/>
    </xf>
    <xf numFmtId="0" fontId="0" fillId="0" borderId="23" xfId="0" applyFont="1" applyBorder="1" applyAlignment="1">
      <alignment horizontal="center" vertical="center"/>
    </xf>
    <xf numFmtId="0" fontId="0" fillId="0" borderId="6" xfId="0" applyNumberFormat="1" applyFont="1" applyBorder="1"/>
    <xf numFmtId="0" fontId="11" fillId="0" borderId="28" xfId="2" applyNumberFormat="1" applyFont="1" applyFill="1" applyBorder="1" applyAlignment="1" applyProtection="1"/>
    <xf numFmtId="3" fontId="0" fillId="0" borderId="9" xfId="0" applyNumberFormat="1" applyFont="1" applyBorder="1"/>
    <xf numFmtId="0" fontId="2" fillId="0" borderId="6" xfId="0" applyFont="1" applyFill="1" applyBorder="1" applyAlignment="1">
      <alignment horizontal="center"/>
    </xf>
    <xf numFmtId="0" fontId="2" fillId="0" borderId="8" xfId="0" applyFont="1" applyFill="1" applyBorder="1" applyAlignment="1">
      <alignment horizontal="left"/>
    </xf>
    <xf numFmtId="0" fontId="0" fillId="0" borderId="23" xfId="0" applyFont="1" applyBorder="1" applyAlignment="1">
      <alignment horizontal="center"/>
    </xf>
    <xf numFmtId="0" fontId="6" fillId="0" borderId="8" xfId="2" applyFont="1" applyFill="1" applyBorder="1" applyAlignment="1" applyProtection="1"/>
    <xf numFmtId="3" fontId="0" fillId="0" borderId="9" xfId="0" applyNumberFormat="1" applyFont="1" applyFill="1" applyBorder="1" applyAlignment="1">
      <alignment horizontal="left"/>
    </xf>
    <xf numFmtId="3" fontId="6" fillId="0" borderId="7" xfId="2" applyNumberFormat="1" applyFont="1" applyFill="1" applyBorder="1" applyAlignment="1" applyProtection="1">
      <alignment horizontal="left"/>
    </xf>
    <xf numFmtId="0" fontId="15" fillId="0" borderId="8" xfId="0" applyFont="1" applyFill="1" applyBorder="1" applyAlignment="1"/>
    <xf numFmtId="0" fontId="6" fillId="0" borderId="28" xfId="2" applyNumberFormat="1" applyFont="1" applyFill="1" applyBorder="1" applyAlignment="1" applyProtection="1"/>
    <xf numFmtId="0" fontId="2" fillId="0" borderId="8" xfId="0" applyNumberFormat="1" applyFont="1" applyFill="1" applyBorder="1" applyAlignment="1">
      <alignment horizontal="left"/>
    </xf>
    <xf numFmtId="0" fontId="2" fillId="0" borderId="6" xfId="0" applyNumberFormat="1" applyFont="1" applyFill="1" applyBorder="1" applyAlignment="1">
      <alignment horizontal="center"/>
    </xf>
    <xf numFmtId="0" fontId="15" fillId="0" borderId="8" xfId="0" applyNumberFormat="1" applyFont="1" applyFill="1" applyBorder="1" applyAlignment="1">
      <alignment horizontal="left"/>
    </xf>
    <xf numFmtId="0" fontId="5" fillId="0" borderId="6" xfId="0" applyFont="1" applyBorder="1"/>
    <xf numFmtId="0" fontId="0" fillId="0" borderId="11" xfId="0" applyNumberFormat="1" applyFont="1" applyBorder="1"/>
    <xf numFmtId="0" fontId="11" fillId="0" borderId="29" xfId="2" applyNumberFormat="1" applyFont="1" applyFill="1" applyBorder="1" applyAlignment="1" applyProtection="1"/>
    <xf numFmtId="0" fontId="6" fillId="0" borderId="13" xfId="2" applyFont="1" applyFill="1" applyBorder="1" applyAlignment="1" applyProtection="1"/>
    <xf numFmtId="0" fontId="0" fillId="0" borderId="24" xfId="0" applyFont="1" applyBorder="1" applyAlignment="1">
      <alignment horizontal="center"/>
    </xf>
    <xf numFmtId="0" fontId="0" fillId="0" borderId="0" xfId="0" applyFont="1" applyAlignment="1"/>
    <xf numFmtId="0" fontId="0" fillId="0" borderId="0" xfId="0" applyFont="1" applyAlignment="1">
      <alignment horizontal="right"/>
    </xf>
    <xf numFmtId="0" fontId="0" fillId="0" borderId="0" xfId="0" applyFont="1" applyAlignment="1">
      <alignment horizontal="left"/>
    </xf>
    <xf numFmtId="0" fontId="2" fillId="0" borderId="0" xfId="0" applyFont="1" applyAlignment="1"/>
    <xf numFmtId="0" fontId="2" fillId="0" borderId="0" xfId="0" applyFont="1" applyAlignment="1">
      <alignment horizontal="center"/>
    </xf>
    <xf numFmtId="0" fontId="2" fillId="0" borderId="0" xfId="0" applyFont="1" applyAlignment="1">
      <alignment horizontal="left"/>
    </xf>
    <xf numFmtId="0" fontId="5" fillId="0" borderId="0" xfId="0" applyFont="1" applyAlignment="1">
      <alignment horizontal="center"/>
    </xf>
    <xf numFmtId="0" fontId="0" fillId="0" borderId="16" xfId="0" applyFont="1" applyBorder="1" applyAlignment="1">
      <alignment horizontal="center"/>
    </xf>
    <xf numFmtId="3" fontId="0" fillId="0" borderId="17" xfId="0" applyNumberFormat="1" applyFont="1" applyBorder="1"/>
    <xf numFmtId="3" fontId="0" fillId="0" borderId="0" xfId="0" applyNumberFormat="1" applyFont="1" applyBorder="1" applyAlignment="1">
      <alignment horizontal="left"/>
    </xf>
    <xf numFmtId="0" fontId="0" fillId="0" borderId="18" xfId="0" applyFont="1" applyBorder="1" applyAlignment="1">
      <alignment horizontal="center"/>
    </xf>
    <xf numFmtId="0" fontId="0" fillId="0" borderId="19" xfId="0" applyFont="1" applyBorder="1" applyAlignment="1">
      <alignment horizontal="center"/>
    </xf>
    <xf numFmtId="0" fontId="5" fillId="0" borderId="17" xfId="0" applyFont="1" applyBorder="1" applyAlignment="1">
      <alignment horizontal="center"/>
    </xf>
    <xf numFmtId="0" fontId="2" fillId="0" borderId="16" xfId="0" applyFont="1" applyBorder="1" applyAlignment="1">
      <alignment horizontal="center"/>
    </xf>
    <xf numFmtId="0" fontId="2" fillId="0" borderId="19" xfId="0" applyFont="1" applyBorder="1" applyAlignment="1">
      <alignment horizontal="center"/>
    </xf>
    <xf numFmtId="0" fontId="8" fillId="0" borderId="0" xfId="0" applyFont="1" applyAlignment="1">
      <alignment horizontal="center"/>
    </xf>
    <xf numFmtId="0" fontId="0" fillId="0" borderId="17" xfId="0" applyFont="1" applyBorder="1" applyAlignment="1">
      <alignment horizontal="center"/>
    </xf>
    <xf numFmtId="3" fontId="0" fillId="0" borderId="8" xfId="0" applyNumberFormat="1" applyFont="1" applyFill="1" applyBorder="1" applyAlignment="1">
      <alignment horizontal="right"/>
    </xf>
    <xf numFmtId="0" fontId="2" fillId="0" borderId="7" xfId="0" applyFont="1" applyFill="1" applyBorder="1" applyAlignment="1">
      <alignment horizontal="center"/>
    </xf>
    <xf numFmtId="0" fontId="2" fillId="0" borderId="8" xfId="0" applyFont="1" applyFill="1" applyBorder="1" applyAlignment="1">
      <alignment horizontal="center"/>
    </xf>
    <xf numFmtId="0" fontId="13" fillId="0" borderId="8" xfId="0" applyFont="1" applyFill="1" applyBorder="1" applyAlignment="1">
      <alignment horizontal="left"/>
    </xf>
    <xf numFmtId="0" fontId="2" fillId="0" borderId="10" xfId="0" applyFont="1" applyFill="1" applyBorder="1" applyAlignment="1">
      <alignment horizontal="left"/>
    </xf>
    <xf numFmtId="0" fontId="14" fillId="0" borderId="8" xfId="0" applyFont="1" applyFill="1" applyBorder="1" applyAlignment="1">
      <alignment horizontal="left"/>
    </xf>
    <xf numFmtId="0" fontId="2" fillId="0" borderId="8" xfId="0" applyNumberFormat="1" applyFont="1" applyFill="1" applyBorder="1" applyAlignment="1">
      <alignment horizontal="center"/>
    </xf>
    <xf numFmtId="0" fontId="2" fillId="0" borderId="7" xfId="0" applyNumberFormat="1" applyFont="1" applyFill="1" applyBorder="1" applyAlignment="1">
      <alignment horizontal="center"/>
    </xf>
    <xf numFmtId="0" fontId="0" fillId="0" borderId="6" xfId="0" applyFont="1" applyFill="1" applyBorder="1" applyAlignment="1">
      <alignment horizontal="center"/>
    </xf>
    <xf numFmtId="0" fontId="0" fillId="0" borderId="7" xfId="0" applyFont="1" applyFill="1" applyBorder="1" applyAlignment="1">
      <alignment horizontal="center"/>
    </xf>
    <xf numFmtId="0" fontId="0" fillId="0" borderId="8" xfId="0" applyFont="1" applyFill="1" applyBorder="1" applyAlignment="1">
      <alignment horizontal="center"/>
    </xf>
    <xf numFmtId="0" fontId="6" fillId="0" borderId="7" xfId="2" applyNumberFormat="1" applyFont="1" applyFill="1" applyBorder="1" applyAlignment="1" applyProtection="1">
      <alignment horizontal="left"/>
    </xf>
    <xf numFmtId="0" fontId="6" fillId="0" borderId="8" xfId="2" applyNumberFormat="1" applyFont="1" applyFill="1" applyBorder="1" applyAlignment="1" applyProtection="1">
      <alignment horizontal="left"/>
    </xf>
    <xf numFmtId="0" fontId="15" fillId="0" borderId="8" xfId="1" applyNumberFormat="1" applyFont="1" applyFill="1" applyBorder="1" applyAlignment="1">
      <alignment horizontal="left"/>
    </xf>
    <xf numFmtId="0" fontId="2" fillId="0" borderId="8" xfId="1" applyNumberFormat="1" applyFont="1" applyFill="1" applyBorder="1" applyAlignment="1">
      <alignment horizontal="left"/>
    </xf>
    <xf numFmtId="0" fontId="2" fillId="0" borderId="6" xfId="1" applyNumberFormat="1" applyFont="1" applyFill="1" applyBorder="1" applyAlignment="1">
      <alignment horizontal="center"/>
    </xf>
    <xf numFmtId="0" fontId="2" fillId="0" borderId="7" xfId="1" applyNumberFormat="1" applyFont="1" applyFill="1" applyBorder="1" applyAlignment="1">
      <alignment horizontal="center"/>
    </xf>
    <xf numFmtId="0" fontId="2" fillId="0" borderId="8" xfId="1" applyNumberFormat="1" applyFont="1" applyFill="1" applyBorder="1" applyAlignment="1">
      <alignment horizontal="center"/>
    </xf>
    <xf numFmtId="0" fontId="0" fillId="0" borderId="23" xfId="0" applyFont="1" applyFill="1" applyBorder="1" applyAlignment="1">
      <alignment horizontal="center" vertical="center"/>
    </xf>
    <xf numFmtId="0" fontId="15" fillId="0" borderId="8" xfId="0" applyNumberFormat="1" applyFont="1" applyFill="1" applyBorder="1" applyAlignment="1"/>
    <xf numFmtId="0" fontId="2" fillId="0" borderId="8" xfId="0" quotePrefix="1" applyNumberFormat="1" applyFont="1" applyFill="1" applyBorder="1" applyAlignment="1">
      <alignment horizontal="left"/>
    </xf>
    <xf numFmtId="0" fontId="2" fillId="0" borderId="6" xfId="0" quotePrefix="1" applyNumberFormat="1" applyFont="1" applyFill="1" applyBorder="1" applyAlignment="1">
      <alignment horizontal="center"/>
    </xf>
    <xf numFmtId="0" fontId="2" fillId="0" borderId="7" xfId="0" quotePrefix="1" applyNumberFormat="1" applyFont="1" applyFill="1" applyBorder="1" applyAlignment="1">
      <alignment horizontal="center"/>
    </xf>
    <xf numFmtId="0" fontId="15" fillId="0" borderId="8" xfId="0" quotePrefix="1" applyNumberFormat="1" applyFont="1" applyFill="1" applyBorder="1" applyAlignment="1">
      <alignment horizontal="left"/>
    </xf>
    <xf numFmtId="0" fontId="0" fillId="0" borderId="23" xfId="0" applyNumberFormat="1" applyFont="1" applyFill="1" applyBorder="1" applyAlignment="1">
      <alignment horizontal="center" vertical="center"/>
    </xf>
    <xf numFmtId="1" fontId="0" fillId="0" borderId="23" xfId="0" applyNumberFormat="1" applyFont="1" applyFill="1" applyBorder="1" applyAlignment="1">
      <alignment horizontal="center" vertical="center"/>
    </xf>
    <xf numFmtId="0" fontId="0" fillId="0" borderId="23" xfId="0" applyNumberFormat="1" applyFont="1" applyFill="1" applyBorder="1" applyAlignment="1">
      <alignment horizontal="center"/>
    </xf>
    <xf numFmtId="164" fontId="0" fillId="0" borderId="23" xfId="0" applyNumberFormat="1" applyFont="1" applyFill="1" applyBorder="1" applyAlignment="1">
      <alignment horizontal="center" vertical="center"/>
    </xf>
    <xf numFmtId="0" fontId="0" fillId="0" borderId="23" xfId="0" quotePrefix="1" applyNumberFormat="1" applyFont="1" applyFill="1" applyBorder="1" applyAlignment="1">
      <alignment horizontal="center" vertical="center"/>
    </xf>
    <xf numFmtId="0" fontId="0" fillId="0" borderId="22" xfId="0" applyFont="1" applyFill="1" applyBorder="1" applyAlignment="1">
      <alignment horizontal="center" vertical="center"/>
    </xf>
    <xf numFmtId="0" fontId="2" fillId="0" borderId="30" xfId="0" applyNumberFormat="1" applyFont="1" applyFill="1" applyBorder="1" applyAlignment="1">
      <alignment horizontal="center"/>
    </xf>
    <xf numFmtId="0" fontId="2" fillId="0" borderId="20" xfId="0" applyNumberFormat="1" applyFont="1" applyFill="1" applyBorder="1" applyAlignment="1">
      <alignment horizontal="center"/>
    </xf>
    <xf numFmtId="0" fontId="2" fillId="0" borderId="32" xfId="0" applyNumberFormat="1" applyFont="1" applyFill="1" applyBorder="1" applyAlignment="1">
      <alignment horizontal="center"/>
    </xf>
    <xf numFmtId="0" fontId="6" fillId="0" borderId="7" xfId="2" applyFont="1" applyFill="1" applyBorder="1" applyAlignment="1" applyProtection="1">
      <alignment horizontal="left"/>
    </xf>
    <xf numFmtId="0" fontId="0" fillId="0" borderId="23" xfId="0" applyFont="1" applyFill="1" applyBorder="1" applyAlignment="1">
      <alignment horizontal="center"/>
    </xf>
    <xf numFmtId="0" fontId="13" fillId="0" borderId="6" xfId="0" applyNumberFormat="1" applyFont="1" applyFill="1" applyBorder="1" applyAlignment="1">
      <alignment horizontal="center"/>
    </xf>
    <xf numFmtId="0" fontId="0" fillId="0" borderId="7" xfId="0" applyFont="1" applyBorder="1" applyAlignment="1">
      <alignment horizontal="center" vertical="center"/>
    </xf>
    <xf numFmtId="0" fontId="13" fillId="0" borderId="7" xfId="0" applyFont="1" applyFill="1" applyBorder="1" applyAlignment="1">
      <alignment horizontal="center"/>
    </xf>
    <xf numFmtId="0" fontId="18" fillId="0" borderId="0" xfId="0" applyFont="1" applyAlignment="1">
      <alignment horizontal="center" vertical="center" textRotation="90"/>
    </xf>
    <xf numFmtId="0" fontId="0" fillId="0" borderId="0" xfId="0" applyAlignment="1">
      <alignment vertical="center"/>
    </xf>
    <xf numFmtId="0" fontId="13" fillId="0" borderId="6" xfId="0" applyFont="1" applyFill="1" applyBorder="1" applyAlignment="1">
      <alignment horizontal="center"/>
    </xf>
    <xf numFmtId="0" fontId="15" fillId="0" borderId="10" xfId="0" applyNumberFormat="1" applyFont="1" applyFill="1" applyBorder="1" applyAlignment="1">
      <alignment horizontal="left"/>
    </xf>
    <xf numFmtId="0" fontId="0" fillId="0" borderId="24" xfId="0" applyFont="1" applyFill="1" applyBorder="1" applyAlignment="1">
      <alignment horizontal="center" vertical="center"/>
    </xf>
    <xf numFmtId="2" fontId="0" fillId="0" borderId="0" xfId="0" applyNumberFormat="1" applyFont="1"/>
    <xf numFmtId="0" fontId="19" fillId="0" borderId="0" xfId="0" applyFont="1" applyAlignment="1"/>
    <xf numFmtId="0" fontId="20" fillId="0" borderId="0" xfId="2" applyFont="1" applyAlignment="1" applyProtection="1"/>
    <xf numFmtId="0" fontId="12" fillId="0" borderId="0" xfId="0" applyFont="1"/>
    <xf numFmtId="0" fontId="0" fillId="0" borderId="24" xfId="0" applyFont="1" applyFill="1" applyBorder="1" applyAlignment="1">
      <alignment horizontal="center"/>
    </xf>
    <xf numFmtId="0" fontId="0" fillId="0" borderId="0" xfId="0" applyFont="1" applyAlignment="1">
      <alignment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8" fillId="0" borderId="0" xfId="0" applyFont="1" applyAlignment="1">
      <alignment horizontal="center" vertical="center"/>
    </xf>
    <xf numFmtId="0" fontId="0" fillId="0" borderId="25" xfId="0" applyFont="1" applyBorder="1" applyAlignment="1">
      <alignment horizontal="center" vertical="center"/>
    </xf>
    <xf numFmtId="0" fontId="0" fillId="0" borderId="24" xfId="0" applyFont="1" applyBorder="1" applyAlignment="1">
      <alignment horizontal="center" vertical="center"/>
    </xf>
    <xf numFmtId="0" fontId="0" fillId="0" borderId="0" xfId="0" applyAlignment="1">
      <alignment horizontal="center" vertical="center"/>
    </xf>
    <xf numFmtId="0" fontId="1" fillId="0" borderId="0" xfId="2" applyAlignment="1" applyProtection="1"/>
    <xf numFmtId="0" fontId="0" fillId="0" borderId="0" xfId="0" applyAlignment="1">
      <alignment horizontal="right"/>
    </xf>
    <xf numFmtId="0" fontId="16" fillId="0" borderId="0" xfId="0" applyFont="1" applyAlignment="1">
      <alignment horizontal="center" vertical="center"/>
    </xf>
    <xf numFmtId="0" fontId="13" fillId="0" borderId="8" xfId="0" applyNumberFormat="1" applyFont="1" applyFill="1" applyBorder="1" applyAlignment="1">
      <alignment horizontal="center"/>
    </xf>
    <xf numFmtId="3" fontId="0" fillId="0" borderId="9" xfId="0" applyNumberFormat="1" applyFont="1" applyFill="1" applyBorder="1"/>
    <xf numFmtId="3" fontId="6" fillId="0" borderId="6" xfId="2" applyNumberFormat="1" applyFont="1" applyFill="1" applyBorder="1" applyAlignment="1" applyProtection="1">
      <alignment horizontal="left"/>
    </xf>
    <xf numFmtId="0" fontId="6" fillId="0" borderId="10" xfId="2" applyFont="1" applyFill="1" applyBorder="1" applyAlignment="1" applyProtection="1"/>
    <xf numFmtId="0" fontId="6" fillId="0" borderId="10" xfId="2" applyNumberFormat="1" applyFont="1" applyFill="1" applyBorder="1" applyAlignment="1" applyProtection="1"/>
    <xf numFmtId="0" fontId="6" fillId="0" borderId="10" xfId="2" applyNumberFormat="1" applyFont="1" applyFill="1" applyBorder="1" applyAlignment="1" applyProtection="1">
      <alignment horizontal="left"/>
    </xf>
    <xf numFmtId="0" fontId="15" fillId="0" borderId="10" xfId="0" applyNumberFormat="1" applyFont="1" applyFill="1" applyBorder="1" applyAlignment="1"/>
    <xf numFmtId="0" fontId="15" fillId="0" borderId="10" xfId="0" applyFont="1" applyFill="1" applyBorder="1" applyAlignment="1"/>
    <xf numFmtId="0" fontId="6" fillId="0" borderId="10" xfId="2" applyFont="1" applyFill="1" applyBorder="1" applyAlignment="1" applyProtection="1">
      <alignment horizontal="left"/>
    </xf>
    <xf numFmtId="0" fontId="15" fillId="0" borderId="10" xfId="0" applyFont="1" applyFill="1" applyBorder="1" applyAlignment="1">
      <alignment horizontal="left"/>
    </xf>
    <xf numFmtId="0" fontId="15" fillId="0" borderId="10" xfId="2" applyFont="1" applyFill="1" applyBorder="1" applyAlignment="1" applyProtection="1">
      <alignment horizontal="left"/>
    </xf>
    <xf numFmtId="0" fontId="6" fillId="0" borderId="32" xfId="2" applyFont="1" applyFill="1" applyBorder="1" applyAlignment="1" applyProtection="1"/>
    <xf numFmtId="0" fontId="6" fillId="0" borderId="7" xfId="2" applyFont="1" applyFill="1" applyBorder="1" applyAlignment="1" applyProtection="1"/>
    <xf numFmtId="0" fontId="13" fillId="0" borderId="8" xfId="2" applyFont="1" applyFill="1" applyBorder="1" applyAlignment="1" applyProtection="1"/>
    <xf numFmtId="0" fontId="16" fillId="0" borderId="0" xfId="0" applyFont="1" applyAlignment="1"/>
    <xf numFmtId="0" fontId="16" fillId="0" borderId="0" xfId="0" applyFont="1" applyAlignment="1">
      <alignment horizontal="center"/>
    </xf>
    <xf numFmtId="0" fontId="16" fillId="0" borderId="0" xfId="0" applyFont="1" applyAlignment="1">
      <alignment vertical="center"/>
    </xf>
    <xf numFmtId="0" fontId="16" fillId="0" borderId="0" xfId="0" applyFont="1" applyAlignment="1">
      <alignment vertical="center" wrapText="1"/>
    </xf>
    <xf numFmtId="0" fontId="7" fillId="3" borderId="17" xfId="0" applyFont="1" applyFill="1" applyBorder="1" applyAlignment="1">
      <alignment horizontal="left" vertical="center"/>
    </xf>
    <xf numFmtId="0" fontId="7" fillId="3" borderId="37" xfId="0" applyFont="1" applyFill="1" applyBorder="1" applyAlignment="1">
      <alignment horizontal="center" vertical="center"/>
    </xf>
    <xf numFmtId="0" fontId="22" fillId="6" borderId="17" xfId="0" applyFont="1" applyFill="1" applyBorder="1" applyAlignment="1">
      <alignment horizontal="center" vertical="center"/>
    </xf>
    <xf numFmtId="0" fontId="12" fillId="0" borderId="17" xfId="0" applyFont="1" applyFill="1" applyBorder="1" applyAlignment="1">
      <alignment horizontal="center" vertical="center"/>
    </xf>
    <xf numFmtId="0" fontId="2" fillId="0" borderId="32" xfId="0" quotePrefix="1" applyNumberFormat="1" applyFont="1" applyFill="1" applyBorder="1" applyAlignment="1">
      <alignment horizontal="left"/>
    </xf>
    <xf numFmtId="0" fontId="13" fillId="0" borderId="8" xfId="2" quotePrefix="1" applyNumberFormat="1" applyFont="1" applyFill="1" applyBorder="1" applyAlignment="1" applyProtection="1">
      <alignment horizontal="left"/>
    </xf>
    <xf numFmtId="0" fontId="6" fillId="0" borderId="8" xfId="2" quotePrefix="1" applyFont="1" applyFill="1" applyBorder="1" applyAlignment="1" applyProtection="1"/>
    <xf numFmtId="0" fontId="14" fillId="0" borderId="8" xfId="2" quotePrefix="1" applyNumberFormat="1" applyFont="1" applyFill="1" applyBorder="1" applyAlignment="1" applyProtection="1">
      <alignment horizontal="left"/>
    </xf>
    <xf numFmtId="0" fontId="14" fillId="0" borderId="13" xfId="2" quotePrefix="1" applyNumberFormat="1" applyFont="1" applyFill="1" applyBorder="1" applyAlignment="1" applyProtection="1">
      <alignment horizontal="left"/>
    </xf>
    <xf numFmtId="0" fontId="13" fillId="0" borderId="8" xfId="0" quotePrefix="1" applyNumberFormat="1" applyFont="1" applyFill="1" applyBorder="1" applyAlignment="1">
      <alignment horizontal="left"/>
    </xf>
    <xf numFmtId="0" fontId="2" fillId="0" borderId="8" xfId="0" quotePrefix="1" applyFont="1" applyFill="1" applyBorder="1" applyAlignment="1">
      <alignment horizontal="left"/>
    </xf>
    <xf numFmtId="0" fontId="0" fillId="0" borderId="0" xfId="0" applyAlignment="1">
      <alignment horizontal="left"/>
    </xf>
    <xf numFmtId="0" fontId="5" fillId="0" borderId="0" xfId="0" applyFont="1" applyBorder="1" applyAlignment="1">
      <alignment horizontal="center"/>
    </xf>
    <xf numFmtId="0" fontId="5" fillId="0" borderId="0" xfId="0" applyFont="1" applyAlignment="1">
      <alignment horizontal="center" vertical="center"/>
    </xf>
    <xf numFmtId="0" fontId="0" fillId="0" borderId="0" xfId="0" applyAlignment="1">
      <alignment horizontal="left" vertical="center"/>
    </xf>
    <xf numFmtId="0" fontId="26" fillId="8" borderId="17" xfId="0" applyFont="1" applyFill="1" applyBorder="1" applyAlignment="1">
      <alignment vertical="top" wrapText="1"/>
    </xf>
    <xf numFmtId="0" fontId="16" fillId="0" borderId="0" xfId="0" applyFont="1" applyAlignment="1">
      <alignment horizontal="left" vertical="center"/>
    </xf>
    <xf numFmtId="0" fontId="16" fillId="8" borderId="17" xfId="0" applyFont="1" applyFill="1" applyBorder="1" applyAlignment="1">
      <alignment horizontal="center"/>
    </xf>
    <xf numFmtId="0" fontId="28" fillId="9" borderId="17" xfId="0" applyFont="1" applyFill="1" applyBorder="1" applyAlignment="1">
      <alignment horizontal="center" vertical="center"/>
    </xf>
    <xf numFmtId="0" fontId="12" fillId="0" borderId="17" xfId="0" applyFont="1" applyFill="1" applyBorder="1" applyAlignment="1">
      <alignment horizontal="left" vertical="center"/>
    </xf>
    <xf numFmtId="0" fontId="12" fillId="0" borderId="17" xfId="0" applyFont="1" applyFill="1" applyBorder="1" applyAlignment="1">
      <alignment horizontal="left" vertical="center" wrapText="1"/>
    </xf>
    <xf numFmtId="0" fontId="12" fillId="10" borderId="17" xfId="0" applyFont="1" applyFill="1" applyBorder="1" applyAlignment="1">
      <alignment horizontal="center" vertical="top"/>
    </xf>
    <xf numFmtId="0" fontId="0" fillId="10" borderId="17" xfId="0" applyFont="1" applyFill="1" applyBorder="1" applyAlignment="1">
      <alignment horizontal="center" vertical="top"/>
    </xf>
    <xf numFmtId="0" fontId="7"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2" fillId="10" borderId="17" xfId="0" applyFont="1" applyFill="1" applyBorder="1" applyAlignment="1">
      <alignment horizontal="left" vertical="top" wrapText="1"/>
    </xf>
    <xf numFmtId="0" fontId="17" fillId="10" borderId="17" xfId="2" applyFont="1" applyFill="1" applyBorder="1" applyAlignment="1" applyProtection="1">
      <alignment horizontal="left" vertical="top" wrapText="1"/>
    </xf>
    <xf numFmtId="0" fontId="12" fillId="10" borderId="17" xfId="0" applyFont="1" applyFill="1" applyBorder="1" applyAlignment="1">
      <alignment horizontal="center" vertical="center"/>
    </xf>
    <xf numFmtId="0" fontId="16" fillId="0" borderId="0" xfId="0" applyFont="1" applyAlignment="1">
      <alignment horizontal="left"/>
    </xf>
    <xf numFmtId="0" fontId="6" fillId="0" borderId="6" xfId="2" applyNumberFormat="1" applyFont="1" applyFill="1" applyBorder="1" applyAlignment="1" applyProtection="1"/>
    <xf numFmtId="0" fontId="6" fillId="0" borderId="6" xfId="2" applyNumberFormat="1" applyFont="1" applyFill="1" applyBorder="1" applyAlignment="1" applyProtection="1">
      <alignment horizontal="left"/>
    </xf>
    <xf numFmtId="0" fontId="6" fillId="0" borderId="6" xfId="2" applyFont="1" applyFill="1" applyBorder="1" applyAlignment="1" applyProtection="1"/>
    <xf numFmtId="0" fontId="21" fillId="0" borderId="17" xfId="0" applyFont="1" applyFill="1" applyBorder="1" applyAlignment="1">
      <alignment horizontal="left" vertical="center"/>
    </xf>
    <xf numFmtId="0" fontId="17" fillId="0" borderId="17" xfId="0" applyFont="1" applyFill="1" applyBorder="1" applyAlignment="1">
      <alignment horizontal="left" vertical="center"/>
    </xf>
    <xf numFmtId="0" fontId="0" fillId="10" borderId="17" xfId="0" applyFill="1" applyBorder="1" applyAlignment="1">
      <alignment horizontal="center" vertical="top"/>
    </xf>
    <xf numFmtId="0" fontId="16" fillId="0" borderId="0" xfId="0" applyFont="1" applyBorder="1" applyAlignment="1"/>
    <xf numFmtId="0" fontId="27" fillId="0" borderId="0" xfId="0" applyFont="1" applyBorder="1" applyAlignment="1">
      <alignment horizontal="left" vertical="center"/>
    </xf>
    <xf numFmtId="0" fontId="27" fillId="0" borderId="0" xfId="0" applyFont="1" applyBorder="1" applyAlignment="1">
      <alignment horizontal="center" vertical="center"/>
    </xf>
    <xf numFmtId="0" fontId="23" fillId="0" borderId="0" xfId="0" applyFont="1" applyBorder="1" applyAlignment="1">
      <alignment horizontal="justify"/>
    </xf>
    <xf numFmtId="0" fontId="5" fillId="0" borderId="0" xfId="0" applyFont="1" applyAlignment="1">
      <alignment horizontal="left"/>
    </xf>
    <xf numFmtId="0" fontId="11" fillId="0" borderId="27" xfId="2" applyNumberFormat="1" applyFont="1" applyFill="1" applyBorder="1" applyAlignment="1" applyProtection="1"/>
    <xf numFmtId="0" fontId="7" fillId="10" borderId="17" xfId="0" applyFont="1" applyFill="1" applyBorder="1" applyAlignment="1">
      <alignment horizontal="left" vertical="top" wrapText="1"/>
    </xf>
    <xf numFmtId="0" fontId="2" fillId="0" borderId="26" xfId="0" applyFont="1" applyFill="1" applyBorder="1" applyAlignment="1">
      <alignment horizontal="left"/>
    </xf>
    <xf numFmtId="0" fontId="2" fillId="0" borderId="26" xfId="0" applyNumberFormat="1" applyFont="1" applyFill="1" applyBorder="1" applyAlignment="1">
      <alignment horizontal="left"/>
    </xf>
    <xf numFmtId="0" fontId="6" fillId="0" borderId="26" xfId="2" applyNumberFormat="1" applyFont="1" applyFill="1" applyBorder="1" applyAlignment="1" applyProtection="1">
      <alignment horizontal="left"/>
    </xf>
    <xf numFmtId="0" fontId="25" fillId="0" borderId="0" xfId="0" applyFont="1" applyBorder="1" applyAlignment="1">
      <alignment horizontal="left" vertical="center"/>
    </xf>
    <xf numFmtId="0" fontId="21" fillId="4" borderId="17" xfId="0" applyFont="1" applyFill="1" applyBorder="1" applyAlignment="1">
      <alignment vertical="center"/>
    </xf>
    <xf numFmtId="0" fontId="6" fillId="0" borderId="26" xfId="2" applyFont="1" applyFill="1" applyBorder="1" applyAlignment="1" applyProtection="1">
      <alignment horizontal="left"/>
    </xf>
    <xf numFmtId="0" fontId="2" fillId="0" borderId="0" xfId="0" applyFont="1" applyFill="1" applyAlignment="1"/>
    <xf numFmtId="0" fontId="2" fillId="0" borderId="0" xfId="0" applyFont="1" applyFill="1" applyAlignment="1">
      <alignment horizontal="left"/>
    </xf>
    <xf numFmtId="0" fontId="21" fillId="0" borderId="28" xfId="2" applyNumberFormat="1" applyFont="1" applyFill="1" applyBorder="1" applyAlignment="1" applyProtection="1"/>
    <xf numFmtId="0" fontId="2" fillId="0" borderId="21" xfId="0" applyNumberFormat="1" applyFont="1" applyFill="1" applyBorder="1" applyAlignment="1">
      <alignment horizontal="center"/>
    </xf>
    <xf numFmtId="0" fontId="6" fillId="0" borderId="0" xfId="2" applyFont="1" applyFill="1" applyBorder="1" applyAlignment="1" applyProtection="1"/>
    <xf numFmtId="0" fontId="0" fillId="0" borderId="0" xfId="0" applyFont="1" applyFill="1" applyBorder="1" applyAlignment="1">
      <alignment horizontal="center"/>
    </xf>
    <xf numFmtId="0" fontId="7" fillId="5" borderId="17" xfId="0" applyFont="1" applyFill="1" applyBorder="1" applyAlignment="1">
      <alignment horizontal="center" vertical="center"/>
    </xf>
    <xf numFmtId="0" fontId="0" fillId="0" borderId="20" xfId="0" applyFont="1" applyBorder="1" applyAlignment="1">
      <alignment horizontal="center"/>
    </xf>
    <xf numFmtId="0" fontId="0" fillId="0" borderId="32" xfId="0" applyFont="1" applyBorder="1" applyAlignment="1">
      <alignment horizontal="center"/>
    </xf>
    <xf numFmtId="0" fontId="0" fillId="0" borderId="6" xfId="0" applyFont="1" applyBorder="1"/>
    <xf numFmtId="0" fontId="0" fillId="0" borderId="7" xfId="0" applyFont="1" applyBorder="1" applyAlignment="1">
      <alignment horizontal="center"/>
    </xf>
    <xf numFmtId="0" fontId="0" fillId="0" borderId="8" xfId="0" applyFont="1" applyBorder="1" applyAlignment="1">
      <alignment horizontal="center"/>
    </xf>
    <xf numFmtId="0" fontId="0" fillId="0" borderId="11" xfId="0" applyFont="1" applyBorder="1"/>
    <xf numFmtId="0" fontId="0" fillId="0" borderId="12" xfId="0" applyFont="1" applyBorder="1" applyAlignment="1">
      <alignment horizontal="center"/>
    </xf>
    <xf numFmtId="0" fontId="0" fillId="0" borderId="13" xfId="0" applyFont="1" applyBorder="1" applyAlignment="1">
      <alignment horizontal="center"/>
    </xf>
    <xf numFmtId="0" fontId="0" fillId="0" borderId="22" xfId="0" applyFont="1" applyFill="1" applyBorder="1" applyAlignment="1">
      <alignment horizontal="center"/>
    </xf>
    <xf numFmtId="0" fontId="0" fillId="0" borderId="0" xfId="0" applyAlignment="1">
      <alignment wrapText="1"/>
    </xf>
    <xf numFmtId="0" fontId="0" fillId="0" borderId="0" xfId="0" applyFont="1" applyFill="1"/>
    <xf numFmtId="0" fontId="6" fillId="0" borderId="0" xfId="2" applyFont="1" applyFill="1" applyBorder="1" applyAlignment="1" applyProtection="1">
      <alignment horizontal="left"/>
    </xf>
    <xf numFmtId="3" fontId="0" fillId="0" borderId="33" xfId="0" applyNumberFormat="1" applyFont="1" applyBorder="1"/>
    <xf numFmtId="0" fontId="12" fillId="0" borderId="0" xfId="0" applyFont="1" applyAlignment="1">
      <alignment horizontal="right"/>
    </xf>
    <xf numFmtId="0" fontId="0" fillId="0" borderId="0" xfId="0" applyFont="1" applyFill="1" applyBorder="1" applyAlignment="1">
      <alignment horizontal="right"/>
    </xf>
    <xf numFmtId="0" fontId="0" fillId="3" borderId="17" xfId="0" applyFont="1" applyFill="1" applyBorder="1"/>
    <xf numFmtId="0" fontId="0" fillId="3" borderId="17" xfId="0" applyFont="1" applyFill="1" applyBorder="1" applyAlignment="1">
      <alignment horizontal="center"/>
    </xf>
    <xf numFmtId="0" fontId="0" fillId="3" borderId="17" xfId="0" applyFont="1" applyFill="1" applyBorder="1" applyAlignment="1">
      <alignment horizontal="right"/>
    </xf>
    <xf numFmtId="0" fontId="0" fillId="3" borderId="1" xfId="0" applyFont="1" applyFill="1" applyBorder="1" applyAlignment="1">
      <alignment horizontal="center"/>
    </xf>
    <xf numFmtId="0" fontId="0" fillId="3" borderId="2" xfId="0" applyFont="1" applyFill="1" applyBorder="1" applyAlignment="1">
      <alignment horizontal="center"/>
    </xf>
    <xf numFmtId="0" fontId="0" fillId="3" borderId="3" xfId="0" applyFont="1" applyFill="1" applyBorder="1" applyAlignment="1">
      <alignment horizontal="center"/>
    </xf>
    <xf numFmtId="0" fontId="0" fillId="0" borderId="30" xfId="0" applyFont="1" applyBorder="1" applyAlignment="1">
      <alignment horizontal="center"/>
    </xf>
    <xf numFmtId="0" fontId="0" fillId="0" borderId="6" xfId="0" applyFont="1" applyBorder="1" applyAlignment="1">
      <alignment horizontal="center"/>
    </xf>
    <xf numFmtId="0" fontId="0" fillId="0" borderId="11" xfId="0" applyFont="1" applyBorder="1" applyAlignment="1">
      <alignment horizontal="center"/>
    </xf>
    <xf numFmtId="0" fontId="0" fillId="0" borderId="1" xfId="0" applyFont="1" applyBorder="1" applyAlignment="1">
      <alignment horizontal="center"/>
    </xf>
    <xf numFmtId="0" fontId="0" fillId="0" borderId="2" xfId="0" applyFont="1" applyBorder="1" applyAlignment="1">
      <alignment horizontal="center"/>
    </xf>
    <xf numFmtId="0" fontId="0" fillId="0" borderId="3"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0" fontId="0" fillId="0" borderId="36" xfId="0" applyFont="1" applyBorder="1" applyAlignment="1">
      <alignment horizontal="center"/>
    </xf>
    <xf numFmtId="0" fontId="0" fillId="0" borderId="25" xfId="0" applyFont="1" applyBorder="1" applyAlignment="1">
      <alignment horizontal="center"/>
    </xf>
    <xf numFmtId="0" fontId="6" fillId="0" borderId="21" xfId="2" applyFont="1" applyFill="1" applyBorder="1" applyAlignment="1" applyProtection="1"/>
    <xf numFmtId="0" fontId="6" fillId="0" borderId="26" xfId="2" applyFont="1" applyFill="1" applyBorder="1" applyAlignment="1" applyProtection="1">
      <alignment vertical="center"/>
    </xf>
    <xf numFmtId="0" fontId="2" fillId="0" borderId="42" xfId="0" applyNumberFormat="1" applyFont="1" applyFill="1" applyBorder="1" applyAlignment="1">
      <alignment horizontal="center"/>
    </xf>
    <xf numFmtId="0" fontId="2" fillId="0" borderId="12" xfId="0" applyFont="1" applyFill="1" applyBorder="1" applyAlignment="1">
      <alignment horizontal="center"/>
    </xf>
    <xf numFmtId="0" fontId="6" fillId="0" borderId="45" xfId="2" applyNumberFormat="1" applyFont="1" applyFill="1" applyBorder="1" applyAlignment="1" applyProtection="1"/>
    <xf numFmtId="0" fontId="6" fillId="0" borderId="15" xfId="2" applyFont="1" applyFill="1" applyBorder="1" applyAlignment="1" applyProtection="1"/>
    <xf numFmtId="0" fontId="15" fillId="0" borderId="10" xfId="1" applyNumberFormat="1" applyFont="1" applyFill="1" applyBorder="1" applyAlignment="1">
      <alignment horizontal="left"/>
    </xf>
    <xf numFmtId="0" fontId="15" fillId="0" borderId="10" xfId="2" applyFont="1" applyFill="1" applyBorder="1" applyAlignment="1" applyProtection="1"/>
    <xf numFmtId="0" fontId="2" fillId="0" borderId="11" xfId="0" applyFont="1" applyFill="1" applyBorder="1" applyAlignment="1">
      <alignment horizontal="center"/>
    </xf>
    <xf numFmtId="0" fontId="2" fillId="0" borderId="13" xfId="0" applyFont="1" applyFill="1" applyBorder="1" applyAlignment="1">
      <alignment horizontal="left"/>
    </xf>
    <xf numFmtId="0" fontId="6" fillId="0" borderId="48" xfId="2" applyNumberFormat="1" applyFont="1" applyFill="1" applyBorder="1" applyAlignment="1" applyProtection="1">
      <alignment horizontal="left"/>
    </xf>
    <xf numFmtId="0" fontId="2" fillId="0" borderId="49" xfId="0" applyFont="1" applyFill="1" applyBorder="1" applyAlignment="1">
      <alignment horizontal="left"/>
    </xf>
    <xf numFmtId="0" fontId="2" fillId="0" borderId="41" xfId="0" applyNumberFormat="1" applyFont="1" applyFill="1" applyBorder="1" applyAlignment="1">
      <alignment horizontal="center"/>
    </xf>
    <xf numFmtId="0" fontId="6" fillId="0" borderId="42" xfId="2" applyNumberFormat="1" applyFont="1" applyFill="1" applyBorder="1" applyAlignment="1" applyProtection="1">
      <alignment horizontal="left"/>
    </xf>
    <xf numFmtId="3" fontId="6" fillId="0" borderId="12" xfId="2" applyNumberFormat="1" applyFont="1" applyFill="1" applyBorder="1" applyAlignment="1" applyProtection="1">
      <alignment horizontal="left"/>
    </xf>
    <xf numFmtId="0" fontId="6" fillId="0" borderId="36" xfId="2" applyNumberFormat="1" applyFont="1" applyFill="1" applyBorder="1" applyAlignment="1" applyProtection="1">
      <alignment horizontal="left"/>
    </xf>
    <xf numFmtId="0" fontId="2" fillId="0" borderId="36" xfId="0" applyNumberFormat="1" applyFont="1" applyFill="1" applyBorder="1" applyAlignment="1">
      <alignment horizontal="center"/>
    </xf>
    <xf numFmtId="0" fontId="2" fillId="0" borderId="13" xfId="0" applyFont="1" applyFill="1" applyBorder="1" applyAlignment="1">
      <alignment horizontal="center"/>
    </xf>
    <xf numFmtId="0" fontId="2" fillId="0" borderId="20" xfId="0" quotePrefix="1" applyNumberFormat="1" applyFont="1" applyFill="1" applyBorder="1" applyAlignment="1">
      <alignment horizontal="center"/>
    </xf>
    <xf numFmtId="0" fontId="2" fillId="0" borderId="32" xfId="0" applyNumberFormat="1" applyFont="1" applyFill="1" applyBorder="1" applyAlignment="1">
      <alignment horizontal="left"/>
    </xf>
    <xf numFmtId="0" fontId="2" fillId="0" borderId="13" xfId="0" quotePrefix="1" applyFont="1" applyFill="1" applyBorder="1" applyAlignment="1">
      <alignment horizontal="left"/>
    </xf>
    <xf numFmtId="0" fontId="6" fillId="0" borderId="32" xfId="2" applyNumberFormat="1" applyFont="1" applyFill="1" applyBorder="1" applyAlignment="1" applyProtection="1">
      <alignment horizontal="left"/>
    </xf>
    <xf numFmtId="0" fontId="13" fillId="0" borderId="32" xfId="0" applyNumberFormat="1" applyFont="1" applyFill="1" applyBorder="1" applyAlignment="1">
      <alignment horizontal="left"/>
    </xf>
    <xf numFmtId="0" fontId="2" fillId="0" borderId="51" xfId="0" applyFont="1" applyFill="1" applyBorder="1" applyAlignment="1">
      <alignment horizontal="center"/>
    </xf>
    <xf numFmtId="0" fontId="15" fillId="0" borderId="32" xfId="0" applyNumberFormat="1" applyFont="1" applyFill="1" applyBorder="1" applyAlignment="1">
      <alignment horizontal="left"/>
    </xf>
    <xf numFmtId="0" fontId="6" fillId="0" borderId="13" xfId="2" applyFont="1" applyFill="1" applyBorder="1" applyAlignment="1" applyProtection="1">
      <alignment horizontal="left"/>
    </xf>
    <xf numFmtId="0" fontId="0" fillId="0" borderId="6" xfId="0" applyFont="1" applyFill="1" applyBorder="1" applyAlignment="1">
      <alignment horizontal="center" vertical="center"/>
    </xf>
    <xf numFmtId="0" fontId="0" fillId="0" borderId="23" xfId="0" applyFont="1" applyFill="1" applyBorder="1" applyAlignment="1">
      <alignment horizontal="left" vertical="center"/>
    </xf>
    <xf numFmtId="0" fontId="0" fillId="5" borderId="22" xfId="0" applyFont="1" applyFill="1" applyBorder="1"/>
    <xf numFmtId="0" fontId="0" fillId="5" borderId="23" xfId="0" applyFont="1" applyFill="1" applyBorder="1"/>
    <xf numFmtId="0" fontId="0" fillId="5" borderId="24" xfId="0" applyFont="1" applyFill="1" applyBorder="1"/>
    <xf numFmtId="0" fontId="0" fillId="4" borderId="22" xfId="0" applyFont="1" applyFill="1" applyBorder="1"/>
    <xf numFmtId="0" fontId="0" fillId="4" borderId="23" xfId="0" applyFont="1" applyFill="1" applyBorder="1"/>
    <xf numFmtId="0" fontId="0" fillId="4" borderId="25" xfId="0" applyFont="1" applyFill="1" applyBorder="1"/>
    <xf numFmtId="0" fontId="0" fillId="4" borderId="24" xfId="0" applyFont="1" applyFill="1" applyBorder="1"/>
    <xf numFmtId="0" fontId="0" fillId="4" borderId="17" xfId="0" applyFont="1" applyFill="1" applyBorder="1"/>
    <xf numFmtId="0" fontId="5" fillId="0" borderId="22" xfId="0" applyFont="1" applyBorder="1" applyAlignment="1">
      <alignment horizontal="center"/>
    </xf>
    <xf numFmtId="0" fontId="2" fillId="0" borderId="15" xfId="0" applyFont="1" applyFill="1" applyBorder="1" applyAlignment="1">
      <alignment horizontal="left"/>
    </xf>
    <xf numFmtId="0" fontId="6" fillId="0" borderId="52" xfId="2" applyNumberFormat="1" applyFont="1" applyFill="1" applyBorder="1" applyAlignment="1" applyProtection="1">
      <alignment horizontal="left"/>
    </xf>
    <xf numFmtId="0" fontId="2" fillId="0" borderId="10" xfId="0" applyNumberFormat="1" applyFont="1" applyFill="1" applyBorder="1" applyAlignment="1">
      <alignment horizontal="left"/>
    </xf>
    <xf numFmtId="0" fontId="2" fillId="0" borderId="52" xfId="0" applyNumberFormat="1" applyFont="1" applyFill="1" applyBorder="1" applyAlignment="1">
      <alignment horizontal="center"/>
    </xf>
    <xf numFmtId="0" fontId="2" fillId="0" borderId="10" xfId="0" applyNumberFormat="1" applyFont="1" applyFill="1" applyBorder="1" applyAlignment="1">
      <alignment horizontal="center"/>
    </xf>
    <xf numFmtId="0" fontId="2" fillId="0" borderId="10" xfId="1" applyNumberFormat="1" applyFont="1" applyFill="1" applyBorder="1" applyAlignment="1">
      <alignment horizontal="center"/>
    </xf>
    <xf numFmtId="0" fontId="2" fillId="0" borderId="10" xfId="0" applyFont="1" applyFill="1" applyBorder="1" applyAlignment="1">
      <alignment horizontal="center"/>
    </xf>
    <xf numFmtId="0" fontId="2" fillId="0" borderId="10" xfId="0" quotePrefix="1" applyNumberFormat="1" applyFont="1" applyFill="1" applyBorder="1" applyAlignment="1">
      <alignment horizontal="center"/>
    </xf>
    <xf numFmtId="0" fontId="0" fillId="0" borderId="10" xfId="0" applyFont="1" applyFill="1" applyBorder="1" applyAlignment="1">
      <alignment horizontal="center"/>
    </xf>
    <xf numFmtId="0" fontId="2" fillId="0" borderId="15" xfId="0" applyFont="1" applyFill="1" applyBorder="1" applyAlignment="1">
      <alignment horizontal="center"/>
    </xf>
    <xf numFmtId="0" fontId="2" fillId="0" borderId="0" xfId="0" applyFont="1" applyBorder="1" applyAlignment="1">
      <alignment horizontal="left"/>
    </xf>
    <xf numFmtId="0" fontId="34" fillId="12" borderId="0" xfId="0" applyFont="1" applyFill="1" applyAlignment="1">
      <alignment horizontal="center"/>
    </xf>
    <xf numFmtId="0" fontId="8" fillId="0" borderId="0" xfId="0" applyFont="1" applyFill="1" applyAlignment="1">
      <alignment horizontal="center"/>
    </xf>
    <xf numFmtId="0" fontId="2" fillId="0" borderId="16" xfId="0" applyFont="1" applyFill="1" applyBorder="1" applyAlignment="1">
      <alignment horizontal="center"/>
    </xf>
    <xf numFmtId="0" fontId="2" fillId="0" borderId="18" xfId="0" applyFont="1" applyFill="1" applyBorder="1" applyAlignment="1">
      <alignment horizontal="left"/>
    </xf>
    <xf numFmtId="0" fontId="2" fillId="0" borderId="0" xfId="0" applyFont="1" applyFill="1" applyAlignment="1">
      <alignment horizontal="center"/>
    </xf>
    <xf numFmtId="0" fontId="2" fillId="0" borderId="18" xfId="0" applyFont="1" applyFill="1" applyBorder="1" applyAlignment="1">
      <alignment horizontal="center"/>
    </xf>
    <xf numFmtId="0" fontId="13" fillId="0" borderId="18" xfId="0" applyFont="1" applyFill="1" applyBorder="1" applyAlignment="1">
      <alignment horizontal="center"/>
    </xf>
    <xf numFmtId="0" fontId="2" fillId="0" borderId="19" xfId="0" applyFont="1" applyFill="1" applyBorder="1" applyAlignment="1">
      <alignment horizontal="center"/>
    </xf>
    <xf numFmtId="0" fontId="8" fillId="0" borderId="0" xfId="0" applyFont="1" applyFill="1" applyAlignment="1">
      <alignment horizontal="left"/>
    </xf>
    <xf numFmtId="0" fontId="0" fillId="0" borderId="0" xfId="0" applyFont="1" applyFill="1" applyAlignment="1">
      <alignment horizontal="right"/>
    </xf>
    <xf numFmtId="0" fontId="2" fillId="0" borderId="0" xfId="0" applyFont="1" applyFill="1" applyAlignment="1">
      <alignment horizontal="right"/>
    </xf>
    <xf numFmtId="0" fontId="0" fillId="0" borderId="0" xfId="0" applyFont="1" applyFill="1" applyAlignment="1">
      <alignment horizontal="center"/>
    </xf>
    <xf numFmtId="0" fontId="2" fillId="0" borderId="39" xfId="0" applyFont="1" applyFill="1" applyBorder="1" applyAlignment="1">
      <alignment horizontal="center"/>
    </xf>
    <xf numFmtId="0" fontId="2" fillId="0" borderId="40" xfId="0" applyFont="1" applyFill="1" applyBorder="1" applyAlignment="1">
      <alignment horizontal="center"/>
    </xf>
    <xf numFmtId="0" fontId="33" fillId="12" borderId="17" xfId="0" applyFont="1" applyFill="1" applyBorder="1" applyAlignment="1">
      <alignment horizontal="center" vertical="top"/>
    </xf>
    <xf numFmtId="0" fontId="0" fillId="0" borderId="0" xfId="0" applyFont="1" applyBorder="1" applyAlignment="1">
      <alignment horizontal="center"/>
    </xf>
    <xf numFmtId="0" fontId="7" fillId="3" borderId="0" xfId="0" applyFont="1" applyFill="1" applyAlignment="1">
      <alignment horizontal="center"/>
    </xf>
    <xf numFmtId="0" fontId="2" fillId="0" borderId="16" xfId="0" applyFont="1" applyFill="1" applyBorder="1" applyAlignment="1">
      <alignment horizontal="center" vertical="center"/>
    </xf>
    <xf numFmtId="0" fontId="13" fillId="0" borderId="16" xfId="0" applyFont="1" applyFill="1" applyBorder="1" applyAlignment="1">
      <alignment horizontal="center"/>
    </xf>
    <xf numFmtId="0" fontId="6" fillId="0" borderId="26" xfId="2" applyFont="1" applyFill="1" applyBorder="1" applyAlignment="1" applyProtection="1"/>
    <xf numFmtId="0" fontId="0" fillId="7" borderId="17" xfId="0" applyFont="1" applyFill="1" applyBorder="1" applyAlignment="1">
      <alignment horizontal="center"/>
    </xf>
    <xf numFmtId="0" fontId="0" fillId="6" borderId="17" xfId="0" applyFont="1" applyFill="1" applyBorder="1" applyAlignment="1">
      <alignment horizontal="center"/>
    </xf>
    <xf numFmtId="0" fontId="34" fillId="9" borderId="0" xfId="0" applyFont="1" applyFill="1" applyAlignment="1">
      <alignment horizontal="center"/>
    </xf>
    <xf numFmtId="0" fontId="33" fillId="9" borderId="17" xfId="0" applyFont="1" applyFill="1" applyBorder="1" applyAlignment="1">
      <alignment horizontal="center" vertical="top"/>
    </xf>
    <xf numFmtId="2" fontId="33" fillId="8" borderId="17" xfId="0" applyNumberFormat="1" applyFont="1" applyFill="1" applyBorder="1" applyAlignment="1">
      <alignment horizontal="center" vertical="center"/>
    </xf>
    <xf numFmtId="0" fontId="7" fillId="10" borderId="17" xfId="0" applyFont="1" applyFill="1" applyBorder="1" applyAlignment="1">
      <alignment horizontal="left" vertical="top" wrapText="1"/>
    </xf>
    <xf numFmtId="0" fontId="35" fillId="9" borderId="17" xfId="0" applyFont="1" applyFill="1" applyBorder="1" applyAlignment="1">
      <alignment horizontal="center" vertical="top"/>
    </xf>
    <xf numFmtId="0" fontId="35" fillId="12" borderId="17" xfId="0" applyFont="1" applyFill="1" applyBorder="1" applyAlignment="1">
      <alignment horizontal="center" vertical="top"/>
    </xf>
    <xf numFmtId="0" fontId="36" fillId="0" borderId="0" xfId="0" applyFont="1"/>
    <xf numFmtId="0" fontId="6" fillId="0" borderId="8" xfId="2" quotePrefix="1" applyNumberFormat="1" applyFont="1" applyFill="1" applyBorder="1" applyAlignment="1" applyProtection="1">
      <alignment horizontal="left"/>
    </xf>
    <xf numFmtId="0" fontId="5" fillId="0" borderId="0" xfId="0" applyFont="1"/>
    <xf numFmtId="0" fontId="37" fillId="0" borderId="0" xfId="0" applyFont="1" applyAlignment="1">
      <alignment horizontal="center"/>
    </xf>
    <xf numFmtId="0" fontId="37" fillId="0" borderId="0" xfId="0" quotePrefix="1" applyFont="1" applyAlignment="1">
      <alignment horizontal="center"/>
    </xf>
    <xf numFmtId="0" fontId="38" fillId="0" borderId="0" xfId="0" applyFont="1" applyFill="1" applyBorder="1"/>
    <xf numFmtId="0" fontId="5" fillId="0" borderId="0" xfId="0" applyFont="1" applyAlignment="1">
      <alignment vertical="center"/>
    </xf>
    <xf numFmtId="0" fontId="7" fillId="3" borderId="0" xfId="0" applyFont="1" applyFill="1"/>
    <xf numFmtId="0" fontId="8" fillId="2" borderId="2" xfId="0" applyFont="1" applyFill="1" applyBorder="1" applyAlignment="1">
      <alignment horizontal="center" vertical="center"/>
    </xf>
    <xf numFmtId="0" fontId="5" fillId="10" borderId="17" xfId="0" applyFont="1" applyFill="1" applyBorder="1" applyAlignment="1">
      <alignment horizontal="left" vertical="top" wrapText="1"/>
    </xf>
    <xf numFmtId="0" fontId="0" fillId="10" borderId="17" xfId="0" applyFont="1" applyFill="1" applyBorder="1" applyAlignment="1">
      <alignment horizontal="left" vertical="top" wrapText="1"/>
    </xf>
    <xf numFmtId="0" fontId="8" fillId="2" borderId="5" xfId="0" applyFont="1" applyFill="1" applyBorder="1" applyAlignment="1">
      <alignment horizontal="center" vertical="center"/>
    </xf>
    <xf numFmtId="0" fontId="0" fillId="10" borderId="17" xfId="0" applyFont="1" applyFill="1" applyBorder="1" applyAlignment="1">
      <alignment horizontal="center" vertical="center"/>
    </xf>
    <xf numFmtId="0" fontId="17" fillId="10" borderId="17" xfId="0" applyFont="1" applyFill="1" applyBorder="1" applyAlignment="1">
      <alignment horizontal="left" vertical="center" wrapText="1"/>
    </xf>
    <xf numFmtId="0" fontId="33" fillId="9" borderId="17" xfId="0" applyFont="1" applyFill="1" applyBorder="1" applyAlignment="1">
      <alignment horizontal="center" vertical="center"/>
    </xf>
    <xf numFmtId="0" fontId="10" fillId="10" borderId="17" xfId="0" applyFont="1" applyFill="1" applyBorder="1" applyAlignment="1">
      <alignment horizontal="left" vertical="center" wrapText="1"/>
    </xf>
    <xf numFmtId="0" fontId="17" fillId="7" borderId="4" xfId="0" applyFont="1" applyFill="1" applyBorder="1" applyAlignment="1">
      <alignment horizontal="center" vertical="center"/>
    </xf>
    <xf numFmtId="0" fontId="2" fillId="2" borderId="5" xfId="0" applyFont="1" applyFill="1" applyBorder="1" applyAlignment="1">
      <alignment horizontal="center" vertical="center"/>
    </xf>
    <xf numFmtId="0" fontId="33" fillId="12" borderId="17"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5" xfId="0" applyFont="1" applyFill="1" applyBorder="1" applyAlignment="1">
      <alignment horizontal="center" vertical="center"/>
    </xf>
    <xf numFmtId="0" fontId="0" fillId="0" borderId="0" xfId="0" applyFont="1" applyBorder="1" applyAlignment="1">
      <alignment horizontal="center" vertical="center"/>
    </xf>
    <xf numFmtId="0" fontId="21" fillId="0" borderId="0" xfId="0" applyFont="1" applyFill="1" applyAlignment="1">
      <alignment horizontal="right" vertical="center"/>
    </xf>
    <xf numFmtId="0" fontId="22" fillId="3" borderId="37" xfId="0" applyFont="1" applyFill="1" applyBorder="1" applyAlignment="1">
      <alignment horizontal="center" vertical="center"/>
    </xf>
    <xf numFmtId="0" fontId="40" fillId="3" borderId="37" xfId="0" applyFont="1" applyFill="1" applyBorder="1" applyAlignment="1">
      <alignment horizontal="center" vertical="center"/>
    </xf>
    <xf numFmtId="0" fontId="17" fillId="10" borderId="17" xfId="0" applyFont="1" applyFill="1" applyBorder="1" applyAlignment="1">
      <alignment horizontal="center" vertical="center" wrapText="1"/>
    </xf>
    <xf numFmtId="0" fontId="17" fillId="0" borderId="0" xfId="0" applyFont="1" applyAlignment="1">
      <alignment horizontal="center" vertical="center" wrapText="1"/>
    </xf>
    <xf numFmtId="0" fontId="17" fillId="0" borderId="0" xfId="0" applyFont="1"/>
    <xf numFmtId="0" fontId="17" fillId="0" borderId="17" xfId="0" applyFont="1" applyFill="1" applyBorder="1" applyAlignment="1">
      <alignment horizontal="center" vertical="top"/>
    </xf>
    <xf numFmtId="0" fontId="0" fillId="0" borderId="0" xfId="0" applyFill="1" applyBorder="1"/>
    <xf numFmtId="0" fontId="0" fillId="0" borderId="0" xfId="0" applyFont="1" applyFill="1" applyBorder="1"/>
    <xf numFmtId="0" fontId="37" fillId="0" borderId="0" xfId="0" applyFont="1"/>
    <xf numFmtId="9" fontId="38" fillId="0" borderId="0" xfId="1" applyFont="1" applyAlignment="1">
      <alignment vertical="center"/>
    </xf>
    <xf numFmtId="0" fontId="21" fillId="3" borderId="0" xfId="0" applyFont="1" applyFill="1"/>
    <xf numFmtId="0" fontId="7" fillId="3" borderId="0" xfId="0" applyFont="1" applyFill="1" applyAlignment="1">
      <alignment horizontal="right"/>
    </xf>
    <xf numFmtId="0" fontId="2" fillId="0" borderId="18" xfId="0" applyFont="1" applyBorder="1" applyAlignment="1">
      <alignment horizontal="center"/>
    </xf>
    <xf numFmtId="2" fontId="0" fillId="0" borderId="0" xfId="0" applyNumberFormat="1" applyFont="1" applyAlignment="1">
      <alignment vertical="center"/>
    </xf>
    <xf numFmtId="0" fontId="2" fillId="0" borderId="47" xfId="0" applyFont="1" applyFill="1" applyBorder="1" applyAlignment="1">
      <alignment horizontal="center"/>
    </xf>
    <xf numFmtId="0" fontId="2" fillId="0" borderId="44" xfId="0" applyFont="1" applyFill="1" applyBorder="1" applyAlignment="1">
      <alignment horizontal="center"/>
    </xf>
    <xf numFmtId="0" fontId="2" fillId="0" borderId="0" xfId="0" applyFont="1" applyAlignment="1">
      <alignment horizontal="right"/>
    </xf>
    <xf numFmtId="165" fontId="43" fillId="0" borderId="0" xfId="1" applyNumberFormat="1" applyFont="1" applyAlignment="1">
      <alignment horizontal="center"/>
    </xf>
    <xf numFmtId="0" fontId="0" fillId="3" borderId="1" xfId="0" applyFont="1" applyFill="1" applyBorder="1"/>
    <xf numFmtId="0" fontId="0" fillId="0" borderId="41" xfId="0" applyFont="1" applyBorder="1"/>
    <xf numFmtId="0" fontId="0" fillId="0" borderId="56" xfId="0" applyFont="1" applyBorder="1" applyAlignment="1">
      <alignment horizontal="center"/>
    </xf>
    <xf numFmtId="0" fontId="0" fillId="0" borderId="56" xfId="1" applyNumberFormat="1" applyFont="1" applyBorder="1" applyAlignment="1">
      <alignment horizontal="center"/>
    </xf>
    <xf numFmtId="0" fontId="0" fillId="0" borderId="19" xfId="1" applyNumberFormat="1" applyFont="1" applyBorder="1" applyAlignment="1">
      <alignment horizontal="center"/>
    </xf>
    <xf numFmtId="0" fontId="0" fillId="0" borderId="57" xfId="0" applyFont="1" applyBorder="1" applyAlignment="1">
      <alignment horizontal="center"/>
    </xf>
    <xf numFmtId="0" fontId="0" fillId="0" borderId="53" xfId="0" applyFont="1" applyBorder="1" applyAlignment="1">
      <alignment horizontal="center"/>
    </xf>
    <xf numFmtId="165" fontId="0" fillId="0" borderId="0" xfId="1" applyNumberFormat="1" applyFont="1"/>
    <xf numFmtId="0" fontId="0" fillId="0" borderId="0" xfId="0" applyAlignment="1">
      <alignment horizontal="center"/>
    </xf>
    <xf numFmtId="0" fontId="0" fillId="0" borderId="8" xfId="0" applyBorder="1" applyAlignment="1">
      <alignment horizontal="center"/>
    </xf>
    <xf numFmtId="0" fontId="0" fillId="0" borderId="13" xfId="0" applyBorder="1" applyAlignment="1">
      <alignment horizontal="center"/>
    </xf>
    <xf numFmtId="0" fontId="0" fillId="0" borderId="43" xfId="0" applyFont="1" applyBorder="1" applyAlignment="1">
      <alignment horizontal="center"/>
    </xf>
    <xf numFmtId="0" fontId="0" fillId="0" borderId="9" xfId="0" applyFont="1" applyBorder="1" applyAlignment="1">
      <alignment horizontal="center"/>
    </xf>
    <xf numFmtId="0" fontId="0" fillId="0" borderId="42" xfId="0" applyFont="1" applyFill="1" applyBorder="1" applyAlignment="1">
      <alignment horizontal="center"/>
    </xf>
    <xf numFmtId="0" fontId="0" fillId="0" borderId="9" xfId="0" applyFont="1" applyFill="1" applyBorder="1" applyAlignment="1">
      <alignment horizontal="center"/>
    </xf>
    <xf numFmtId="0" fontId="0" fillId="0" borderId="20" xfId="0" applyFont="1" applyFill="1" applyBorder="1" applyAlignment="1">
      <alignment horizontal="center"/>
    </xf>
    <xf numFmtId="0" fontId="2" fillId="0" borderId="9" xfId="0" applyFont="1" applyFill="1" applyBorder="1" applyAlignment="1">
      <alignment horizontal="center"/>
    </xf>
    <xf numFmtId="0" fontId="2" fillId="0" borderId="56" xfId="0" applyFont="1" applyBorder="1" applyAlignment="1">
      <alignment horizontal="center"/>
    </xf>
    <xf numFmtId="0" fontId="43" fillId="11" borderId="0" xfId="0" applyFont="1" applyFill="1" applyAlignment="1">
      <alignment horizontal="right" vertical="center"/>
    </xf>
    <xf numFmtId="0" fontId="43" fillId="11" borderId="0" xfId="0" applyFont="1" applyFill="1" applyAlignment="1">
      <alignment horizontal="left" vertical="center"/>
    </xf>
    <xf numFmtId="0" fontId="43" fillId="11" borderId="0" xfId="0" applyFont="1" applyFill="1" applyAlignment="1">
      <alignment vertical="center"/>
    </xf>
    <xf numFmtId="0" fontId="2" fillId="11" borderId="0" xfId="0" applyFont="1" applyFill="1" applyAlignment="1">
      <alignment horizontal="center"/>
    </xf>
    <xf numFmtId="0" fontId="2" fillId="0" borderId="57" xfId="0" applyFont="1" applyFill="1" applyBorder="1" applyAlignment="1">
      <alignment horizontal="center"/>
    </xf>
    <xf numFmtId="0" fontId="2" fillId="0" borderId="56" xfId="0" applyFont="1" applyFill="1" applyBorder="1" applyAlignment="1">
      <alignment horizontal="center"/>
    </xf>
    <xf numFmtId="9" fontId="2" fillId="0" borderId="0" xfId="1" applyFont="1" applyAlignment="1"/>
    <xf numFmtId="0" fontId="2" fillId="0" borderId="9" xfId="0" applyNumberFormat="1" applyFont="1" applyFill="1" applyBorder="1" applyAlignment="1">
      <alignment horizontal="center"/>
    </xf>
    <xf numFmtId="0" fontId="0" fillId="3" borderId="0" xfId="0" applyFill="1" applyAlignment="1">
      <alignment horizontal="center"/>
    </xf>
    <xf numFmtId="0" fontId="0" fillId="3" borderId="0" xfId="0" applyFill="1" applyAlignment="1">
      <alignment horizontal="left"/>
    </xf>
    <xf numFmtId="0" fontId="0" fillId="13" borderId="0" xfId="0" applyFill="1"/>
    <xf numFmtId="0" fontId="0" fillId="14" borderId="0" xfId="0" applyFill="1"/>
    <xf numFmtId="0" fontId="0" fillId="4" borderId="0" xfId="0" applyFill="1"/>
    <xf numFmtId="0" fontId="0" fillId="15" borderId="0" xfId="0" applyFill="1"/>
    <xf numFmtId="0" fontId="0" fillId="16" borderId="0" xfId="0" applyFill="1"/>
    <xf numFmtId="0" fontId="0" fillId="11" borderId="0" xfId="0" applyFill="1"/>
    <xf numFmtId="0" fontId="0" fillId="0" borderId="36" xfId="0" applyBorder="1" applyAlignment="1">
      <alignment horizontal="center"/>
    </xf>
    <xf numFmtId="0" fontId="0" fillId="3" borderId="61" xfId="0" applyFill="1" applyBorder="1" applyAlignment="1">
      <alignment horizontal="center"/>
    </xf>
    <xf numFmtId="0" fontId="0" fillId="0" borderId="7" xfId="0" applyFill="1" applyBorder="1"/>
    <xf numFmtId="0" fontId="0" fillId="0" borderId="12" xfId="0" applyFill="1" applyBorder="1"/>
    <xf numFmtId="0" fontId="0" fillId="0" borderId="42" xfId="0" applyFill="1" applyBorder="1"/>
    <xf numFmtId="0" fontId="0" fillId="3" borderId="60" xfId="0" applyFill="1" applyBorder="1" applyAlignment="1">
      <alignment horizontal="center"/>
    </xf>
    <xf numFmtId="0" fontId="0" fillId="3" borderId="2" xfId="0" applyFill="1" applyBorder="1" applyAlignment="1">
      <alignment horizontal="left"/>
    </xf>
    <xf numFmtId="3" fontId="45" fillId="0" borderId="9" xfId="0" applyNumberFormat="1" applyFont="1" applyFill="1" applyBorder="1" applyAlignment="1">
      <alignment horizontal="left"/>
    </xf>
    <xf numFmtId="0" fontId="45" fillId="0" borderId="7" xfId="0" applyFont="1" applyFill="1" applyBorder="1" applyAlignment="1">
      <alignment horizontal="center"/>
    </xf>
    <xf numFmtId="0" fontId="45" fillId="0" borderId="6" xfId="0" applyFont="1" applyFill="1" applyBorder="1" applyAlignment="1">
      <alignment horizontal="center"/>
    </xf>
    <xf numFmtId="0" fontId="45" fillId="0" borderId="10" xfId="0" applyFont="1" applyFill="1" applyBorder="1" applyAlignment="1">
      <alignment horizontal="left"/>
    </xf>
    <xf numFmtId="0" fontId="45" fillId="0" borderId="26" xfId="0" applyFont="1" applyFill="1" applyBorder="1" applyAlignment="1">
      <alignment horizontal="left"/>
    </xf>
    <xf numFmtId="0" fontId="45" fillId="0" borderId="10" xfId="0" applyFont="1" applyFill="1" applyBorder="1" applyAlignment="1">
      <alignment horizontal="center"/>
    </xf>
    <xf numFmtId="0" fontId="45" fillId="0" borderId="8" xfId="0" applyFont="1" applyFill="1" applyBorder="1" applyAlignment="1">
      <alignment horizontal="left"/>
    </xf>
    <xf numFmtId="0" fontId="0" fillId="0" borderId="0" xfId="0" applyBorder="1"/>
    <xf numFmtId="0" fontId="0" fillId="3" borderId="55" xfId="0" applyFill="1" applyBorder="1"/>
    <xf numFmtId="0" fontId="0" fillId="3" borderId="55" xfId="0" applyFill="1" applyBorder="1" applyAlignment="1">
      <alignment horizontal="center"/>
    </xf>
    <xf numFmtId="0" fontId="2" fillId="0" borderId="9" xfId="1" applyNumberFormat="1" applyFont="1" applyFill="1" applyBorder="1" applyAlignment="1">
      <alignment horizontal="center"/>
    </xf>
    <xf numFmtId="2" fontId="17" fillId="0" borderId="23" xfId="0" applyNumberFormat="1" applyFont="1" applyBorder="1" applyAlignment="1">
      <alignment horizontal="center"/>
    </xf>
    <xf numFmtId="2" fontId="17" fillId="0" borderId="24" xfId="0" applyNumberFormat="1" applyFont="1" applyBorder="1" applyAlignment="1">
      <alignment horizontal="center"/>
    </xf>
    <xf numFmtId="0" fontId="0" fillId="0" borderId="54" xfId="0" applyBorder="1"/>
    <xf numFmtId="0" fontId="16" fillId="0" borderId="0" xfId="0" applyFont="1"/>
    <xf numFmtId="9" fontId="38" fillId="0" borderId="0" xfId="1" applyNumberFormat="1" applyFont="1"/>
    <xf numFmtId="0" fontId="2" fillId="0" borderId="10" xfId="0" quotePrefix="1" applyNumberFormat="1" applyFont="1" applyFill="1" applyBorder="1" applyAlignment="1">
      <alignment horizontal="left"/>
    </xf>
    <xf numFmtId="0" fontId="0" fillId="5" borderId="6" xfId="0" applyFill="1" applyBorder="1" applyAlignment="1">
      <alignment horizontal="center"/>
    </xf>
    <xf numFmtId="0" fontId="0" fillId="5" borderId="11" xfId="0" applyFill="1" applyBorder="1" applyAlignment="1">
      <alignment horizontal="center"/>
    </xf>
    <xf numFmtId="0" fontId="0" fillId="4" borderId="6" xfId="0" applyFill="1" applyBorder="1" applyAlignment="1">
      <alignment horizontal="center"/>
    </xf>
    <xf numFmtId="0" fontId="0" fillId="14" borderId="6" xfId="0" applyFill="1" applyBorder="1" applyAlignment="1">
      <alignment horizontal="center"/>
    </xf>
    <xf numFmtId="0" fontId="0" fillId="16" borderId="41" xfId="0" applyFill="1" applyBorder="1" applyAlignment="1">
      <alignment horizontal="center"/>
    </xf>
    <xf numFmtId="0" fontId="0" fillId="16" borderId="6" xfId="0" applyFill="1" applyBorder="1" applyAlignment="1">
      <alignment horizontal="center"/>
    </xf>
    <xf numFmtId="0" fontId="0" fillId="11" borderId="6" xfId="0" applyFill="1" applyBorder="1" applyAlignment="1">
      <alignment horizontal="center"/>
    </xf>
    <xf numFmtId="0" fontId="0" fillId="10" borderId="6" xfId="0" applyFill="1" applyBorder="1" applyAlignment="1">
      <alignment horizontal="center"/>
    </xf>
    <xf numFmtId="0" fontId="46" fillId="0" borderId="0" xfId="0" applyFont="1"/>
    <xf numFmtId="3" fontId="45" fillId="0" borderId="7" xfId="0" applyNumberFormat="1" applyFont="1" applyFill="1" applyBorder="1" applyAlignment="1">
      <alignment horizontal="left"/>
    </xf>
    <xf numFmtId="0" fontId="0" fillId="3" borderId="60" xfId="0" applyFont="1" applyFill="1" applyBorder="1" applyAlignment="1">
      <alignment horizontal="center"/>
    </xf>
    <xf numFmtId="0" fontId="0" fillId="0" borderId="55" xfId="0" applyBorder="1"/>
    <xf numFmtId="0" fontId="0" fillId="3" borderId="23" xfId="0" applyNumberFormat="1" applyFont="1" applyFill="1" applyBorder="1" applyAlignment="1">
      <alignment horizontal="center"/>
    </xf>
    <xf numFmtId="0" fontId="47" fillId="8" borderId="20" xfId="0" applyFont="1" applyFill="1" applyBorder="1" applyAlignment="1">
      <alignment horizontal="center"/>
    </xf>
    <xf numFmtId="0" fontId="48" fillId="17" borderId="32" xfId="0" applyFont="1" applyFill="1" applyBorder="1" applyAlignment="1">
      <alignment horizontal="center"/>
    </xf>
    <xf numFmtId="0" fontId="16" fillId="0" borderId="7" xfId="0" applyFont="1" applyBorder="1"/>
    <xf numFmtId="0" fontId="16" fillId="0" borderId="8" xfId="0" applyFont="1" applyBorder="1"/>
    <xf numFmtId="0" fontId="49" fillId="3" borderId="7" xfId="0" applyNumberFormat="1" applyFont="1" applyFill="1" applyBorder="1" applyAlignment="1">
      <alignment horizontal="left" vertical="center"/>
    </xf>
    <xf numFmtId="0" fontId="49" fillId="3" borderId="7" xfId="0" applyFont="1" applyFill="1" applyBorder="1" applyAlignment="1">
      <alignment horizontal="left" vertical="center"/>
    </xf>
    <xf numFmtId="0" fontId="50" fillId="7" borderId="7" xfId="0" applyFont="1" applyFill="1" applyBorder="1" applyAlignment="1">
      <alignment horizontal="left" vertical="center"/>
    </xf>
    <xf numFmtId="0" fontId="29" fillId="7" borderId="7" xfId="0" applyFont="1" applyFill="1" applyBorder="1" applyAlignment="1">
      <alignment horizontal="left" vertical="center"/>
    </xf>
    <xf numFmtId="0" fontId="51" fillId="2" borderId="7" xfId="0" applyFont="1" applyFill="1" applyBorder="1" applyAlignment="1">
      <alignment horizontal="left" vertical="center"/>
    </xf>
    <xf numFmtId="0" fontId="50" fillId="2" borderId="7" xfId="0" applyFont="1" applyFill="1" applyBorder="1" applyAlignment="1">
      <alignment horizontal="left" vertical="center"/>
    </xf>
    <xf numFmtId="0" fontId="51" fillId="6" borderId="7" xfId="0" applyFont="1" applyFill="1" applyBorder="1" applyAlignment="1">
      <alignment horizontal="left" vertical="center"/>
    </xf>
    <xf numFmtId="0" fontId="50" fillId="6" borderId="7" xfId="0" applyFont="1" applyFill="1" applyBorder="1" applyAlignment="1">
      <alignment horizontal="left" vertical="center"/>
    </xf>
    <xf numFmtId="1" fontId="49" fillId="3" borderId="7" xfId="0" applyNumberFormat="1" applyFont="1" applyFill="1" applyBorder="1" applyAlignment="1">
      <alignment horizontal="left" vertical="center"/>
    </xf>
    <xf numFmtId="0" fontId="49" fillId="11" borderId="7" xfId="0" applyFont="1" applyFill="1" applyBorder="1" applyAlignment="1">
      <alignment horizontal="left" vertical="center"/>
    </xf>
    <xf numFmtId="0" fontId="53" fillId="11" borderId="7" xfId="0" applyFont="1" applyFill="1" applyBorder="1" applyAlignment="1">
      <alignment horizontal="left" vertical="center"/>
    </xf>
    <xf numFmtId="0" fontId="29" fillId="0" borderId="7" xfId="0" applyFont="1" applyBorder="1"/>
    <xf numFmtId="0" fontId="29" fillId="0" borderId="7" xfId="0" applyNumberFormat="1" applyFont="1" applyFill="1" applyBorder="1" applyAlignment="1">
      <alignment horizontal="left" vertical="center"/>
    </xf>
    <xf numFmtId="0" fontId="54" fillId="0" borderId="8" xfId="2" applyFont="1" applyBorder="1" applyAlignment="1" applyProtection="1"/>
    <xf numFmtId="0" fontId="16" fillId="0" borderId="7" xfId="0" applyFont="1" applyBorder="1" applyAlignment="1">
      <alignment horizontal="center"/>
    </xf>
    <xf numFmtId="0" fontId="16" fillId="0" borderId="7" xfId="0" quotePrefix="1" applyFont="1" applyBorder="1" applyAlignment="1">
      <alignment horizontal="center"/>
    </xf>
    <xf numFmtId="0" fontId="16" fillId="0" borderId="8" xfId="0" applyFont="1" applyBorder="1" applyAlignment="1">
      <alignment horizontal="center"/>
    </xf>
    <xf numFmtId="0" fontId="16" fillId="14" borderId="7" xfId="0" applyFont="1" applyFill="1" applyBorder="1" applyAlignment="1">
      <alignment horizontal="center"/>
    </xf>
    <xf numFmtId="0" fontId="16" fillId="0" borderId="8" xfId="0" applyFont="1" applyFill="1" applyBorder="1"/>
    <xf numFmtId="0" fontId="16" fillId="0" borderId="7" xfId="0" applyFont="1" applyBorder="1" applyAlignment="1"/>
    <xf numFmtId="0" fontId="0" fillId="0" borderId="6" xfId="0" applyNumberFormat="1" applyFont="1" applyFill="1" applyBorder="1" applyAlignment="1">
      <alignment horizontal="center"/>
    </xf>
    <xf numFmtId="2" fontId="0" fillId="0" borderId="43" xfId="0" applyNumberFormat="1" applyFont="1" applyFill="1" applyBorder="1" applyAlignment="1">
      <alignment horizontal="right" vertical="center"/>
    </xf>
    <xf numFmtId="2" fontId="0" fillId="0" borderId="36" xfId="0" applyNumberFormat="1" applyFont="1" applyFill="1" applyBorder="1" applyAlignment="1">
      <alignment horizontal="right" vertical="center"/>
    </xf>
    <xf numFmtId="2" fontId="0" fillId="0" borderId="9" xfId="0" applyNumberFormat="1" applyFont="1" applyFill="1" applyBorder="1" applyAlignment="1">
      <alignment horizontal="right" vertical="center"/>
    </xf>
    <xf numFmtId="2" fontId="0" fillId="0" borderId="8" xfId="0" applyNumberFormat="1" applyFont="1" applyFill="1" applyBorder="1" applyAlignment="1">
      <alignment horizontal="right" vertical="center"/>
    </xf>
    <xf numFmtId="2" fontId="0" fillId="0" borderId="14" xfId="0" applyNumberFormat="1" applyFont="1" applyFill="1" applyBorder="1" applyAlignment="1">
      <alignment horizontal="right" vertical="center"/>
    </xf>
    <xf numFmtId="2" fontId="0" fillId="0" borderId="13" xfId="0" applyNumberFormat="1" applyFont="1" applyFill="1" applyBorder="1" applyAlignment="1">
      <alignment horizontal="right" vertical="center"/>
    </xf>
    <xf numFmtId="0" fontId="39" fillId="6" borderId="2" xfId="0" applyFont="1" applyFill="1" applyBorder="1" applyAlignment="1">
      <alignment horizontal="center" vertical="center"/>
    </xf>
    <xf numFmtId="0" fontId="2" fillId="6" borderId="2" xfId="0" applyFont="1" applyFill="1" applyBorder="1" applyAlignment="1">
      <alignment horizontal="center" vertical="center"/>
    </xf>
    <xf numFmtId="0" fontId="17" fillId="6" borderId="4" xfId="0" applyFont="1" applyFill="1" applyBorder="1" applyAlignment="1">
      <alignment horizontal="center" vertical="center"/>
    </xf>
    <xf numFmtId="0" fontId="17" fillId="6" borderId="2" xfId="0" applyFont="1" applyFill="1" applyBorder="1" applyAlignment="1">
      <alignment horizontal="center" vertical="center"/>
    </xf>
    <xf numFmtId="0" fontId="5" fillId="3" borderId="0" xfId="0" applyFont="1" applyFill="1" applyAlignment="1">
      <alignment horizontal="center" vertical="center"/>
    </xf>
    <xf numFmtId="0" fontId="49" fillId="3" borderId="42" xfId="0" applyFont="1" applyFill="1" applyBorder="1" applyAlignment="1">
      <alignment horizontal="left" vertical="center"/>
    </xf>
    <xf numFmtId="0" fontId="16" fillId="0" borderId="42" xfId="0" applyFont="1" applyBorder="1"/>
    <xf numFmtId="0" fontId="16" fillId="0" borderId="42" xfId="0" applyFont="1" applyBorder="1" applyAlignment="1">
      <alignment horizontal="center"/>
    </xf>
    <xf numFmtId="0" fontId="16" fillId="0" borderId="42" xfId="0" quotePrefix="1" applyFont="1" applyBorder="1" applyAlignment="1">
      <alignment horizontal="center"/>
    </xf>
    <xf numFmtId="0" fontId="16" fillId="0" borderId="36" xfId="0" applyFont="1" applyBorder="1"/>
    <xf numFmtId="0" fontId="16" fillId="0" borderId="7" xfId="0" applyFont="1" applyBorder="1" applyAlignment="1">
      <alignment horizontal="left"/>
    </xf>
    <xf numFmtId="0" fontId="49" fillId="11" borderId="7" xfId="0" applyNumberFormat="1" applyFont="1" applyFill="1" applyBorder="1" applyAlignment="1">
      <alignment horizontal="left" vertical="center"/>
    </xf>
    <xf numFmtId="0" fontId="47" fillId="8" borderId="35" xfId="0" applyFont="1" applyFill="1" applyBorder="1" applyAlignment="1">
      <alignment horizontal="center" vertical="center"/>
    </xf>
    <xf numFmtId="0" fontId="48" fillId="17" borderId="20" xfId="0" applyFont="1" applyFill="1" applyBorder="1" applyAlignment="1">
      <alignment horizontal="center" vertical="center"/>
    </xf>
    <xf numFmtId="0" fontId="16" fillId="0" borderId="9" xfId="0" applyFont="1" applyBorder="1" applyAlignment="1">
      <alignment horizontal="center" vertical="center"/>
    </xf>
    <xf numFmtId="0" fontId="49" fillId="3" borderId="7" xfId="0" applyFont="1" applyFill="1" applyBorder="1" applyAlignment="1">
      <alignment vertical="center"/>
    </xf>
    <xf numFmtId="0" fontId="16" fillId="0" borderId="43" xfId="0" applyFont="1" applyBorder="1" applyAlignment="1">
      <alignment horizontal="center" vertical="center"/>
    </xf>
    <xf numFmtId="0" fontId="16" fillId="0" borderId="0" xfId="0" applyFont="1" applyBorder="1" applyAlignment="1">
      <alignment horizontal="center" vertical="center"/>
    </xf>
    <xf numFmtId="0" fontId="47" fillId="8" borderId="30" xfId="0" applyFont="1" applyFill="1" applyBorder="1" applyAlignment="1">
      <alignment horizontal="center" vertical="center"/>
    </xf>
    <xf numFmtId="0" fontId="16" fillId="0" borderId="6" xfId="0" applyFont="1" applyBorder="1" applyAlignment="1">
      <alignment horizontal="center" vertical="center"/>
    </xf>
    <xf numFmtId="0" fontId="29" fillId="6" borderId="7" xfId="0" applyFont="1" applyFill="1" applyBorder="1" applyAlignment="1">
      <alignment horizontal="left" vertical="center"/>
    </xf>
    <xf numFmtId="0" fontId="7" fillId="0" borderId="0" xfId="0" applyFont="1" applyFill="1" applyAlignment="1">
      <alignment horizontal="left"/>
    </xf>
    <xf numFmtId="0" fontId="42" fillId="0" borderId="0" xfId="0" applyFont="1" applyFill="1" applyAlignment="1">
      <alignment horizontal="right"/>
    </xf>
    <xf numFmtId="0" fontId="0" fillId="0" borderId="65" xfId="0" applyFont="1" applyBorder="1" applyAlignment="1">
      <alignment horizontal="center"/>
    </xf>
    <xf numFmtId="0" fontId="0" fillId="0" borderId="0" xfId="0" applyFont="1" applyAlignment="1">
      <alignment horizontal="left" vertical="center"/>
    </xf>
    <xf numFmtId="0" fontId="16" fillId="4" borderId="65" xfId="0" applyFont="1" applyFill="1" applyBorder="1" applyAlignment="1">
      <alignment vertical="center"/>
    </xf>
    <xf numFmtId="0" fontId="22" fillId="6" borderId="65" xfId="0" applyFont="1" applyFill="1" applyBorder="1" applyAlignment="1">
      <alignment horizontal="center" vertical="center"/>
    </xf>
    <xf numFmtId="0" fontId="0" fillId="0" borderId="65" xfId="0" applyFont="1" applyBorder="1" applyAlignment="1">
      <alignment vertical="center"/>
    </xf>
    <xf numFmtId="0" fontId="0" fillId="0" borderId="65" xfId="0" applyFont="1" applyBorder="1" applyAlignment="1">
      <alignment horizontal="center" vertical="center"/>
    </xf>
    <xf numFmtId="0" fontId="0" fillId="0" borderId="65" xfId="0" applyFont="1" applyBorder="1" applyAlignment="1">
      <alignment horizontal="left" vertical="center"/>
    </xf>
    <xf numFmtId="0" fontId="12" fillId="0" borderId="65" xfId="0" applyFont="1" applyBorder="1" applyAlignment="1">
      <alignment horizontal="center" vertical="center"/>
    </xf>
    <xf numFmtId="0" fontId="16" fillId="0" borderId="0" xfId="0" applyFont="1" applyFill="1" applyBorder="1" applyAlignment="1"/>
    <xf numFmtId="0" fontId="12" fillId="0" borderId="0" xfId="0" applyFont="1" applyFill="1" applyBorder="1" applyAlignment="1">
      <alignment horizontal="center" vertical="center"/>
    </xf>
    <xf numFmtId="0" fontId="23" fillId="0" borderId="0" xfId="0" applyFont="1" applyFill="1" applyBorder="1" applyAlignment="1">
      <alignment horizontal="justify"/>
    </xf>
    <xf numFmtId="0" fontId="32" fillId="0" borderId="0" xfId="0" applyFont="1" applyFill="1" applyBorder="1" applyAlignment="1">
      <alignment horizontal="left" vertical="center"/>
    </xf>
    <xf numFmtId="2"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21" fillId="8" borderId="17" xfId="0" applyFont="1" applyFill="1" applyBorder="1" applyAlignment="1">
      <alignment horizontal="left" vertical="center"/>
    </xf>
    <xf numFmtId="0" fontId="6" fillId="0" borderId="41" xfId="2" applyNumberFormat="1" applyFont="1" applyFill="1" applyBorder="1" applyAlignment="1" applyProtection="1">
      <alignment horizontal="left"/>
    </xf>
    <xf numFmtId="3" fontId="45" fillId="0" borderId="35" xfId="0" applyNumberFormat="1" applyFont="1" applyFill="1" applyBorder="1" applyAlignment="1">
      <alignment horizontal="left"/>
    </xf>
    <xf numFmtId="0" fontId="0" fillId="0" borderId="30" xfId="0" applyFont="1" applyFill="1" applyBorder="1" applyAlignment="1">
      <alignment horizontal="center" vertical="center"/>
    </xf>
    <xf numFmtId="0" fontId="0" fillId="0" borderId="32" xfId="0" applyFont="1" applyFill="1" applyBorder="1"/>
    <xf numFmtId="3" fontId="0" fillId="0" borderId="35" xfId="0" applyNumberFormat="1" applyFont="1" applyFill="1" applyBorder="1" applyAlignment="1">
      <alignment horizontal="left"/>
    </xf>
    <xf numFmtId="3" fontId="6" fillId="0" borderId="20" xfId="2" applyNumberFormat="1" applyFont="1" applyFill="1" applyBorder="1" applyAlignment="1" applyProtection="1">
      <alignment horizontal="left"/>
    </xf>
    <xf numFmtId="0" fontId="6" fillId="0" borderId="0" xfId="2" applyFont="1" applyFill="1" applyAlignment="1" applyProtection="1"/>
    <xf numFmtId="0" fontId="0" fillId="0" borderId="8" xfId="0" quotePrefix="1" applyFont="1" applyFill="1" applyBorder="1"/>
    <xf numFmtId="0" fontId="6" fillId="0" borderId="62" xfId="2" applyFont="1" applyFill="1" applyBorder="1" applyAlignment="1" applyProtection="1"/>
    <xf numFmtId="0" fontId="14" fillId="0" borderId="8" xfId="0" quotePrefix="1" applyNumberFormat="1" applyFont="1" applyFill="1" applyBorder="1" applyAlignment="1">
      <alignment horizontal="left"/>
    </xf>
    <xf numFmtId="0" fontId="2" fillId="0" borderId="8" xfId="0" quotePrefix="1" applyNumberFormat="1" applyFont="1" applyFill="1" applyBorder="1" applyAlignment="1">
      <alignment horizontal="center"/>
    </xf>
    <xf numFmtId="0" fontId="0" fillId="0" borderId="8" xfId="0" applyFill="1" applyBorder="1"/>
    <xf numFmtId="0" fontId="0" fillId="0" borderId="8" xfId="0" applyFont="1" applyFill="1" applyBorder="1"/>
    <xf numFmtId="0" fontId="6" fillId="0" borderId="51" xfId="2" applyFont="1" applyFill="1" applyBorder="1" applyAlignment="1" applyProtection="1"/>
    <xf numFmtId="3" fontId="45" fillId="0" borderId="14" xfId="0" applyNumberFormat="1" applyFont="1" applyFill="1" applyBorder="1" applyAlignment="1">
      <alignment horizontal="left"/>
    </xf>
    <xf numFmtId="0" fontId="0" fillId="0" borderId="11" xfId="0" applyNumberFormat="1" applyFont="1" applyFill="1" applyBorder="1" applyAlignment="1">
      <alignment horizontal="center"/>
    </xf>
    <xf numFmtId="0" fontId="0" fillId="0" borderId="13" xfId="0" applyFont="1" applyFill="1" applyBorder="1"/>
    <xf numFmtId="3" fontId="0" fillId="0" borderId="14" xfId="0" applyNumberFormat="1" applyFont="1" applyFill="1" applyBorder="1" applyAlignment="1">
      <alignment horizontal="left"/>
    </xf>
    <xf numFmtId="0" fontId="0" fillId="4" borderId="65" xfId="0" applyFill="1" applyBorder="1" applyAlignment="1">
      <alignment horizontal="center" vertical="center"/>
    </xf>
    <xf numFmtId="0" fontId="40" fillId="3" borderId="17" xfId="0" applyFont="1" applyFill="1" applyBorder="1" applyAlignment="1">
      <alignment horizontal="center" vertical="center"/>
    </xf>
    <xf numFmtId="0" fontId="22" fillId="3" borderId="17" xfId="0" applyFont="1" applyFill="1" applyBorder="1" applyAlignment="1">
      <alignment horizontal="center" vertical="center"/>
    </xf>
    <xf numFmtId="0" fontId="5" fillId="3" borderId="0" xfId="0" applyFont="1" applyFill="1" applyBorder="1" applyAlignment="1">
      <alignment horizontal="left" vertical="center"/>
    </xf>
    <xf numFmtId="0" fontId="0" fillId="0" borderId="0" xfId="0" applyFont="1" applyBorder="1" applyAlignment="1">
      <alignment vertical="center"/>
    </xf>
    <xf numFmtId="0" fontId="0" fillId="0" borderId="0" xfId="0" applyFont="1" applyBorder="1" applyAlignment="1">
      <alignment horizontal="left" vertical="center"/>
    </xf>
    <xf numFmtId="0" fontId="7" fillId="0" borderId="0" xfId="0" applyFont="1" applyBorder="1" applyAlignment="1">
      <alignment horizontal="center" vertical="center"/>
    </xf>
    <xf numFmtId="0" fontId="21" fillId="0" borderId="0" xfId="0" applyFont="1"/>
    <xf numFmtId="166" fontId="49" fillId="11" borderId="7" xfId="0" applyNumberFormat="1" applyFont="1" applyFill="1" applyBorder="1" applyAlignment="1">
      <alignment horizontal="left" vertical="center"/>
    </xf>
    <xf numFmtId="0" fontId="7" fillId="0" borderId="17" xfId="0" applyFont="1" applyBorder="1" applyAlignment="1">
      <alignment horizontal="center"/>
    </xf>
    <xf numFmtId="0" fontId="6" fillId="0" borderId="0" xfId="2" applyFont="1" applyAlignment="1" applyProtection="1"/>
    <xf numFmtId="165" fontId="55" fillId="0" borderId="0" xfId="1" applyNumberFormat="1" applyFont="1" applyAlignment="1">
      <alignment horizontal="center" vertical="center"/>
    </xf>
    <xf numFmtId="2" fontId="5" fillId="0" borderId="65" xfId="0" applyNumberFormat="1" applyFont="1" applyBorder="1" applyAlignment="1">
      <alignment horizontal="center" vertical="center"/>
    </xf>
    <xf numFmtId="0" fontId="0" fillId="3" borderId="23" xfId="0" applyFont="1" applyFill="1" applyBorder="1" applyAlignment="1">
      <alignment horizontal="center"/>
    </xf>
    <xf numFmtId="0" fontId="0" fillId="0" borderId="23" xfId="0" applyFont="1" applyFill="1" applyBorder="1" applyAlignment="1">
      <alignment horizontal="left"/>
    </xf>
    <xf numFmtId="3" fontId="0" fillId="0" borderId="0" xfId="0" applyNumberFormat="1" applyFont="1"/>
    <xf numFmtId="0" fontId="0" fillId="0" borderId="24" xfId="0" applyFont="1" applyFill="1" applyBorder="1" applyAlignment="1">
      <alignment horizontal="left"/>
    </xf>
    <xf numFmtId="0" fontId="0" fillId="0" borderId="25" xfId="0" applyFont="1" applyFill="1" applyBorder="1" applyAlignment="1">
      <alignment horizontal="left"/>
    </xf>
    <xf numFmtId="3" fontId="0" fillId="0" borderId="0" xfId="0" applyNumberFormat="1" applyFont="1" applyAlignment="1">
      <alignment horizontal="right"/>
    </xf>
    <xf numFmtId="0" fontId="7" fillId="3" borderId="65" xfId="0" applyFont="1" applyFill="1" applyBorder="1" applyAlignment="1">
      <alignment horizontal="center" vertical="center"/>
    </xf>
    <xf numFmtId="0" fontId="0" fillId="0" borderId="25" xfId="0" applyFill="1" applyBorder="1" applyAlignment="1">
      <alignment horizontal="center"/>
    </xf>
    <xf numFmtId="0" fontId="0" fillId="0" borderId="23" xfId="0" applyFill="1" applyBorder="1" applyAlignment="1">
      <alignment horizontal="center"/>
    </xf>
    <xf numFmtId="0" fontId="0" fillId="0" borderId="24" xfId="0" applyFill="1" applyBorder="1" applyAlignment="1">
      <alignment horizontal="center"/>
    </xf>
    <xf numFmtId="1" fontId="0" fillId="0" borderId="41" xfId="0" applyNumberFormat="1" applyFill="1" applyBorder="1" applyAlignment="1">
      <alignment horizontal="center"/>
    </xf>
    <xf numFmtId="1" fontId="0" fillId="0" borderId="58" xfId="0" applyNumberFormat="1" applyFill="1" applyBorder="1" applyAlignment="1">
      <alignment horizontal="center"/>
    </xf>
    <xf numFmtId="1" fontId="0" fillId="0" borderId="6" xfId="0" applyNumberFormat="1" applyFill="1" applyBorder="1" applyAlignment="1">
      <alignment horizontal="center"/>
    </xf>
    <xf numFmtId="1" fontId="0" fillId="0" borderId="21" xfId="0" applyNumberFormat="1" applyFill="1" applyBorder="1" applyAlignment="1">
      <alignment horizontal="center"/>
    </xf>
    <xf numFmtId="1" fontId="0" fillId="0" borderId="11" xfId="0" applyNumberFormat="1" applyFill="1" applyBorder="1" applyAlignment="1">
      <alignment horizontal="center"/>
    </xf>
    <xf numFmtId="1" fontId="0" fillId="0" borderId="46" xfId="0" applyNumberFormat="1" applyFill="1" applyBorder="1" applyAlignment="1">
      <alignment horizontal="center"/>
    </xf>
    <xf numFmtId="0" fontId="1" fillId="0" borderId="8" xfId="2" applyFill="1" applyBorder="1" applyAlignment="1" applyProtection="1">
      <alignment horizontal="left"/>
    </xf>
    <xf numFmtId="0" fontId="0" fillId="0" borderId="0" xfId="0" applyNumberFormat="1" applyFont="1" applyAlignment="1">
      <alignment horizontal="center"/>
    </xf>
    <xf numFmtId="0" fontId="0" fillId="0" borderId="23" xfId="0" applyNumberFormat="1" applyFill="1" applyBorder="1" applyAlignment="1">
      <alignment horizontal="center"/>
    </xf>
    <xf numFmtId="0" fontId="0" fillId="0" borderId="23" xfId="0" quotePrefix="1" applyNumberFormat="1" applyFill="1" applyBorder="1" applyAlignment="1">
      <alignment horizontal="center"/>
    </xf>
    <xf numFmtId="0" fontId="0" fillId="3" borderId="23" xfId="0" applyFont="1" applyFill="1" applyBorder="1" applyAlignment="1">
      <alignment horizontal="center" vertical="center"/>
    </xf>
    <xf numFmtId="0" fontId="0" fillId="0" borderId="0" xfId="0" applyNumberFormat="1" applyFont="1"/>
    <xf numFmtId="0" fontId="6" fillId="0" borderId="6" xfId="2" applyNumberFormat="1" applyFont="1" applyBorder="1" applyAlignment="1" applyProtection="1">
      <alignment horizontal="left"/>
    </xf>
    <xf numFmtId="0" fontId="0" fillId="3" borderId="60" xfId="0" applyNumberFormat="1" applyFont="1" applyFill="1" applyBorder="1" applyAlignment="1">
      <alignment horizontal="center"/>
    </xf>
    <xf numFmtId="0" fontId="0" fillId="3" borderId="2" xfId="0" applyNumberFormat="1" applyFont="1" applyFill="1" applyBorder="1" applyAlignment="1">
      <alignment horizontal="center"/>
    </xf>
    <xf numFmtId="3" fontId="0" fillId="3" borderId="2" xfId="0" applyNumberFormat="1" applyFont="1" applyFill="1" applyBorder="1" applyAlignment="1">
      <alignment horizontal="center"/>
    </xf>
    <xf numFmtId="0" fontId="5" fillId="0" borderId="0" xfId="0" applyNumberFormat="1" applyFont="1" applyAlignment="1">
      <alignment horizontal="center"/>
    </xf>
    <xf numFmtId="0" fontId="0" fillId="0" borderId="56" xfId="0" applyNumberFormat="1" applyFont="1" applyBorder="1" applyAlignment="1">
      <alignment horizontal="center"/>
    </xf>
    <xf numFmtId="0" fontId="0" fillId="0" borderId="18" xfId="0" applyNumberFormat="1" applyFont="1" applyBorder="1" applyAlignment="1">
      <alignment horizontal="center"/>
    </xf>
    <xf numFmtId="0" fontId="0" fillId="0" borderId="19" xfId="0" applyNumberFormat="1" applyFont="1" applyBorder="1" applyAlignment="1">
      <alignment horizontal="center"/>
    </xf>
    <xf numFmtId="0" fontId="6" fillId="3" borderId="8" xfId="2" applyFont="1" applyFill="1" applyBorder="1" applyAlignment="1" applyProtection="1"/>
    <xf numFmtId="0" fontId="1" fillId="0" borderId="0" xfId="2" applyAlignment="1" applyProtection="1">
      <alignment horizontal="left"/>
    </xf>
    <xf numFmtId="0" fontId="6" fillId="0" borderId="0" xfId="2" applyFont="1" applyAlignment="1" applyProtection="1">
      <alignment horizontal="left"/>
    </xf>
    <xf numFmtId="0" fontId="42" fillId="0" borderId="0" xfId="0" applyFont="1" applyAlignment="1">
      <alignment horizontal="right"/>
    </xf>
    <xf numFmtId="3" fontId="0" fillId="0" borderId="0" xfId="0" applyNumberFormat="1" applyFont="1" applyAlignment="1">
      <alignment horizontal="center"/>
    </xf>
    <xf numFmtId="0" fontId="13" fillId="0" borderId="56" xfId="0" applyFont="1" applyFill="1" applyBorder="1" applyAlignment="1">
      <alignment horizontal="center"/>
    </xf>
    <xf numFmtId="0" fontId="13" fillId="0" borderId="19" xfId="0" applyFont="1" applyFill="1" applyBorder="1" applyAlignment="1">
      <alignment horizontal="center"/>
    </xf>
    <xf numFmtId="0" fontId="6" fillId="0" borderId="7" xfId="2" applyFont="1" applyBorder="1" applyAlignment="1" applyProtection="1"/>
    <xf numFmtId="0" fontId="45" fillId="0" borderId="7" xfId="0" applyNumberFormat="1" applyFont="1" applyBorder="1" applyAlignment="1">
      <alignment horizontal="center"/>
    </xf>
    <xf numFmtId="0" fontId="6" fillId="0" borderId="7" xfId="2" applyFont="1" applyBorder="1" applyAlignment="1" applyProtection="1">
      <alignment horizontal="left"/>
    </xf>
    <xf numFmtId="0" fontId="45" fillId="0" borderId="7" xfId="0" applyFont="1" applyBorder="1" applyAlignment="1">
      <alignment horizontal="center"/>
    </xf>
    <xf numFmtId="0" fontId="45" fillId="0" borderId="7" xfId="0" applyFont="1" applyBorder="1" applyAlignment="1">
      <alignment horizontal="center" vertical="center"/>
    </xf>
    <xf numFmtId="0" fontId="45" fillId="0" borderId="7" xfId="0" applyFont="1" applyBorder="1" applyAlignment="1">
      <alignment horizontal="left"/>
    </xf>
    <xf numFmtId="0" fontId="6" fillId="0" borderId="6" xfId="2" applyFont="1" applyBorder="1" applyAlignment="1" applyProtection="1">
      <alignment horizontal="left"/>
    </xf>
    <xf numFmtId="0" fontId="6" fillId="0" borderId="11" xfId="2" applyNumberFormat="1" applyFont="1" applyBorder="1" applyAlignment="1" applyProtection="1">
      <alignment horizontal="left"/>
    </xf>
    <xf numFmtId="0" fontId="45" fillId="0" borderId="12" xfId="0" applyNumberFormat="1" applyFont="1" applyBorder="1" applyAlignment="1">
      <alignment horizontal="center"/>
    </xf>
    <xf numFmtId="0" fontId="45" fillId="0" borderId="12" xfId="0" applyFont="1" applyBorder="1" applyAlignment="1">
      <alignment horizontal="left"/>
    </xf>
    <xf numFmtId="0" fontId="45" fillId="0" borderId="12" xfId="0" applyFont="1" applyBorder="1" applyAlignment="1">
      <alignment horizontal="center"/>
    </xf>
    <xf numFmtId="0" fontId="0" fillId="0" borderId="7" xfId="0" applyFont="1" applyBorder="1" applyAlignment="1">
      <alignment horizontal="left"/>
    </xf>
    <xf numFmtId="0" fontId="0" fillId="0" borderId="7" xfId="0" applyNumberFormat="1" applyFont="1" applyBorder="1" applyAlignment="1">
      <alignment horizontal="center"/>
    </xf>
    <xf numFmtId="0" fontId="0" fillId="0" borderId="6" xfId="0" applyNumberFormat="1" applyFont="1" applyBorder="1" applyAlignment="1">
      <alignment horizontal="left"/>
    </xf>
    <xf numFmtId="0" fontId="13" fillId="0" borderId="10" xfId="2" applyFont="1" applyFill="1" applyBorder="1" applyAlignment="1" applyProtection="1">
      <alignment horizontal="center"/>
    </xf>
    <xf numFmtId="0" fontId="0" fillId="3" borderId="61" xfId="0" applyNumberFormat="1" applyFont="1" applyFill="1" applyBorder="1" applyAlignment="1">
      <alignment horizontal="center"/>
    </xf>
    <xf numFmtId="0" fontId="0" fillId="0" borderId="34" xfId="0" applyFont="1" applyFill="1" applyBorder="1" applyAlignment="1">
      <alignment horizontal="center" vertical="center"/>
    </xf>
    <xf numFmtId="0" fontId="0" fillId="0" borderId="24" xfId="0" applyNumberFormat="1" applyFont="1" applyFill="1" applyBorder="1" applyAlignment="1">
      <alignment horizontal="center"/>
    </xf>
    <xf numFmtId="0" fontId="6" fillId="0" borderId="30" xfId="2" applyFont="1" applyBorder="1" applyAlignment="1" applyProtection="1">
      <alignment horizontal="left"/>
    </xf>
    <xf numFmtId="0" fontId="45" fillId="0" borderId="20" xfId="0" applyNumberFormat="1" applyFont="1" applyBorder="1" applyAlignment="1">
      <alignment horizontal="center"/>
    </xf>
    <xf numFmtId="0" fontId="6" fillId="0" borderId="20" xfId="2" applyFont="1" applyBorder="1" applyAlignment="1" applyProtection="1">
      <alignment horizontal="left" vertical="center"/>
    </xf>
    <xf numFmtId="0" fontId="6" fillId="0" borderId="20" xfId="2" applyFont="1" applyFill="1" applyBorder="1" applyAlignment="1" applyProtection="1">
      <alignment horizontal="center"/>
    </xf>
    <xf numFmtId="0" fontId="6" fillId="0" borderId="20" xfId="2" applyFont="1" applyBorder="1" applyAlignment="1" applyProtection="1"/>
    <xf numFmtId="0" fontId="6" fillId="0" borderId="7" xfId="2" applyFont="1" applyFill="1" applyBorder="1" applyAlignment="1" applyProtection="1">
      <alignment horizontal="center"/>
    </xf>
    <xf numFmtId="0" fontId="13" fillId="0" borderId="7" xfId="2" applyFont="1" applyBorder="1" applyAlignment="1" applyProtection="1">
      <alignment horizontal="center"/>
    </xf>
    <xf numFmtId="0" fontId="13" fillId="0" borderId="7" xfId="2" applyFont="1" applyFill="1" applyBorder="1" applyAlignment="1" applyProtection="1">
      <alignment horizontal="center"/>
    </xf>
    <xf numFmtId="0" fontId="0" fillId="3" borderId="5" xfId="0" applyNumberFormat="1" applyFont="1" applyFill="1" applyBorder="1" applyAlignment="1">
      <alignment horizontal="center"/>
    </xf>
    <xf numFmtId="0" fontId="0" fillId="0" borderId="30" xfId="0" applyFont="1" applyBorder="1" applyAlignment="1">
      <alignment horizontal="center" vertical="center"/>
    </xf>
    <xf numFmtId="0" fontId="0" fillId="0" borderId="6" xfId="0" applyFont="1" applyBorder="1" applyAlignment="1">
      <alignment horizontal="center" vertical="center"/>
    </xf>
    <xf numFmtId="0" fontId="44" fillId="0" borderId="6" xfId="0" applyNumberFormat="1" applyFont="1" applyBorder="1" applyAlignment="1">
      <alignment horizontal="center"/>
    </xf>
    <xf numFmtId="0" fontId="44" fillId="0" borderId="6" xfId="0" applyNumberFormat="1" applyFont="1" applyFill="1" applyBorder="1" applyAlignment="1">
      <alignment horizontal="center"/>
    </xf>
    <xf numFmtId="0" fontId="44" fillId="0" borderId="11" xfId="0" applyNumberFormat="1" applyFont="1" applyFill="1" applyBorder="1" applyAlignment="1">
      <alignment horizontal="center"/>
    </xf>
    <xf numFmtId="0" fontId="45" fillId="0" borderId="6" xfId="0" applyFont="1" applyBorder="1" applyAlignment="1">
      <alignment horizontal="center"/>
    </xf>
    <xf numFmtId="0" fontId="6" fillId="0" borderId="6" xfId="2" applyFont="1" applyFill="1" applyBorder="1" applyAlignment="1" applyProtection="1">
      <alignment horizontal="center"/>
    </xf>
    <xf numFmtId="0" fontId="6" fillId="0" borderId="30" xfId="2" applyFont="1" applyBorder="1" applyAlignment="1" applyProtection="1"/>
    <xf numFmtId="0" fontId="6" fillId="0" borderId="6" xfId="2" applyFont="1" applyBorder="1" applyAlignment="1" applyProtection="1"/>
    <xf numFmtId="0" fontId="13" fillId="0" borderId="6" xfId="2" applyFont="1" applyFill="1" applyBorder="1" applyAlignment="1" applyProtection="1">
      <alignment horizontal="center"/>
    </xf>
    <xf numFmtId="0" fontId="17" fillId="0" borderId="52" xfId="0" applyNumberFormat="1" applyFont="1" applyBorder="1" applyAlignment="1">
      <alignment horizontal="center"/>
    </xf>
    <xf numFmtId="0" fontId="6" fillId="0" borderId="30" xfId="2" applyFont="1" applyFill="1" applyBorder="1" applyAlignment="1" applyProtection="1"/>
    <xf numFmtId="0" fontId="16" fillId="0" borderId="26" xfId="0" applyFont="1" applyBorder="1" applyAlignment="1">
      <alignment horizontal="center" vertical="center"/>
    </xf>
    <xf numFmtId="0" fontId="16" fillId="0" borderId="9" xfId="0" applyFont="1" applyBorder="1"/>
    <xf numFmtId="0" fontId="0" fillId="3" borderId="23" xfId="0" applyNumberFormat="1" applyFont="1" applyFill="1" applyBorder="1" applyAlignment="1">
      <alignment horizontal="left"/>
    </xf>
    <xf numFmtId="0" fontId="6" fillId="3" borderId="6" xfId="2" applyFont="1" applyFill="1" applyBorder="1" applyAlignment="1" applyProtection="1"/>
    <xf numFmtId="0" fontId="45" fillId="0" borderId="20" xfId="0" applyNumberFormat="1" applyFont="1" applyFill="1" applyBorder="1" applyAlignment="1">
      <alignment horizontal="center"/>
    </xf>
    <xf numFmtId="0" fontId="45" fillId="0" borderId="7" xfId="0" applyNumberFormat="1" applyFont="1" applyFill="1" applyBorder="1" applyAlignment="1">
      <alignment horizontal="center"/>
    </xf>
    <xf numFmtId="0" fontId="0" fillId="0" borderId="7" xfId="0" applyNumberFormat="1" applyFont="1" applyFill="1" applyBorder="1" applyAlignment="1">
      <alignment horizontal="center"/>
    </xf>
    <xf numFmtId="0" fontId="16" fillId="0" borderId="7" xfId="0" applyNumberFormat="1" applyFont="1" applyFill="1" applyBorder="1" applyAlignment="1">
      <alignment horizontal="center" vertical="center"/>
    </xf>
    <xf numFmtId="0" fontId="45" fillId="0" borderId="12" xfId="0" applyNumberFormat="1" applyFont="1" applyFill="1" applyBorder="1" applyAlignment="1">
      <alignment horizontal="center"/>
    </xf>
    <xf numFmtId="0" fontId="0" fillId="0" borderId="20" xfId="0" applyFont="1" applyBorder="1" applyAlignment="1">
      <alignment horizontal="left"/>
    </xf>
    <xf numFmtId="0" fontId="6" fillId="6" borderId="7" xfId="2" applyFont="1" applyFill="1" applyBorder="1" applyAlignment="1" applyProtection="1">
      <alignment horizontal="left"/>
    </xf>
    <xf numFmtId="0" fontId="0" fillId="0" borderId="25" xfId="0" applyFont="1" applyFill="1" applyBorder="1" applyAlignment="1">
      <alignment horizontal="center"/>
    </xf>
    <xf numFmtId="3" fontId="0" fillId="0" borderId="36" xfId="0" applyNumberFormat="1" applyFont="1" applyFill="1" applyBorder="1" applyAlignment="1">
      <alignment horizontal="right"/>
    </xf>
    <xf numFmtId="0" fontId="6" fillId="3" borderId="7" xfId="2" applyFont="1" applyFill="1" applyBorder="1" applyAlignment="1" applyProtection="1">
      <alignment horizontal="left"/>
    </xf>
    <xf numFmtId="0" fontId="5" fillId="6" borderId="65" xfId="0" applyFont="1" applyFill="1" applyBorder="1"/>
    <xf numFmtId="0" fontId="7" fillId="3" borderId="50" xfId="0" applyNumberFormat="1" applyFont="1" applyFill="1" applyBorder="1" applyAlignment="1">
      <alignment horizontal="center" vertical="center"/>
    </xf>
    <xf numFmtId="0" fontId="11" fillId="0" borderId="66" xfId="2" applyNumberFormat="1" applyFont="1" applyFill="1" applyBorder="1" applyAlignment="1" applyProtection="1"/>
    <xf numFmtId="0" fontId="13" fillId="0" borderId="30" xfId="2" applyFont="1" applyFill="1" applyBorder="1" applyAlignment="1" applyProtection="1">
      <alignment horizontal="center"/>
    </xf>
    <xf numFmtId="0" fontId="13" fillId="0" borderId="20" xfId="2" applyFont="1" applyFill="1" applyBorder="1" applyAlignment="1" applyProtection="1">
      <alignment horizontal="center"/>
    </xf>
    <xf numFmtId="0" fontId="13" fillId="0" borderId="32" xfId="2" applyFont="1" applyFill="1" applyBorder="1" applyAlignment="1" applyProtection="1">
      <alignment horizontal="center"/>
    </xf>
    <xf numFmtId="0" fontId="11" fillId="0" borderId="67" xfId="2" applyNumberFormat="1" applyFont="1" applyFill="1" applyBorder="1" applyAlignment="1" applyProtection="1"/>
    <xf numFmtId="0" fontId="13" fillId="18" borderId="6" xfId="2" applyFont="1" applyFill="1" applyBorder="1" applyAlignment="1" applyProtection="1">
      <alignment horizontal="center"/>
    </xf>
    <xf numFmtId="0" fontId="17" fillId="0" borderId="7" xfId="0" applyFont="1" applyBorder="1" applyAlignment="1">
      <alignment horizontal="center"/>
    </xf>
    <xf numFmtId="0" fontId="17" fillId="0" borderId="10" xfId="0" applyNumberFormat="1" applyFont="1" applyBorder="1" applyAlignment="1">
      <alignment horizontal="center"/>
    </xf>
    <xf numFmtId="0" fontId="17" fillId="0" borderId="8" xfId="0" applyFont="1" applyBorder="1" applyAlignment="1">
      <alignment horizontal="center"/>
    </xf>
    <xf numFmtId="0" fontId="13" fillId="0" borderId="8" xfId="2" applyFont="1" applyFill="1" applyBorder="1" applyAlignment="1" applyProtection="1">
      <alignment horizontal="center"/>
    </xf>
    <xf numFmtId="0" fontId="13" fillId="0" borderId="6" xfId="2" applyFont="1" applyBorder="1" applyAlignment="1" applyProtection="1">
      <alignment horizontal="center"/>
    </xf>
    <xf numFmtId="0" fontId="11" fillId="0" borderId="69" xfId="2" applyNumberFormat="1" applyFont="1" applyFill="1" applyBorder="1" applyAlignment="1" applyProtection="1"/>
    <xf numFmtId="0" fontId="13" fillId="0" borderId="11" xfId="2" applyFont="1" applyFill="1" applyBorder="1" applyAlignment="1" applyProtection="1">
      <alignment horizontal="center"/>
    </xf>
    <xf numFmtId="0" fontId="13" fillId="0" borderId="12" xfId="2" applyFont="1" applyFill="1" applyBorder="1" applyAlignment="1" applyProtection="1">
      <alignment horizontal="center"/>
    </xf>
    <xf numFmtId="0" fontId="17" fillId="0" borderId="15" xfId="0" applyNumberFormat="1" applyFont="1" applyBorder="1" applyAlignment="1">
      <alignment horizontal="center"/>
    </xf>
    <xf numFmtId="0" fontId="13" fillId="0" borderId="13" xfId="2" applyFont="1" applyFill="1" applyBorder="1" applyAlignment="1" applyProtection="1">
      <alignment horizontal="center"/>
    </xf>
    <xf numFmtId="0" fontId="7" fillId="3" borderId="4"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6" fillId="0" borderId="6" xfId="2" applyFont="1" applyBorder="1" applyAlignment="1" applyProtection="1">
      <alignment horizontal="center"/>
    </xf>
    <xf numFmtId="0" fontId="0" fillId="0" borderId="7" xfId="0" applyFont="1" applyBorder="1" applyAlignment="1">
      <alignment horizontal="left" wrapText="1"/>
    </xf>
    <xf numFmtId="0" fontId="42" fillId="0" borderId="0" xfId="0" applyFont="1" applyAlignment="1">
      <alignment horizontal="left"/>
    </xf>
    <xf numFmtId="0" fontId="45" fillId="0" borderId="20" xfId="0" applyFont="1" applyBorder="1" applyAlignment="1">
      <alignment horizontal="left"/>
    </xf>
    <xf numFmtId="0" fontId="45" fillId="0" borderId="8" xfId="0" applyFont="1" applyBorder="1" applyAlignment="1">
      <alignment horizontal="center"/>
    </xf>
    <xf numFmtId="0" fontId="45" fillId="0" borderId="30" xfId="0" applyFont="1" applyBorder="1" applyAlignment="1">
      <alignment horizontal="center" vertical="center"/>
    </xf>
    <xf numFmtId="0" fontId="6" fillId="6" borderId="6" xfId="2" applyFont="1" applyFill="1" applyBorder="1" applyAlignment="1" applyProtection="1"/>
    <xf numFmtId="3" fontId="0" fillId="0" borderId="43" xfId="0" applyNumberFormat="1" applyFont="1" applyFill="1" applyBorder="1" applyAlignment="1">
      <alignment horizontal="left"/>
    </xf>
    <xf numFmtId="0" fontId="0" fillId="0" borderId="20" xfId="0" applyNumberFormat="1" applyFont="1" applyBorder="1" applyAlignment="1">
      <alignment horizontal="center"/>
    </xf>
    <xf numFmtId="0" fontId="6" fillId="0" borderId="30" xfId="2" applyFont="1" applyFill="1" applyBorder="1" applyAlignment="1" applyProtection="1">
      <alignment horizontal="center"/>
    </xf>
    <xf numFmtId="0" fontId="45" fillId="3" borderId="7" xfId="0" applyFont="1" applyFill="1" applyBorder="1" applyAlignment="1">
      <alignment horizontal="left"/>
    </xf>
    <xf numFmtId="0" fontId="0" fillId="3" borderId="7" xfId="0" applyNumberFormat="1" applyFont="1" applyFill="1" applyBorder="1" applyAlignment="1">
      <alignment horizontal="center"/>
    </xf>
    <xf numFmtId="0" fontId="45" fillId="3" borderId="7" xfId="0" applyNumberFormat="1" applyFont="1" applyFill="1" applyBorder="1" applyAlignment="1">
      <alignment horizontal="center"/>
    </xf>
    <xf numFmtId="0" fontId="6" fillId="0" borderId="7" xfId="2" applyNumberFormat="1" applyFont="1" applyBorder="1" applyAlignment="1" applyProtection="1">
      <alignment horizontal="left"/>
    </xf>
    <xf numFmtId="0" fontId="6" fillId="0" borderId="20" xfId="2" applyFont="1" applyBorder="1" applyAlignment="1" applyProtection="1">
      <alignment horizontal="left"/>
    </xf>
    <xf numFmtId="0" fontId="45" fillId="0" borderId="0" xfId="0" applyFont="1" applyAlignment="1">
      <alignment horizontal="left"/>
    </xf>
    <xf numFmtId="0" fontId="0" fillId="0" borderId="12" xfId="0" applyFont="1" applyBorder="1" applyAlignment="1">
      <alignment horizontal="left"/>
    </xf>
    <xf numFmtId="0" fontId="6" fillId="0" borderId="23" xfId="2" applyFont="1" applyBorder="1" applyAlignment="1" applyProtection="1">
      <alignment horizontal="left"/>
    </xf>
    <xf numFmtId="0" fontId="0" fillId="3" borderId="7" xfId="0" applyFont="1" applyFill="1" applyBorder="1" applyAlignment="1">
      <alignment horizontal="center"/>
    </xf>
    <xf numFmtId="0" fontId="0" fillId="0" borderId="62" xfId="0" applyFill="1" applyBorder="1"/>
    <xf numFmtId="0" fontId="0" fillId="0" borderId="8" xfId="0" applyFont="1" applyBorder="1" applyAlignment="1">
      <alignment horizontal="left"/>
    </xf>
    <xf numFmtId="0" fontId="6" fillId="0" borderId="23" xfId="2" applyFont="1" applyBorder="1" applyAlignment="1" applyProtection="1"/>
    <xf numFmtId="0" fontId="6" fillId="0" borderId="23" xfId="2" applyFont="1" applyBorder="1" applyAlignment="1" applyProtection="1">
      <alignment horizontal="center"/>
    </xf>
    <xf numFmtId="0" fontId="6" fillId="0" borderId="24" xfId="2" applyFont="1" applyBorder="1" applyAlignment="1" applyProtection="1"/>
    <xf numFmtId="0" fontId="6" fillId="0" borderId="11" xfId="2" applyFont="1" applyBorder="1" applyAlignment="1" applyProtection="1"/>
    <xf numFmtId="0" fontId="6" fillId="0" borderId="8" xfId="2" applyFont="1" applyBorder="1" applyAlignment="1" applyProtection="1">
      <alignment horizontal="left"/>
    </xf>
    <xf numFmtId="0" fontId="0" fillId="0" borderId="7" xfId="0" applyFont="1" applyFill="1" applyBorder="1" applyAlignment="1">
      <alignment horizontal="left"/>
    </xf>
    <xf numFmtId="0" fontId="0" fillId="0" borderId="6" xfId="0" applyFont="1" applyBorder="1" applyAlignment="1">
      <alignment horizontal="left"/>
    </xf>
    <xf numFmtId="0" fontId="11" fillId="0" borderId="23" xfId="2" applyFont="1" applyBorder="1" applyAlignment="1" applyProtection="1">
      <alignment horizontal="left"/>
    </xf>
    <xf numFmtId="0" fontId="0" fillId="3" borderId="0" xfId="0" applyFill="1"/>
    <xf numFmtId="0" fontId="6" fillId="0" borderId="30" xfId="2" applyFont="1" applyBorder="1" applyAlignment="1" applyProtection="1">
      <alignment vertical="center"/>
    </xf>
    <xf numFmtId="0" fontId="6" fillId="0" borderId="6" xfId="2" applyFont="1" applyBorder="1" applyAlignment="1" applyProtection="1">
      <alignment vertical="center"/>
    </xf>
    <xf numFmtId="0" fontId="45" fillId="0" borderId="6" xfId="0" applyFont="1" applyBorder="1" applyAlignment="1">
      <alignment vertical="center"/>
    </xf>
    <xf numFmtId="0" fontId="6" fillId="0" borderId="11" xfId="2" applyFont="1" applyBorder="1" applyAlignment="1" applyProtection="1">
      <alignment vertical="center"/>
    </xf>
    <xf numFmtId="0" fontId="6" fillId="0" borderId="21" xfId="2" applyFont="1" applyBorder="1" applyAlignment="1" applyProtection="1">
      <alignment horizontal="left"/>
    </xf>
    <xf numFmtId="0" fontId="11" fillId="0" borderId="23" xfId="2" applyFont="1" applyBorder="1" applyAlignment="1" applyProtection="1">
      <alignment vertical="center"/>
    </xf>
    <xf numFmtId="0" fontId="45" fillId="0" borderId="8" xfId="0" applyFont="1" applyBorder="1" applyAlignment="1">
      <alignment horizontal="left"/>
    </xf>
    <xf numFmtId="0" fontId="6" fillId="0" borderId="23" xfId="2" applyFont="1" applyBorder="1" applyAlignment="1" applyProtection="1">
      <alignment vertical="center"/>
    </xf>
    <xf numFmtId="0" fontId="6" fillId="0" borderId="32" xfId="2" applyFont="1" applyBorder="1" applyAlignment="1" applyProtection="1">
      <alignment horizontal="left" vertical="center"/>
    </xf>
    <xf numFmtId="0" fontId="6" fillId="0" borderId="21" xfId="2" applyFont="1" applyBorder="1" applyAlignment="1" applyProtection="1"/>
    <xf numFmtId="2" fontId="13" fillId="0" borderId="22" xfId="2" applyNumberFormat="1" applyFont="1" applyBorder="1" applyAlignment="1" applyProtection="1">
      <alignment horizontal="center" vertical="center"/>
    </xf>
    <xf numFmtId="2" fontId="13" fillId="0" borderId="23" xfId="2" applyNumberFormat="1" applyFont="1" applyBorder="1" applyAlignment="1" applyProtection="1">
      <alignment horizontal="center"/>
    </xf>
    <xf numFmtId="0" fontId="13" fillId="0" borderId="30" xfId="2" applyFont="1" applyBorder="1" applyAlignment="1" applyProtection="1">
      <alignment horizontal="center" vertical="center"/>
    </xf>
    <xf numFmtId="0" fontId="13" fillId="0" borderId="20" xfId="2" applyFont="1" applyBorder="1" applyAlignment="1" applyProtection="1">
      <alignment horizontal="center" vertical="center"/>
    </xf>
    <xf numFmtId="0" fontId="13" fillId="0" borderId="8" xfId="2" applyFont="1" applyBorder="1" applyAlignment="1" applyProtection="1">
      <alignment horizontal="center"/>
    </xf>
    <xf numFmtId="0" fontId="17" fillId="0" borderId="6" xfId="0" applyFont="1" applyBorder="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1" fillId="0" borderId="21" xfId="2" applyFont="1" applyBorder="1" applyAlignment="1" applyProtection="1">
      <alignment horizontal="left"/>
    </xf>
    <xf numFmtId="0" fontId="0" fillId="0" borderId="21" xfId="0" applyFont="1" applyBorder="1" applyAlignment="1">
      <alignment horizontal="left"/>
    </xf>
    <xf numFmtId="0" fontId="6" fillId="0" borderId="23" xfId="2" applyFont="1" applyBorder="1" applyAlignment="1" applyProtection="1">
      <alignment horizontal="left" vertical="center"/>
    </xf>
    <xf numFmtId="0" fontId="7" fillId="3" borderId="0" xfId="0" applyFont="1" applyFill="1" applyBorder="1" applyAlignment="1">
      <alignment horizontal="center" vertical="center"/>
    </xf>
    <xf numFmtId="0" fontId="0" fillId="0" borderId="0" xfId="0" applyNumberFormat="1" applyFont="1" applyFill="1" applyBorder="1"/>
    <xf numFmtId="0" fontId="17" fillId="0" borderId="0" xfId="0" applyFont="1" applyAlignment="1">
      <alignment horizontal="left"/>
    </xf>
    <xf numFmtId="3" fontId="0" fillId="3" borderId="4" xfId="0" applyNumberFormat="1" applyFont="1" applyFill="1" applyBorder="1" applyAlignment="1">
      <alignment horizontal="center"/>
    </xf>
    <xf numFmtId="3" fontId="45" fillId="0" borderId="9" xfId="0" applyNumberFormat="1" applyFont="1" applyBorder="1" applyAlignment="1">
      <alignment horizontal="right"/>
    </xf>
    <xf numFmtId="3" fontId="45" fillId="0" borderId="14" xfId="0" applyNumberFormat="1" applyFont="1" applyBorder="1" applyAlignment="1">
      <alignment horizontal="right"/>
    </xf>
    <xf numFmtId="0" fontId="6" fillId="0" borderId="9" xfId="2" applyFont="1" applyBorder="1" applyAlignment="1" applyProtection="1">
      <alignment horizontal="left"/>
    </xf>
    <xf numFmtId="0" fontId="0" fillId="0" borderId="7" xfId="0" applyNumberFormat="1" applyFont="1" applyBorder="1" applyAlignment="1">
      <alignment horizontal="left"/>
    </xf>
    <xf numFmtId="0" fontId="45" fillId="3" borderId="7" xfId="0" applyFont="1" applyFill="1" applyBorder="1" applyAlignment="1">
      <alignment horizontal="center"/>
    </xf>
    <xf numFmtId="0" fontId="21" fillId="0" borderId="0" xfId="0" applyFont="1" applyAlignment="1">
      <alignment horizontal="left"/>
    </xf>
    <xf numFmtId="0" fontId="6" fillId="0" borderId="12" xfId="2" applyFont="1" applyBorder="1" applyAlignment="1" applyProtection="1">
      <alignment horizontal="left"/>
    </xf>
    <xf numFmtId="0" fontId="6" fillId="6" borderId="6" xfId="2" applyFont="1" applyFill="1" applyBorder="1" applyAlignment="1" applyProtection="1">
      <alignment vertical="center"/>
    </xf>
    <xf numFmtId="0" fontId="0" fillId="3" borderId="4" xfId="0" applyNumberFormat="1" applyFont="1" applyFill="1" applyBorder="1" applyAlignment="1">
      <alignment horizontal="center"/>
    </xf>
    <xf numFmtId="0" fontId="45" fillId="0" borderId="9" xfId="0" applyFont="1" applyBorder="1" applyAlignment="1">
      <alignment horizontal="center"/>
    </xf>
    <xf numFmtId="0" fontId="45" fillId="0" borderId="9" xfId="0" applyNumberFormat="1" applyFont="1" applyBorder="1" applyAlignment="1">
      <alignment horizontal="center"/>
    </xf>
    <xf numFmtId="0" fontId="45" fillId="0" borderId="14" xfId="0" applyFont="1" applyBorder="1" applyAlignment="1">
      <alignment horizontal="center"/>
    </xf>
    <xf numFmtId="0" fontId="6" fillId="3" borderId="6" xfId="2" applyFont="1" applyFill="1" applyBorder="1" applyAlignment="1" applyProtection="1">
      <alignment vertical="center"/>
    </xf>
    <xf numFmtId="0" fontId="6" fillId="0" borderId="0" xfId="2" applyFont="1" applyAlignment="1" applyProtection="1">
      <alignment horizontal="center"/>
    </xf>
    <xf numFmtId="0" fontId="0" fillId="6" borderId="7" xfId="0" applyFont="1" applyFill="1" applyBorder="1" applyAlignment="1">
      <alignment horizontal="left"/>
    </xf>
    <xf numFmtId="0" fontId="0" fillId="0" borderId="11" xfId="0" applyFont="1" applyBorder="1" applyAlignment="1">
      <alignment horizontal="center" vertical="center"/>
    </xf>
    <xf numFmtId="0" fontId="0" fillId="0" borderId="7" xfId="0" applyFont="1" applyBorder="1"/>
    <xf numFmtId="0" fontId="6" fillId="3" borderId="7" xfId="2" applyFont="1" applyFill="1" applyBorder="1" applyAlignment="1" applyProtection="1"/>
    <xf numFmtId="0" fontId="6" fillId="0" borderId="6" xfId="2" applyFont="1" applyFill="1" applyBorder="1" applyAlignment="1" applyProtection="1">
      <alignment horizontal="left"/>
    </xf>
    <xf numFmtId="0" fontId="0" fillId="0" borderId="68" xfId="0" applyFont="1" applyBorder="1" applyAlignment="1">
      <alignment horizontal="center" vertical="center"/>
    </xf>
    <xf numFmtId="0" fontId="0" fillId="0" borderId="12" xfId="0" applyFont="1" applyBorder="1" applyAlignment="1">
      <alignment horizontal="center" vertical="center"/>
    </xf>
    <xf numFmtId="0" fontId="0" fillId="0" borderId="35" xfId="0" applyFont="1" applyBorder="1" applyAlignment="1">
      <alignment horizontal="center"/>
    </xf>
    <xf numFmtId="0" fontId="17" fillId="3" borderId="2" xfId="0" applyFont="1" applyFill="1" applyBorder="1" applyAlignment="1">
      <alignment horizontal="center" vertical="center"/>
    </xf>
    <xf numFmtId="3" fontId="6" fillId="0" borderId="35" xfId="2" applyNumberFormat="1" applyFont="1" applyBorder="1" applyAlignment="1" applyProtection="1"/>
    <xf numFmtId="3" fontId="6" fillId="0" borderId="9" xfId="2" applyNumberFormat="1" applyFont="1" applyBorder="1" applyAlignment="1" applyProtection="1"/>
    <xf numFmtId="0" fontId="6" fillId="0" borderId="9" xfId="2" applyFont="1" applyFill="1" applyBorder="1" applyAlignment="1" applyProtection="1"/>
    <xf numFmtId="3" fontId="6" fillId="0" borderId="14" xfId="2" applyNumberFormat="1" applyFont="1" applyBorder="1" applyAlignment="1" applyProtection="1"/>
    <xf numFmtId="3" fontId="0" fillId="3" borderId="61" xfId="0" applyNumberFormat="1" applyFont="1" applyFill="1" applyBorder="1" applyAlignment="1">
      <alignment horizontal="center"/>
    </xf>
    <xf numFmtId="0" fontId="21" fillId="3" borderId="60" xfId="0" applyFont="1" applyFill="1" applyBorder="1" applyAlignment="1">
      <alignment horizontal="center" vertical="center"/>
    </xf>
    <xf numFmtId="0" fontId="0" fillId="0" borderId="70" xfId="0" applyBorder="1" applyAlignment="1">
      <alignment horizontal="center" wrapText="1"/>
    </xf>
    <xf numFmtId="0" fontId="0" fillId="3" borderId="70" xfId="0" applyFill="1" applyBorder="1" applyAlignment="1">
      <alignment horizontal="center" wrapText="1"/>
    </xf>
    <xf numFmtId="0" fontId="45" fillId="3" borderId="9" xfId="0" applyFont="1" applyFill="1" applyBorder="1" applyAlignment="1">
      <alignment horizontal="center"/>
    </xf>
    <xf numFmtId="0" fontId="0" fillId="0" borderId="70" xfId="0" applyBorder="1" applyAlignment="1"/>
    <xf numFmtId="0" fontId="45" fillId="0" borderId="9" xfId="0" applyFont="1" applyFill="1" applyBorder="1" applyAlignment="1">
      <alignment horizontal="center"/>
    </xf>
    <xf numFmtId="0" fontId="0" fillId="0" borderId="72" xfId="0" applyFont="1" applyBorder="1" applyAlignment="1">
      <alignment horizontal="center"/>
    </xf>
    <xf numFmtId="0" fontId="7" fillId="0" borderId="0" xfId="0" applyFont="1" applyAlignment="1">
      <alignment horizontal="center"/>
    </xf>
    <xf numFmtId="0" fontId="0" fillId="0" borderId="72" xfId="0" applyNumberFormat="1" applyFont="1" applyBorder="1" applyAlignment="1">
      <alignment horizontal="center"/>
    </xf>
    <xf numFmtId="0" fontId="0" fillId="0" borderId="35" xfId="0" applyFont="1" applyFill="1" applyBorder="1" applyAlignment="1">
      <alignment horizontal="center"/>
    </xf>
    <xf numFmtId="0" fontId="45" fillId="0" borderId="14" xfId="0" applyFont="1" applyFill="1" applyBorder="1" applyAlignment="1">
      <alignment horizontal="center"/>
    </xf>
    <xf numFmtId="0" fontId="0" fillId="0" borderId="0" xfId="0" applyAlignment="1"/>
    <xf numFmtId="0" fontId="0" fillId="0" borderId="71" xfId="0" applyBorder="1" applyAlignment="1">
      <alignment horizontal="center"/>
    </xf>
    <xf numFmtId="0" fontId="5" fillId="4" borderId="71" xfId="0" applyFont="1" applyFill="1" applyBorder="1" applyAlignment="1">
      <alignment horizontal="center" vertical="center" wrapText="1"/>
    </xf>
    <xf numFmtId="0" fontId="5" fillId="6" borderId="76" xfId="0" applyFont="1" applyFill="1" applyBorder="1" applyAlignment="1">
      <alignment horizontal="center" vertical="center" wrapText="1"/>
    </xf>
    <xf numFmtId="0" fontId="5" fillId="3" borderId="76" xfId="0" applyFont="1" applyFill="1" applyBorder="1" applyAlignment="1">
      <alignment horizontal="center" vertical="center"/>
    </xf>
    <xf numFmtId="0" fontId="0" fillId="3" borderId="72" xfId="0" applyFill="1" applyBorder="1" applyAlignment="1">
      <alignment horizontal="right"/>
    </xf>
    <xf numFmtId="0" fontId="7" fillId="0" borderId="0" xfId="0" applyFont="1" applyFill="1" applyBorder="1" applyAlignment="1">
      <alignment horizontal="center" vertical="center"/>
    </xf>
    <xf numFmtId="0" fontId="13" fillId="0" borderId="9" xfId="2" applyFont="1" applyFill="1" applyBorder="1" applyAlignment="1" applyProtection="1">
      <alignment horizontal="center"/>
    </xf>
    <xf numFmtId="0" fontId="17" fillId="0" borderId="8" xfId="0" applyFont="1" applyFill="1" applyBorder="1" applyAlignment="1">
      <alignment horizontal="center"/>
    </xf>
    <xf numFmtId="0" fontId="6" fillId="0" borderId="9" xfId="2" applyFont="1" applyFill="1" applyBorder="1" applyAlignment="1" applyProtection="1">
      <alignment horizontal="left"/>
    </xf>
    <xf numFmtId="0" fontId="13" fillId="0" borderId="9" xfId="2" applyFont="1" applyFill="1" applyBorder="1" applyAlignment="1" applyProtection="1">
      <alignment horizontal="left"/>
    </xf>
    <xf numFmtId="0" fontId="17" fillId="0" borderId="7" xfId="0" applyFont="1" applyFill="1" applyBorder="1" applyAlignment="1">
      <alignment horizontal="center"/>
    </xf>
    <xf numFmtId="0" fontId="13" fillId="0" borderId="72" xfId="0" applyFont="1" applyFill="1" applyBorder="1" applyAlignment="1">
      <alignment horizontal="center"/>
    </xf>
    <xf numFmtId="0" fontId="0" fillId="6" borderId="74" xfId="0" applyFont="1" applyFill="1" applyBorder="1" applyAlignment="1">
      <alignment horizontal="center"/>
    </xf>
    <xf numFmtId="0" fontId="13" fillId="0" borderId="20" xfId="2" applyFont="1" applyBorder="1" applyAlignment="1" applyProtection="1">
      <alignment horizontal="center"/>
    </xf>
    <xf numFmtId="0" fontId="0" fillId="0" borderId="6" xfId="0" applyNumberFormat="1" applyFont="1" applyBorder="1" applyAlignment="1">
      <alignment horizontal="center"/>
    </xf>
    <xf numFmtId="0" fontId="6" fillId="0" borderId="7" xfId="2" applyFont="1" applyBorder="1" applyAlignment="1" applyProtection="1">
      <alignment horizontal="left" vertical="center"/>
    </xf>
    <xf numFmtId="0" fontId="6" fillId="0" borderId="7" xfId="2" applyFont="1" applyBorder="1" applyAlignment="1" applyProtection="1">
      <alignment vertical="top"/>
    </xf>
    <xf numFmtId="0" fontId="6" fillId="0" borderId="59" xfId="2" applyFont="1" applyBorder="1" applyAlignment="1" applyProtection="1"/>
    <xf numFmtId="0" fontId="6" fillId="0" borderId="42" xfId="2" applyFont="1" applyBorder="1" applyAlignment="1" applyProtection="1"/>
    <xf numFmtId="0" fontId="45" fillId="0" borderId="7" xfId="0" applyFont="1" applyFill="1" applyBorder="1" applyAlignment="1">
      <alignment horizontal="center" vertical="center"/>
    </xf>
    <xf numFmtId="0" fontId="45" fillId="0" borderId="12" xfId="0" applyFont="1" applyFill="1" applyBorder="1" applyAlignment="1">
      <alignment horizontal="center"/>
    </xf>
    <xf numFmtId="0" fontId="5" fillId="6" borderId="74" xfId="0" applyFont="1" applyFill="1" applyBorder="1" applyAlignment="1">
      <alignment horizontal="left" vertical="center"/>
    </xf>
    <xf numFmtId="0" fontId="13" fillId="0" borderId="7" xfId="2" applyFont="1" applyFill="1" applyBorder="1" applyAlignment="1" applyProtection="1">
      <alignment horizontal="left"/>
    </xf>
    <xf numFmtId="0" fontId="45" fillId="0" borderId="7" xfId="0" applyFont="1" applyFill="1" applyBorder="1" applyAlignment="1">
      <alignment horizontal="left"/>
    </xf>
    <xf numFmtId="0" fontId="45" fillId="0" borderId="15" xfId="0" applyFont="1" applyFill="1" applyBorder="1" applyAlignment="1">
      <alignment horizontal="center"/>
    </xf>
    <xf numFmtId="0" fontId="13" fillId="0" borderId="7" xfId="2" applyFont="1" applyBorder="1" applyAlignment="1" applyProtection="1"/>
    <xf numFmtId="167" fontId="0" fillId="0" borderId="0" xfId="0" applyNumberFormat="1"/>
    <xf numFmtId="167" fontId="0" fillId="3" borderId="0" xfId="0" applyNumberFormat="1" applyFill="1" applyAlignment="1">
      <alignment horizontal="center"/>
    </xf>
    <xf numFmtId="0" fontId="0" fillId="4" borderId="0" xfId="0" applyFill="1" applyAlignment="1">
      <alignment horizontal="center"/>
    </xf>
    <xf numFmtId="167" fontId="0" fillId="4" borderId="0" xfId="0" applyNumberFormat="1" applyFill="1" applyAlignment="1">
      <alignment horizontal="center"/>
    </xf>
    <xf numFmtId="3" fontId="17" fillId="0" borderId="35" xfId="0" applyNumberFormat="1" applyFont="1" applyBorder="1" applyAlignment="1">
      <alignment horizontal="right"/>
    </xf>
    <xf numFmtId="0" fontId="17" fillId="0" borderId="20" xfId="0" applyNumberFormat="1" applyFont="1" applyFill="1" applyBorder="1" applyAlignment="1">
      <alignment horizontal="center"/>
    </xf>
    <xf numFmtId="3" fontId="17" fillId="0" borderId="9" xfId="0" applyNumberFormat="1" applyFont="1" applyBorder="1" applyAlignment="1">
      <alignment horizontal="right" vertical="center"/>
    </xf>
    <xf numFmtId="0" fontId="17" fillId="0" borderId="7" xfId="0" applyNumberFormat="1" applyFont="1" applyBorder="1" applyAlignment="1">
      <alignment horizontal="center"/>
    </xf>
    <xf numFmtId="0" fontId="13" fillId="0" borderId="7" xfId="2" applyNumberFormat="1" applyFont="1" applyFill="1" applyBorder="1" applyAlignment="1" applyProtection="1">
      <alignment horizontal="center"/>
    </xf>
    <xf numFmtId="3" fontId="17" fillId="0" borderId="9" xfId="0" applyNumberFormat="1" applyFont="1" applyBorder="1" applyAlignment="1">
      <alignment horizontal="right"/>
    </xf>
    <xf numFmtId="3" fontId="17" fillId="0" borderId="9" xfId="0" applyNumberFormat="1" applyFont="1" applyFill="1" applyBorder="1" applyAlignment="1">
      <alignment horizontal="right"/>
    </xf>
    <xf numFmtId="0" fontId="17" fillId="0" borderId="7" xfId="0" applyNumberFormat="1" applyFont="1" applyFill="1" applyBorder="1" applyAlignment="1">
      <alignment horizontal="center"/>
    </xf>
    <xf numFmtId="0" fontId="0" fillId="0" borderId="32" xfId="0" applyNumberFormat="1" applyFont="1" applyBorder="1" applyAlignment="1">
      <alignment horizontal="center"/>
    </xf>
    <xf numFmtId="0" fontId="0" fillId="0" borderId="8" xfId="0" applyNumberFormat="1" applyFont="1" applyBorder="1" applyAlignment="1">
      <alignment horizontal="center" vertical="center"/>
    </xf>
    <xf numFmtId="0" fontId="0" fillId="0" borderId="8" xfId="0" applyNumberFormat="1" applyFont="1" applyBorder="1" applyAlignment="1">
      <alignment horizontal="center"/>
    </xf>
    <xf numFmtId="3" fontId="0" fillId="0" borderId="7" xfId="0" applyNumberFormat="1" applyFont="1" applyBorder="1" applyAlignment="1">
      <alignment horizontal="center"/>
    </xf>
    <xf numFmtId="0" fontId="0" fillId="0" borderId="8" xfId="0" applyNumberFormat="1" applyFont="1" applyFill="1" applyBorder="1" applyAlignment="1">
      <alignment horizontal="center"/>
    </xf>
    <xf numFmtId="3" fontId="0" fillId="0" borderId="12" xfId="0" applyNumberFormat="1" applyFont="1" applyBorder="1" applyAlignment="1">
      <alignment horizontal="center"/>
    </xf>
    <xf numFmtId="0" fontId="0" fillId="0" borderId="13" xfId="0" applyNumberFormat="1" applyFont="1" applyBorder="1" applyAlignment="1">
      <alignment horizontal="center"/>
    </xf>
    <xf numFmtId="0" fontId="6" fillId="0" borderId="12" xfId="2" applyFont="1" applyBorder="1" applyAlignment="1" applyProtection="1"/>
    <xf numFmtId="0" fontId="13" fillId="0" borderId="35" xfId="2" applyFont="1" applyBorder="1" applyAlignment="1" applyProtection="1">
      <alignment horizontal="center"/>
    </xf>
    <xf numFmtId="0" fontId="13" fillId="0" borderId="9" xfId="2" applyFont="1" applyBorder="1" applyAlignment="1" applyProtection="1">
      <alignment horizontal="center"/>
    </xf>
    <xf numFmtId="0" fontId="0" fillId="6" borderId="74" xfId="0" applyFont="1" applyFill="1" applyBorder="1" applyAlignment="1">
      <alignment horizontal="center" vertical="center"/>
    </xf>
    <xf numFmtId="3" fontId="17" fillId="0" borderId="30" xfId="0" applyNumberFormat="1" applyFont="1" applyBorder="1"/>
    <xf numFmtId="3" fontId="17" fillId="0" borderId="20" xfId="0" applyNumberFormat="1" applyFont="1" applyBorder="1"/>
    <xf numFmtId="0" fontId="13" fillId="0" borderId="32" xfId="2" applyFont="1" applyBorder="1" applyAlignment="1" applyProtection="1">
      <alignment horizontal="center"/>
    </xf>
    <xf numFmtId="3" fontId="13" fillId="0" borderId="6" xfId="2" applyNumberFormat="1" applyFont="1" applyBorder="1" applyAlignment="1" applyProtection="1"/>
    <xf numFmtId="3" fontId="17" fillId="0" borderId="7" xfId="0" applyNumberFormat="1" applyFont="1" applyBorder="1"/>
    <xf numFmtId="0" fontId="13" fillId="0" borderId="6" xfId="2" applyFont="1" applyFill="1" applyBorder="1" applyAlignment="1" applyProtection="1"/>
    <xf numFmtId="0" fontId="13" fillId="0" borderId="7" xfId="2" applyFont="1" applyFill="1" applyBorder="1" applyAlignment="1" applyProtection="1"/>
    <xf numFmtId="3" fontId="13" fillId="0" borderId="7" xfId="2" applyNumberFormat="1" applyFont="1" applyBorder="1" applyAlignment="1" applyProtection="1"/>
    <xf numFmtId="3" fontId="17" fillId="0" borderId="6" xfId="0" applyNumberFormat="1" applyFont="1" applyBorder="1"/>
    <xf numFmtId="3" fontId="6" fillId="0" borderId="7" xfId="2" applyNumberFormat="1" applyFont="1" applyBorder="1" applyAlignment="1" applyProtection="1"/>
    <xf numFmtId="3" fontId="17" fillId="0" borderId="6" xfId="0" applyNumberFormat="1" applyFont="1" applyBorder="1" applyAlignment="1">
      <alignment horizontal="left"/>
    </xf>
    <xf numFmtId="3" fontId="17" fillId="0" borderId="7" xfId="0" applyNumberFormat="1" applyFont="1" applyBorder="1" applyAlignment="1">
      <alignment horizontal="left"/>
    </xf>
    <xf numFmtId="3" fontId="13" fillId="0" borderId="6" xfId="2" applyNumberFormat="1" applyFont="1" applyBorder="1" applyAlignment="1" applyProtection="1">
      <alignment horizontal="left"/>
    </xf>
    <xf numFmtId="3" fontId="13" fillId="0" borderId="7" xfId="2" applyNumberFormat="1" applyFont="1" applyBorder="1" applyAlignment="1" applyProtection="1">
      <alignment horizontal="left"/>
    </xf>
    <xf numFmtId="3" fontId="13" fillId="0" borderId="11" xfId="2" applyNumberFormat="1" applyFont="1" applyBorder="1" applyAlignment="1" applyProtection="1"/>
    <xf numFmtId="3" fontId="13" fillId="0" borderId="12" xfId="2" applyNumberFormat="1" applyFont="1" applyBorder="1" applyAlignment="1" applyProtection="1"/>
    <xf numFmtId="0" fontId="0" fillId="0" borderId="20" xfId="0" applyFont="1" applyBorder="1" applyAlignment="1">
      <alignment horizontal="left" vertical="center"/>
    </xf>
    <xf numFmtId="3" fontId="0" fillId="0" borderId="7" xfId="0" applyNumberFormat="1" applyFont="1" applyBorder="1"/>
    <xf numFmtId="3" fontId="0" fillId="0" borderId="7" xfId="0" applyNumberFormat="1" applyFont="1" applyFill="1" applyBorder="1"/>
    <xf numFmtId="3" fontId="0" fillId="0" borderId="6" xfId="0" applyNumberFormat="1" applyFont="1" applyBorder="1" applyAlignment="1">
      <alignment horizontal="left"/>
    </xf>
    <xf numFmtId="0" fontId="0" fillId="0" borderId="30" xfId="0" applyNumberFormat="1" applyFont="1" applyBorder="1" applyAlignment="1">
      <alignment horizontal="left"/>
    </xf>
    <xf numFmtId="3" fontId="13" fillId="0" borderId="11" xfId="2" applyNumberFormat="1" applyFont="1" applyBorder="1" applyAlignment="1" applyProtection="1">
      <alignment horizontal="left"/>
    </xf>
    <xf numFmtId="0" fontId="0" fillId="0" borderId="35" xfId="0" applyNumberFormat="1" applyFont="1" applyBorder="1" applyAlignment="1">
      <alignment horizontal="left"/>
    </xf>
    <xf numFmtId="3" fontId="13" fillId="0" borderId="9" xfId="2" applyNumberFormat="1" applyFont="1" applyBorder="1" applyAlignment="1" applyProtection="1">
      <alignment horizontal="left"/>
    </xf>
    <xf numFmtId="3" fontId="6" fillId="0" borderId="9" xfId="2" applyNumberFormat="1" applyFont="1" applyBorder="1" applyAlignment="1" applyProtection="1">
      <alignment horizontal="left"/>
    </xf>
    <xf numFmtId="3" fontId="0" fillId="0" borderId="9" xfId="0" applyNumberFormat="1" applyFont="1" applyBorder="1" applyAlignment="1">
      <alignment horizontal="left"/>
    </xf>
    <xf numFmtId="3" fontId="17" fillId="0" borderId="9" xfId="0" applyNumberFormat="1" applyFont="1" applyBorder="1" applyAlignment="1">
      <alignment horizontal="left"/>
    </xf>
    <xf numFmtId="0" fontId="0" fillId="0" borderId="9" xfId="0" applyNumberFormat="1" applyFont="1" applyBorder="1" applyAlignment="1">
      <alignment horizontal="left"/>
    </xf>
    <xf numFmtId="3" fontId="17" fillId="0" borderId="9" xfId="0" applyNumberFormat="1" applyFont="1" applyBorder="1"/>
    <xf numFmtId="3" fontId="13" fillId="0" borderId="9" xfId="2" applyNumberFormat="1" applyFont="1" applyBorder="1" applyAlignment="1" applyProtection="1"/>
    <xf numFmtId="3" fontId="13" fillId="0" borderId="14" xfId="2" applyNumberFormat="1" applyFont="1" applyBorder="1" applyAlignment="1" applyProtection="1">
      <alignment horizontal="left"/>
    </xf>
    <xf numFmtId="3" fontId="17" fillId="0" borderId="35" xfId="0" applyNumberFormat="1" applyFont="1" applyBorder="1"/>
    <xf numFmtId="0" fontId="13" fillId="0" borderId="9" xfId="2" applyFont="1" applyFill="1" applyBorder="1" applyAlignment="1" applyProtection="1"/>
    <xf numFmtId="3" fontId="17" fillId="0" borderId="9" xfId="0" applyNumberFormat="1" applyFont="1" applyFill="1" applyBorder="1"/>
    <xf numFmtId="3" fontId="13" fillId="0" borderId="14" xfId="2" applyNumberFormat="1" applyFont="1" applyBorder="1" applyAlignment="1" applyProtection="1"/>
    <xf numFmtId="3" fontId="17" fillId="0" borderId="35" xfId="0" applyNumberFormat="1" applyFont="1" applyBorder="1" applyAlignment="1">
      <alignment horizontal="center"/>
    </xf>
    <xf numFmtId="3" fontId="17" fillId="0" borderId="9" xfId="0" applyNumberFormat="1" applyFont="1" applyBorder="1" applyAlignment="1">
      <alignment horizontal="center"/>
    </xf>
    <xf numFmtId="3" fontId="13" fillId="0" borderId="9" xfId="2" applyNumberFormat="1" applyFont="1" applyBorder="1" applyAlignment="1" applyProtection="1">
      <alignment horizontal="center"/>
    </xf>
    <xf numFmtId="3" fontId="17" fillId="0" borderId="9" xfId="0" applyNumberFormat="1" applyFont="1" applyFill="1" applyBorder="1" applyAlignment="1">
      <alignment horizontal="center"/>
    </xf>
    <xf numFmtId="3" fontId="13" fillId="0" borderId="14" xfId="2" applyNumberFormat="1" applyFont="1" applyBorder="1" applyAlignment="1" applyProtection="1">
      <alignment horizontal="center"/>
    </xf>
    <xf numFmtId="3" fontId="6" fillId="0" borderId="0" xfId="2" applyNumberFormat="1" applyFont="1" applyAlignment="1" applyProtection="1">
      <alignment horizontal="center"/>
    </xf>
    <xf numFmtId="0" fontId="7" fillId="3" borderId="71" xfId="0" applyNumberFormat="1" applyFont="1" applyFill="1" applyBorder="1" applyAlignment="1">
      <alignment horizontal="center" vertical="center"/>
    </xf>
    <xf numFmtId="0" fontId="17" fillId="0" borderId="34" xfId="0" applyFont="1" applyBorder="1" applyAlignment="1">
      <alignment horizontal="center"/>
    </xf>
    <xf numFmtId="0" fontId="17" fillId="0" borderId="21" xfId="0" applyFont="1" applyBorder="1" applyAlignment="1">
      <alignment horizontal="center"/>
    </xf>
    <xf numFmtId="0" fontId="17" fillId="0" borderId="21" xfId="0" applyFont="1" applyFill="1" applyBorder="1" applyAlignment="1">
      <alignment horizontal="center"/>
    </xf>
    <xf numFmtId="0" fontId="17" fillId="0" borderId="46" xfId="0" applyFont="1" applyBorder="1" applyAlignment="1">
      <alignment horizontal="center"/>
    </xf>
    <xf numFmtId="0" fontId="17" fillId="3" borderId="9" xfId="0" applyFont="1" applyFill="1" applyBorder="1" applyAlignment="1">
      <alignment horizontal="center"/>
    </xf>
    <xf numFmtId="0" fontId="13" fillId="0" borderId="8" xfId="2" applyNumberFormat="1" applyFont="1" applyFill="1" applyBorder="1" applyAlignment="1" applyProtection="1">
      <alignment horizontal="center"/>
    </xf>
    <xf numFmtId="0" fontId="0" fillId="11" borderId="2" xfId="0" applyNumberFormat="1" applyFont="1" applyFill="1" applyBorder="1" applyAlignment="1">
      <alignment horizontal="center"/>
    </xf>
    <xf numFmtId="0" fontId="0" fillId="11" borderId="60" xfId="0" applyNumberFormat="1" applyFont="1" applyFill="1" applyBorder="1" applyAlignment="1">
      <alignment horizontal="center"/>
    </xf>
    <xf numFmtId="0" fontId="7" fillId="11" borderId="60" xfId="0" applyFont="1" applyFill="1" applyBorder="1" applyAlignment="1">
      <alignment horizontal="center" vertical="center"/>
    </xf>
    <xf numFmtId="0" fontId="17" fillId="11" borderId="4" xfId="0" applyFont="1" applyFill="1" applyBorder="1" applyAlignment="1">
      <alignment horizontal="center" vertical="center"/>
    </xf>
    <xf numFmtId="0" fontId="0" fillId="11" borderId="5" xfId="0" applyNumberFormat="1" applyFont="1" applyFill="1" applyBorder="1" applyAlignment="1">
      <alignment horizontal="center"/>
    </xf>
    <xf numFmtId="0" fontId="17" fillId="0" borderId="8" xfId="0" applyFont="1" applyBorder="1" applyAlignment="1">
      <alignment horizontal="center" vertical="center"/>
    </xf>
    <xf numFmtId="0" fontId="17" fillId="0" borderId="13" xfId="0" applyFont="1" applyBorder="1" applyAlignment="1">
      <alignment horizontal="center" vertical="center"/>
    </xf>
    <xf numFmtId="3" fontId="17" fillId="0" borderId="8" xfId="0" applyNumberFormat="1" applyFont="1" applyBorder="1" applyAlignment="1">
      <alignment horizontal="center"/>
    </xf>
    <xf numFmtId="0" fontId="57" fillId="0" borderId="7" xfId="0" applyFont="1" applyBorder="1"/>
    <xf numFmtId="0" fontId="45" fillId="0" borderId="7" xfId="0" applyFont="1" applyBorder="1" applyAlignment="1">
      <alignment horizontal="left" vertical="center"/>
    </xf>
    <xf numFmtId="0" fontId="45" fillId="0" borderId="59" xfId="0" applyFont="1" applyBorder="1" applyAlignment="1">
      <alignment horizontal="center"/>
    </xf>
    <xf numFmtId="0" fontId="45" fillId="0" borderId="42" xfId="0" applyFont="1" applyBorder="1" applyAlignment="1">
      <alignment horizontal="left"/>
    </xf>
    <xf numFmtId="0" fontId="45" fillId="0" borderId="42" xfId="0" applyFont="1" applyBorder="1" applyAlignment="1">
      <alignment horizontal="center"/>
    </xf>
    <xf numFmtId="0" fontId="0" fillId="0" borderId="9" xfId="0" applyNumberFormat="1" applyFont="1" applyBorder="1" applyAlignment="1"/>
    <xf numFmtId="3" fontId="0" fillId="0" borderId="6" xfId="0" applyNumberFormat="1" applyFont="1" applyBorder="1" applyAlignment="1"/>
    <xf numFmtId="3" fontId="17" fillId="0" borderId="6" xfId="0" applyNumberFormat="1" applyFont="1" applyBorder="1" applyAlignment="1"/>
    <xf numFmtId="0" fontId="0" fillId="0" borderId="6" xfId="0" applyFont="1" applyBorder="1" applyAlignment="1"/>
    <xf numFmtId="3" fontId="0" fillId="0" borderId="6" xfId="0" applyNumberFormat="1" applyFont="1" applyFill="1" applyBorder="1" applyAlignment="1"/>
    <xf numFmtId="3" fontId="13" fillId="0" borderId="9" xfId="2" applyNumberFormat="1" applyFont="1" applyFill="1" applyBorder="1" applyAlignment="1" applyProtection="1">
      <alignment horizontal="center"/>
    </xf>
    <xf numFmtId="3" fontId="13" fillId="0" borderId="9" xfId="2" applyNumberFormat="1" applyFont="1" applyFill="1" applyBorder="1" applyAlignment="1" applyProtection="1">
      <alignment horizontal="left"/>
    </xf>
    <xf numFmtId="3" fontId="6" fillId="0" borderId="9" xfId="2" applyNumberFormat="1" applyFont="1" applyFill="1" applyBorder="1" applyAlignment="1" applyProtection="1"/>
    <xf numFmtId="3" fontId="6" fillId="0" borderId="9" xfId="2" applyNumberFormat="1" applyFont="1" applyFill="1" applyBorder="1" applyAlignment="1" applyProtection="1">
      <alignment horizontal="left"/>
    </xf>
    <xf numFmtId="0" fontId="0" fillId="0" borderId="6" xfId="0" applyFont="1" applyFill="1" applyBorder="1" applyAlignment="1"/>
    <xf numFmtId="0" fontId="0" fillId="0" borderId="7" xfId="0" applyNumberFormat="1" applyFont="1" applyFill="1" applyBorder="1" applyAlignment="1">
      <alignment horizontal="left"/>
    </xf>
    <xf numFmtId="0" fontId="0" fillId="0" borderId="9" xfId="0" applyFont="1" applyFill="1" applyBorder="1" applyAlignment="1">
      <alignment horizontal="left"/>
    </xf>
    <xf numFmtId="0" fontId="17" fillId="0" borderId="7" xfId="0" quotePrefix="1" applyFont="1" applyBorder="1" applyAlignment="1">
      <alignment horizontal="center"/>
    </xf>
    <xf numFmtId="3" fontId="13" fillId="0" borderId="9" xfId="2" applyNumberFormat="1" applyFont="1" applyFill="1" applyBorder="1" applyAlignment="1" applyProtection="1">
      <alignment horizontal="right"/>
    </xf>
    <xf numFmtId="3" fontId="17" fillId="0" borderId="7" xfId="0" applyNumberFormat="1" applyFont="1" applyBorder="1" applyAlignment="1">
      <alignment horizontal="center"/>
    </xf>
    <xf numFmtId="0" fontId="0" fillId="0" borderId="6" xfId="0" applyNumberFormat="1" applyFont="1" applyBorder="1" applyAlignment="1"/>
    <xf numFmtId="3" fontId="0" fillId="0" borderId="7" xfId="0" applyNumberFormat="1" applyFont="1" applyBorder="1" applyAlignment="1">
      <alignment horizontal="left"/>
    </xf>
    <xf numFmtId="0" fontId="45" fillId="0" borderId="6" xfId="0" applyFont="1" applyBorder="1" applyAlignment="1"/>
    <xf numFmtId="0" fontId="45" fillId="0" borderId="7" xfId="0" applyNumberFormat="1" applyFont="1" applyBorder="1" applyAlignment="1">
      <alignment horizontal="left"/>
    </xf>
    <xf numFmtId="3" fontId="17" fillId="0" borderId="7" xfId="0" applyNumberFormat="1" applyFont="1" applyFill="1" applyBorder="1" applyAlignment="1">
      <alignment horizontal="center"/>
    </xf>
    <xf numFmtId="0" fontId="44" fillId="0" borderId="9" xfId="0" applyNumberFormat="1" applyFont="1" applyFill="1" applyBorder="1" applyAlignment="1">
      <alignment horizontal="center"/>
    </xf>
    <xf numFmtId="0" fontId="0" fillId="0" borderId="9" xfId="0" applyFont="1" applyBorder="1" applyAlignment="1">
      <alignment horizontal="center" vertical="center"/>
    </xf>
    <xf numFmtId="0" fontId="0" fillId="0" borderId="9" xfId="0" applyNumberFormat="1" applyFont="1" applyFill="1" applyBorder="1" applyAlignment="1">
      <alignment horizontal="center"/>
    </xf>
    <xf numFmtId="0" fontId="13" fillId="3" borderId="9" xfId="2" applyFont="1" applyFill="1" applyBorder="1" applyAlignment="1" applyProtection="1">
      <alignment horizontal="center"/>
    </xf>
    <xf numFmtId="0" fontId="17" fillId="0" borderId="9" xfId="0" applyFont="1" applyBorder="1" applyAlignment="1">
      <alignment horizontal="center"/>
    </xf>
    <xf numFmtId="0" fontId="0" fillId="0" borderId="7" xfId="0" applyFont="1" applyFill="1" applyBorder="1" applyAlignment="1">
      <alignment horizontal="center" vertical="center"/>
    </xf>
    <xf numFmtId="0" fontId="13" fillId="3" borderId="9" xfId="2" applyFont="1" applyFill="1" applyBorder="1" applyAlignment="1" applyProtection="1"/>
    <xf numFmtId="3" fontId="13" fillId="0" borderId="7" xfId="2" applyNumberFormat="1" applyFont="1" applyBorder="1" applyAlignment="1" applyProtection="1">
      <alignment horizontal="center"/>
    </xf>
    <xf numFmtId="0" fontId="0" fillId="0" borderId="6" xfId="0" applyFont="1" applyBorder="1" applyAlignment="1">
      <alignment horizontal="left" vertical="center"/>
    </xf>
    <xf numFmtId="1" fontId="0" fillId="0" borderId="19" xfId="0" applyNumberFormat="1" applyFont="1" applyBorder="1" applyAlignment="1">
      <alignment horizontal="center"/>
    </xf>
    <xf numFmtId="3" fontId="0" fillId="0" borderId="9" xfId="0" applyNumberFormat="1" applyFont="1" applyFill="1" applyBorder="1" applyAlignment="1">
      <alignment horizontal="right"/>
    </xf>
    <xf numFmtId="3" fontId="0" fillId="0" borderId="43" xfId="0" applyNumberFormat="1" applyFont="1" applyFill="1" applyBorder="1" applyAlignment="1">
      <alignment horizontal="right"/>
    </xf>
    <xf numFmtId="3" fontId="0" fillId="0" borderId="23" xfId="0" applyNumberFormat="1" applyFont="1" applyFill="1" applyBorder="1"/>
    <xf numFmtId="0" fontId="0" fillId="3" borderId="78" xfId="0" applyNumberFormat="1" applyFont="1" applyFill="1" applyBorder="1" applyAlignment="1">
      <alignment horizontal="center"/>
    </xf>
    <xf numFmtId="0" fontId="6" fillId="0" borderId="34" xfId="2" applyFont="1" applyBorder="1" applyAlignment="1" applyProtection="1"/>
    <xf numFmtId="0" fontId="45" fillId="0" borderId="21" xfId="0" applyFont="1" applyBorder="1"/>
    <xf numFmtId="0" fontId="6" fillId="0" borderId="77" xfId="2" applyFont="1" applyBorder="1" applyAlignment="1" applyProtection="1"/>
    <xf numFmtId="0" fontId="45" fillId="0" borderId="46" xfId="0" applyFont="1" applyBorder="1"/>
    <xf numFmtId="0" fontId="0" fillId="0" borderId="52" xfId="0" applyFont="1" applyFill="1" applyBorder="1" applyAlignment="1">
      <alignment horizontal="center"/>
    </xf>
    <xf numFmtId="0" fontId="6" fillId="3" borderId="7" xfId="2" quotePrefix="1" applyFont="1" applyFill="1" applyBorder="1" applyAlignment="1" applyProtection="1">
      <alignment horizontal="left"/>
    </xf>
    <xf numFmtId="0" fontId="0" fillId="0" borderId="26" xfId="0" applyFont="1" applyFill="1" applyBorder="1" applyAlignment="1">
      <alignment horizontal="center"/>
    </xf>
    <xf numFmtId="0" fontId="0" fillId="0" borderId="7" xfId="0" applyFont="1" applyBorder="1" applyAlignment="1">
      <alignment horizontal="left" vertical="center"/>
    </xf>
    <xf numFmtId="0" fontId="2" fillId="0" borderId="7" xfId="0" applyFont="1" applyFill="1" applyBorder="1" applyAlignment="1">
      <alignment horizontal="left"/>
    </xf>
    <xf numFmtId="0" fontId="0" fillId="0" borderId="21" xfId="0" applyFont="1" applyBorder="1"/>
    <xf numFmtId="0" fontId="45" fillId="0" borderId="21" xfId="0" applyFont="1" applyBorder="1" applyAlignment="1">
      <alignment horizontal="left" vertical="center"/>
    </xf>
    <xf numFmtId="0" fontId="13" fillId="0" borderId="20" xfId="2" applyFont="1" applyBorder="1" applyAlignment="1" applyProtection="1">
      <alignment horizontal="left"/>
    </xf>
    <xf numFmtId="0" fontId="0" fillId="0" borderId="7" xfId="0" applyFont="1" applyFill="1" applyBorder="1" applyAlignment="1">
      <alignment horizontal="left" vertical="center"/>
    </xf>
    <xf numFmtId="0" fontId="6" fillId="0" borderId="7" xfId="2" applyFont="1" applyFill="1" applyBorder="1" applyAlignment="1" applyProtection="1">
      <alignment horizontal="left" vertical="center"/>
    </xf>
    <xf numFmtId="0" fontId="6" fillId="5" borderId="21" xfId="2" applyFont="1" applyFill="1" applyBorder="1" applyAlignment="1" applyProtection="1"/>
    <xf numFmtId="0" fontId="6" fillId="5" borderId="7" xfId="2" applyFont="1" applyFill="1" applyBorder="1" applyAlignment="1" applyProtection="1">
      <alignment horizontal="left" vertical="center"/>
    </xf>
    <xf numFmtId="0" fontId="6" fillId="5" borderId="7" xfId="2" applyFont="1" applyFill="1" applyBorder="1" applyAlignment="1" applyProtection="1"/>
    <xf numFmtId="0" fontId="0" fillId="0" borderId="77" xfId="0" applyFont="1" applyBorder="1"/>
    <xf numFmtId="0" fontId="0" fillId="0" borderId="0" xfId="0" applyFont="1" applyBorder="1" applyAlignment="1">
      <alignment horizontal="left"/>
    </xf>
    <xf numFmtId="0" fontId="6" fillId="0" borderId="0" xfId="2" applyFont="1" applyBorder="1" applyAlignment="1" applyProtection="1"/>
    <xf numFmtId="0" fontId="45" fillId="0" borderId="0" xfId="0" applyFont="1" applyBorder="1" applyAlignment="1">
      <alignment horizontal="center"/>
    </xf>
    <xf numFmtId="0" fontId="6" fillId="0" borderId="0" xfId="2" applyFont="1" applyBorder="1" applyAlignment="1" applyProtection="1">
      <alignment horizontal="left" vertical="center"/>
    </xf>
    <xf numFmtId="0" fontId="17" fillId="0" borderId="0" xfId="0" applyFont="1" applyBorder="1"/>
    <xf numFmtId="0" fontId="56" fillId="0" borderId="0" xfId="0" applyFont="1" applyBorder="1"/>
    <xf numFmtId="0" fontId="17" fillId="0" borderId="0" xfId="0" applyFont="1" applyBorder="1" applyAlignment="1">
      <alignment horizontal="left"/>
    </xf>
    <xf numFmtId="0" fontId="0" fillId="0" borderId="0" xfId="0" applyFont="1" applyBorder="1"/>
    <xf numFmtId="0" fontId="58" fillId="0" borderId="0" xfId="0" applyFont="1" applyBorder="1"/>
    <xf numFmtId="3" fontId="0" fillId="0" borderId="0" xfId="0" applyNumberFormat="1" applyFont="1" applyBorder="1"/>
    <xf numFmtId="0" fontId="0" fillId="0" borderId="0" xfId="0" applyFill="1" applyAlignment="1">
      <alignment horizontal="left"/>
    </xf>
    <xf numFmtId="2" fontId="0" fillId="0" borderId="0" xfId="0" applyNumberFormat="1" applyAlignment="1">
      <alignment horizontal="center"/>
    </xf>
    <xf numFmtId="0" fontId="0" fillId="6" borderId="79" xfId="0" applyFill="1" applyBorder="1"/>
    <xf numFmtId="0" fontId="0" fillId="6" borderId="80" xfId="0" applyFill="1" applyBorder="1" applyAlignment="1">
      <alignment horizontal="center"/>
    </xf>
    <xf numFmtId="0" fontId="0" fillId="0" borderId="81" xfId="0" applyBorder="1"/>
    <xf numFmtId="0" fontId="0" fillId="0" borderId="82" xfId="0" applyBorder="1" applyAlignment="1">
      <alignment horizontal="center"/>
    </xf>
    <xf numFmtId="0" fontId="0" fillId="0" borderId="83" xfId="0" applyBorder="1"/>
    <xf numFmtId="0" fontId="0" fillId="0" borderId="84" xfId="0" applyBorder="1" applyAlignment="1">
      <alignment horizontal="center"/>
    </xf>
    <xf numFmtId="0" fontId="47" fillId="8" borderId="60" xfId="0" applyFont="1" applyFill="1" applyBorder="1" applyAlignment="1">
      <alignment horizontal="center" vertical="center"/>
    </xf>
    <xf numFmtId="0" fontId="47" fillId="8" borderId="4" xfId="0" applyFont="1" applyFill="1" applyBorder="1" applyAlignment="1">
      <alignment horizontal="center" vertical="center"/>
    </xf>
    <xf numFmtId="0" fontId="48" fillId="17" borderId="2" xfId="0" applyFont="1" applyFill="1" applyBorder="1" applyAlignment="1">
      <alignment horizontal="center" vertical="center"/>
    </xf>
    <xf numFmtId="0" fontId="47" fillId="8" borderId="2" xfId="0" applyFont="1" applyFill="1" applyBorder="1" applyAlignment="1">
      <alignment horizontal="center"/>
    </xf>
    <xf numFmtId="0" fontId="48" fillId="17" borderId="61" xfId="0" applyFont="1" applyFill="1" applyBorder="1" applyAlignment="1">
      <alignment horizontal="center"/>
    </xf>
    <xf numFmtId="0" fontId="16" fillId="0" borderId="30" xfId="0" applyFont="1" applyBorder="1" applyAlignment="1">
      <alignment horizontal="center" vertical="center"/>
    </xf>
    <xf numFmtId="0" fontId="49" fillId="3" borderId="20" xfId="0" applyFont="1" applyFill="1" applyBorder="1" applyAlignment="1">
      <alignment vertical="center"/>
    </xf>
    <xf numFmtId="0" fontId="29" fillId="0" borderId="20" xfId="0" applyFont="1" applyBorder="1"/>
    <xf numFmtId="0" fontId="16" fillId="0" borderId="20" xfId="0" applyFont="1" applyBorder="1" applyAlignment="1">
      <alignment horizontal="center"/>
    </xf>
    <xf numFmtId="0" fontId="16" fillId="0" borderId="20" xfId="0" quotePrefix="1" applyFont="1" applyBorder="1" applyAlignment="1">
      <alignment horizontal="center"/>
    </xf>
    <xf numFmtId="0" fontId="16" fillId="0" borderId="20" xfId="0" applyFont="1" applyBorder="1"/>
    <xf numFmtId="0" fontId="16" fillId="0" borderId="32" xfId="0" applyFont="1" applyFill="1" applyBorder="1"/>
    <xf numFmtId="0" fontId="29" fillId="0" borderId="6" xfId="0" applyFont="1" applyFill="1" applyBorder="1" applyAlignment="1">
      <alignment horizontal="center" vertical="center"/>
    </xf>
    <xf numFmtId="0" fontId="29" fillId="0" borderId="7" xfId="0" applyNumberFormat="1" applyFont="1" applyFill="1" applyBorder="1" applyAlignment="1">
      <alignment horizontal="center" vertical="center"/>
    </xf>
    <xf numFmtId="0" fontId="16" fillId="0" borderId="7" xfId="0" applyFont="1" applyBorder="1" applyAlignment="1">
      <alignment horizontal="center" vertical="center"/>
    </xf>
    <xf numFmtId="0" fontId="16" fillId="0" borderId="7" xfId="0" applyFont="1" applyBorder="1" applyAlignment="1">
      <alignment vertical="center"/>
    </xf>
    <xf numFmtId="0" fontId="16" fillId="3" borderId="7" xfId="0" applyNumberFormat="1" applyFont="1" applyFill="1" applyBorder="1" applyAlignment="1">
      <alignment horizontal="left"/>
    </xf>
    <xf numFmtId="0" fontId="16" fillId="5" borderId="7" xfId="0" applyNumberFormat="1" applyFont="1" applyFill="1" applyBorder="1" applyAlignment="1">
      <alignment horizontal="left"/>
    </xf>
    <xf numFmtId="0" fontId="16" fillId="11" borderId="7" xfId="0" applyNumberFormat="1" applyFont="1" applyFill="1" applyBorder="1" applyAlignment="1">
      <alignment horizontal="left"/>
    </xf>
    <xf numFmtId="0" fontId="16" fillId="3" borderId="7" xfId="0" applyFont="1" applyFill="1" applyBorder="1" applyAlignment="1">
      <alignment horizontal="left"/>
    </xf>
    <xf numFmtId="20" fontId="16" fillId="0" borderId="7" xfId="0" applyNumberFormat="1" applyFont="1" applyBorder="1"/>
    <xf numFmtId="0" fontId="16" fillId="0" borderId="6" xfId="0" applyFont="1" applyBorder="1" applyAlignment="1">
      <alignment horizontal="center"/>
    </xf>
    <xf numFmtId="0" fontId="29" fillId="3" borderId="7" xfId="0" applyFont="1" applyFill="1" applyBorder="1" applyAlignment="1">
      <alignment horizontal="left" vertical="center"/>
    </xf>
    <xf numFmtId="0" fontId="29" fillId="11" borderId="7" xfId="0" applyFont="1" applyFill="1" applyBorder="1" applyAlignment="1">
      <alignment horizontal="left" vertical="center"/>
    </xf>
    <xf numFmtId="3" fontId="16" fillId="3" borderId="7" xfId="0" applyNumberFormat="1" applyFont="1" applyFill="1" applyBorder="1" applyAlignment="1">
      <alignment horizontal="left"/>
    </xf>
    <xf numFmtId="0" fontId="53" fillId="3" borderId="7" xfId="0" applyFont="1" applyFill="1" applyBorder="1" applyAlignment="1">
      <alignment horizontal="left" vertical="center"/>
    </xf>
    <xf numFmtId="0" fontId="7" fillId="6" borderId="72" xfId="0" applyFont="1" applyFill="1" applyBorder="1" applyAlignment="1">
      <alignment horizontal="center" vertical="center"/>
    </xf>
    <xf numFmtId="0" fontId="49" fillId="6" borderId="7" xfId="0" applyFont="1" applyFill="1" applyBorder="1" applyAlignment="1">
      <alignment horizontal="left" vertical="center"/>
    </xf>
    <xf numFmtId="0" fontId="0" fillId="3" borderId="10" xfId="0" applyFont="1" applyFill="1" applyBorder="1" applyAlignment="1">
      <alignment horizontal="center"/>
    </xf>
    <xf numFmtId="0" fontId="5" fillId="0" borderId="0" xfId="0" applyFont="1" applyAlignment="1">
      <alignment horizontal="right"/>
    </xf>
    <xf numFmtId="0" fontId="5" fillId="3" borderId="0" xfId="0" applyFont="1" applyFill="1" applyAlignment="1">
      <alignment horizontal="right"/>
    </xf>
    <xf numFmtId="0" fontId="45" fillId="3" borderId="10" xfId="0" applyFont="1" applyFill="1" applyBorder="1" applyAlignment="1">
      <alignment horizontal="center"/>
    </xf>
    <xf numFmtId="0" fontId="0" fillId="0" borderId="0" xfId="0" applyFill="1" applyAlignment="1">
      <alignment horizontal="center"/>
    </xf>
    <xf numFmtId="0" fontId="7" fillId="6" borderId="55" xfId="0" applyFont="1" applyFill="1" applyBorder="1" applyAlignment="1">
      <alignment horizontal="center" vertical="center"/>
    </xf>
    <xf numFmtId="0" fontId="13" fillId="3" borderId="8" xfId="2" applyFont="1" applyFill="1" applyBorder="1" applyAlignment="1" applyProtection="1">
      <alignment horizontal="center"/>
    </xf>
    <xf numFmtId="0" fontId="17" fillId="3" borderId="8" xfId="0" applyFont="1" applyFill="1" applyBorder="1" applyAlignment="1">
      <alignment horizontal="center"/>
    </xf>
    <xf numFmtId="0" fontId="1" fillId="0" borderId="0" xfId="2" applyFill="1" applyBorder="1" applyAlignment="1" applyProtection="1"/>
    <xf numFmtId="0" fontId="37" fillId="0" borderId="0" xfId="0" applyFont="1" applyFill="1" applyAlignment="1">
      <alignment horizontal="center" vertical="center"/>
    </xf>
    <xf numFmtId="0" fontId="0" fillId="3" borderId="73" xfId="0" applyFill="1" applyBorder="1" applyAlignment="1">
      <alignment horizontal="center"/>
    </xf>
    <xf numFmtId="0" fontId="0" fillId="3" borderId="74" xfId="0" applyFill="1" applyBorder="1"/>
    <xf numFmtId="0" fontId="0" fillId="3" borderId="0" xfId="0" applyFill="1" applyBorder="1"/>
    <xf numFmtId="0" fontId="0" fillId="3" borderId="0" xfId="0" applyFill="1" applyBorder="1" applyAlignment="1">
      <alignment horizontal="center"/>
    </xf>
    <xf numFmtId="0" fontId="0" fillId="0" borderId="0" xfId="0" applyBorder="1" applyAlignment="1">
      <alignment horizontal="center"/>
    </xf>
    <xf numFmtId="168" fontId="0" fillId="0" borderId="0" xfId="0" applyNumberFormat="1" applyAlignment="1">
      <alignment horizontal="center"/>
    </xf>
    <xf numFmtId="0" fontId="0" fillId="3" borderId="78" xfId="0" applyFill="1" applyBorder="1" applyAlignment="1">
      <alignment horizontal="center"/>
    </xf>
    <xf numFmtId="0" fontId="0" fillId="0" borderId="0" xfId="0" applyNumberFormat="1" applyBorder="1" applyAlignment="1">
      <alignment horizontal="center"/>
    </xf>
    <xf numFmtId="0" fontId="0" fillId="3" borderId="74" xfId="0" applyFill="1" applyBorder="1" applyAlignment="1">
      <alignment horizontal="center"/>
    </xf>
    <xf numFmtId="0" fontId="8" fillId="2" borderId="60" xfId="0" applyFont="1" applyFill="1" applyBorder="1" applyAlignment="1">
      <alignment horizontal="center" vertical="center"/>
    </xf>
    <xf numFmtId="0" fontId="7" fillId="3" borderId="71" xfId="0" applyFont="1" applyFill="1" applyBorder="1" applyAlignment="1">
      <alignment horizontal="center" vertical="center"/>
    </xf>
    <xf numFmtId="0" fontId="7" fillId="6" borderId="71" xfId="0" applyNumberFormat="1" applyFont="1" applyFill="1" applyBorder="1" applyAlignment="1">
      <alignment horizontal="center" vertical="center"/>
    </xf>
    <xf numFmtId="0" fontId="0" fillId="4" borderId="5" xfId="0" applyNumberFormat="1" applyFont="1" applyFill="1" applyBorder="1" applyAlignment="1">
      <alignment horizontal="center"/>
    </xf>
    <xf numFmtId="0" fontId="8" fillId="2" borderId="85" xfId="0" applyFont="1" applyFill="1" applyBorder="1" applyAlignment="1">
      <alignment horizontal="center" vertical="center"/>
    </xf>
    <xf numFmtId="0" fontId="7" fillId="3" borderId="72" xfId="0" applyFont="1" applyFill="1" applyBorder="1" applyAlignment="1">
      <alignment horizontal="center" vertical="center"/>
    </xf>
    <xf numFmtId="0" fontId="7" fillId="3" borderId="54" xfId="0" applyNumberFormat="1" applyFont="1" applyFill="1" applyBorder="1" applyAlignment="1">
      <alignment horizontal="center" vertical="center"/>
    </xf>
    <xf numFmtId="0" fontId="0" fillId="3" borderId="86" xfId="0" applyNumberFormat="1" applyFont="1" applyFill="1" applyBorder="1" applyAlignment="1">
      <alignment horizontal="center"/>
    </xf>
    <xf numFmtId="0" fontId="7" fillId="6" borderId="47" xfId="0" applyFont="1" applyFill="1" applyBorder="1" applyAlignment="1">
      <alignment horizontal="center" vertical="center"/>
    </xf>
    <xf numFmtId="0" fontId="0" fillId="3" borderId="87" xfId="0" applyNumberFormat="1" applyFont="1" applyFill="1" applyBorder="1" applyAlignment="1">
      <alignment horizontal="center"/>
    </xf>
    <xf numFmtId="0" fontId="0" fillId="4" borderId="88" xfId="0" applyNumberFormat="1" applyFont="1" applyFill="1" applyBorder="1" applyAlignment="1">
      <alignment horizontal="center"/>
    </xf>
    <xf numFmtId="0" fontId="0" fillId="0" borderId="57" xfId="0" applyBorder="1"/>
    <xf numFmtId="0" fontId="0" fillId="5" borderId="54" xfId="0" applyFill="1" applyBorder="1"/>
    <xf numFmtId="0" fontId="0" fillId="5" borderId="47" xfId="0" applyFill="1" applyBorder="1" applyAlignment="1">
      <alignment horizontal="center"/>
    </xf>
    <xf numFmtId="0" fontId="0" fillId="0" borderId="53" xfId="0" applyBorder="1"/>
    <xf numFmtId="0" fontId="0" fillId="5" borderId="0" xfId="0" applyFill="1" applyBorder="1"/>
    <xf numFmtId="0" fontId="0" fillId="5" borderId="77" xfId="0" applyFill="1" applyBorder="1" applyAlignment="1">
      <alignment horizontal="center"/>
    </xf>
    <xf numFmtId="0" fontId="0" fillId="0" borderId="40" xfId="0" applyBorder="1"/>
    <xf numFmtId="0" fontId="0" fillId="0" borderId="44" xfId="0" applyFill="1" applyBorder="1" applyAlignment="1">
      <alignment horizontal="center"/>
    </xf>
    <xf numFmtId="0" fontId="0" fillId="0" borderId="77" xfId="0" applyFill="1" applyBorder="1" applyAlignment="1">
      <alignment horizontal="center"/>
    </xf>
    <xf numFmtId="0" fontId="0" fillId="0" borderId="74" xfId="0" applyBorder="1"/>
    <xf numFmtId="0" fontId="0" fillId="5" borderId="78" xfId="0" applyFill="1" applyBorder="1"/>
    <xf numFmtId="169" fontId="0" fillId="0" borderId="71" xfId="0" applyNumberFormat="1" applyBorder="1" applyAlignment="1">
      <alignment horizontal="center"/>
    </xf>
    <xf numFmtId="0" fontId="0" fillId="0" borderId="44" xfId="0" applyBorder="1"/>
    <xf numFmtId="0" fontId="0" fillId="0" borderId="78" xfId="0" applyBorder="1"/>
    <xf numFmtId="0" fontId="0" fillId="0" borderId="77" xfId="0" applyFill="1" applyBorder="1" applyAlignment="1">
      <alignment horizontal="right"/>
    </xf>
    <xf numFmtId="0" fontId="0" fillId="0" borderId="0" xfId="0" quotePrefix="1"/>
    <xf numFmtId="0" fontId="0" fillId="3" borderId="47" xfId="0" applyNumberFormat="1" applyFont="1" applyFill="1" applyBorder="1" applyAlignment="1">
      <alignment horizontal="center"/>
    </xf>
    <xf numFmtId="0" fontId="0" fillId="3" borderId="71" xfId="0" applyFont="1" applyFill="1" applyBorder="1"/>
    <xf numFmtId="0" fontId="0" fillId="3" borderId="61" xfId="0" applyFont="1" applyFill="1" applyBorder="1" applyAlignment="1">
      <alignment horizontal="center"/>
    </xf>
    <xf numFmtId="0" fontId="0" fillId="3" borderId="71" xfId="0" applyFont="1" applyFill="1" applyBorder="1" applyAlignment="1">
      <alignment horizontal="center"/>
    </xf>
    <xf numFmtId="0" fontId="0" fillId="3" borderId="71" xfId="0" applyFont="1" applyFill="1" applyBorder="1" applyAlignment="1">
      <alignment horizontal="right"/>
    </xf>
    <xf numFmtId="0" fontId="0" fillId="0" borderId="60" xfId="0" applyFont="1" applyBorder="1" applyAlignment="1">
      <alignment horizontal="center"/>
    </xf>
    <xf numFmtId="0" fontId="0" fillId="0" borderId="61" xfId="0" applyFont="1" applyBorder="1" applyAlignment="1">
      <alignment horizontal="center"/>
    </xf>
    <xf numFmtId="0" fontId="5" fillId="0" borderId="71" xfId="0" applyFont="1" applyBorder="1" applyAlignment="1">
      <alignment horizontal="center"/>
    </xf>
    <xf numFmtId="0" fontId="0" fillId="10" borderId="30" xfId="0" applyFont="1" applyFill="1" applyBorder="1" applyAlignment="1">
      <alignment horizontal="center"/>
    </xf>
    <xf numFmtId="0" fontId="0" fillId="10" borderId="20" xfId="0" applyFont="1" applyFill="1" applyBorder="1" applyAlignment="1">
      <alignment horizontal="center"/>
    </xf>
    <xf numFmtId="0" fontId="0" fillId="10" borderId="6" xfId="0" applyFont="1" applyFill="1" applyBorder="1" applyAlignment="1">
      <alignment horizontal="center"/>
    </xf>
    <xf numFmtId="0" fontId="0" fillId="10" borderId="7" xfId="0" applyFont="1" applyFill="1" applyBorder="1" applyAlignment="1">
      <alignment horizontal="center"/>
    </xf>
    <xf numFmtId="0" fontId="0" fillId="10" borderId="12" xfId="0" applyFont="1" applyFill="1" applyBorder="1" applyAlignment="1">
      <alignment horizontal="center"/>
    </xf>
    <xf numFmtId="0" fontId="0" fillId="10" borderId="42" xfId="0" applyFont="1" applyFill="1" applyBorder="1" applyAlignment="1">
      <alignment horizontal="center"/>
    </xf>
    <xf numFmtId="0" fontId="0" fillId="0" borderId="59" xfId="0" applyFont="1" applyBorder="1" applyAlignment="1">
      <alignment horizontal="left"/>
    </xf>
    <xf numFmtId="0" fontId="0" fillId="0" borderId="12" xfId="0" applyFont="1" applyBorder="1"/>
    <xf numFmtId="0" fontId="0" fillId="3" borderId="60" xfId="0" applyFont="1" applyFill="1" applyBorder="1"/>
    <xf numFmtId="0" fontId="11" fillId="0" borderId="41" xfId="2" applyFont="1" applyBorder="1" applyAlignment="1" applyProtection="1">
      <alignment horizontal="left" vertical="center"/>
    </xf>
    <xf numFmtId="0" fontId="11" fillId="0" borderId="6" xfId="2" applyFont="1" applyBorder="1" applyAlignment="1" applyProtection="1">
      <alignment horizontal="left" vertical="center"/>
    </xf>
    <xf numFmtId="0" fontId="6" fillId="0" borderId="6" xfId="2" applyFont="1" applyBorder="1" applyAlignment="1" applyProtection="1">
      <alignment horizontal="left" vertical="center"/>
    </xf>
    <xf numFmtId="0" fontId="11" fillId="0" borderId="11" xfId="2" applyFont="1" applyBorder="1" applyAlignment="1" applyProtection="1">
      <alignment horizontal="left" vertical="center"/>
    </xf>
    <xf numFmtId="0" fontId="0" fillId="0" borderId="14" xfId="0" applyFont="1" applyBorder="1" applyAlignment="1">
      <alignment horizontal="center"/>
    </xf>
    <xf numFmtId="0" fontId="5" fillId="3" borderId="55" xfId="0" applyFont="1" applyFill="1" applyBorder="1" applyAlignment="1">
      <alignment horizontal="center"/>
    </xf>
    <xf numFmtId="0" fontId="0" fillId="0" borderId="0" xfId="0" applyNumberFormat="1" applyAlignment="1">
      <alignment horizontal="right"/>
    </xf>
    <xf numFmtId="164" fontId="0" fillId="3" borderId="23" xfId="0" applyNumberFormat="1" applyFont="1" applyFill="1" applyBorder="1" applyAlignment="1">
      <alignment horizontal="center" vertical="center"/>
    </xf>
    <xf numFmtId="0" fontId="16" fillId="3" borderId="71" xfId="0" applyFont="1" applyFill="1" applyBorder="1" applyAlignment="1">
      <alignment horizontal="center" vertical="center"/>
    </xf>
    <xf numFmtId="0" fontId="16" fillId="0" borderId="71" xfId="0" applyFont="1" applyBorder="1" applyAlignment="1">
      <alignment horizontal="center" vertical="center"/>
    </xf>
    <xf numFmtId="0" fontId="7" fillId="3" borderId="0" xfId="0"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Border="1" applyAlignment="1">
      <alignment horizontal="center"/>
    </xf>
    <xf numFmtId="0" fontId="41" fillId="0" borderId="0" xfId="0" applyFont="1" applyBorder="1" applyAlignment="1">
      <alignment horizontal="right"/>
    </xf>
    <xf numFmtId="0" fontId="37" fillId="0" borderId="0" xfId="0" quotePrefix="1" applyFont="1" applyBorder="1" applyAlignment="1">
      <alignment horizontal="center"/>
    </xf>
    <xf numFmtId="0" fontId="42" fillId="0" borderId="0" xfId="0" applyFont="1" applyFill="1" applyBorder="1" applyAlignment="1">
      <alignment horizontal="center"/>
    </xf>
    <xf numFmtId="0" fontId="37" fillId="0" borderId="0" xfId="0" quotePrefix="1" applyFont="1" applyFill="1" applyBorder="1" applyAlignment="1">
      <alignment horizontal="center"/>
    </xf>
    <xf numFmtId="0" fontId="0" fillId="0" borderId="0" xfId="0" applyFill="1"/>
    <xf numFmtId="0" fontId="7" fillId="0" borderId="71" xfId="0" applyFont="1" applyBorder="1" applyAlignment="1">
      <alignment horizontal="center"/>
    </xf>
    <xf numFmtId="0" fontId="0" fillId="0" borderId="71" xfId="0" applyFont="1" applyBorder="1" applyAlignment="1">
      <alignment horizontal="center"/>
    </xf>
    <xf numFmtId="0" fontId="0" fillId="6" borderId="74" xfId="0" applyFont="1" applyFill="1" applyBorder="1" applyAlignment="1">
      <alignment horizontal="left" vertical="center"/>
    </xf>
    <xf numFmtId="0" fontId="17" fillId="3" borderId="2" xfId="0" applyNumberFormat="1" applyFont="1" applyFill="1" applyBorder="1" applyAlignment="1">
      <alignment horizontal="center"/>
    </xf>
    <xf numFmtId="0" fontId="17" fillId="0" borderId="7" xfId="0" applyFont="1" applyFill="1" applyBorder="1" applyAlignment="1">
      <alignment horizontal="center" vertical="center"/>
    </xf>
    <xf numFmtId="0" fontId="0" fillId="0" borderId="7" xfId="0" applyFont="1" applyFill="1" applyBorder="1"/>
    <xf numFmtId="0" fontId="17" fillId="0" borderId="12" xfId="0" applyFont="1" applyFill="1" applyBorder="1" applyAlignment="1">
      <alignment horizontal="center"/>
    </xf>
    <xf numFmtId="0" fontId="6" fillId="0" borderId="6" xfId="2" applyFont="1" applyFill="1" applyBorder="1" applyAlignment="1" applyProtection="1">
      <alignment vertical="center"/>
    </xf>
    <xf numFmtId="0" fontId="12" fillId="0" borderId="0" xfId="0" applyFont="1" applyFill="1" applyBorder="1"/>
    <xf numFmtId="0" fontId="6" fillId="0" borderId="11" xfId="2" applyFont="1" applyFill="1" applyBorder="1" applyAlignment="1" applyProtection="1"/>
    <xf numFmtId="0" fontId="0" fillId="6" borderId="74" xfId="0" applyFont="1" applyFill="1" applyBorder="1"/>
    <xf numFmtId="0" fontId="16" fillId="0" borderId="42" xfId="0" applyFont="1" applyBorder="1" applyAlignment="1">
      <alignment horizontal="center" vertical="center"/>
    </xf>
    <xf numFmtId="0" fontId="16" fillId="0" borderId="8" xfId="0" applyFont="1" applyBorder="1" applyAlignment="1">
      <alignment vertical="center"/>
    </xf>
    <xf numFmtId="0" fontId="0" fillId="6" borderId="78" xfId="0" applyFont="1" applyFill="1" applyBorder="1" applyAlignment="1">
      <alignment horizontal="center"/>
    </xf>
    <xf numFmtId="0" fontId="5" fillId="6" borderId="74" xfId="0" applyFont="1" applyFill="1" applyBorder="1" applyAlignment="1">
      <alignment vertical="center"/>
    </xf>
    <xf numFmtId="0" fontId="7" fillId="0" borderId="0" xfId="0" applyFont="1" applyBorder="1" applyAlignment="1">
      <alignment horizontal="left" vertical="center"/>
    </xf>
    <xf numFmtId="0" fontId="7" fillId="0" borderId="0" xfId="0" applyFont="1" applyAlignment="1">
      <alignment horizontal="right" vertical="center" wrapText="1"/>
    </xf>
    <xf numFmtId="0" fontId="7" fillId="11" borderId="2" xfId="0" applyFont="1" applyFill="1" applyBorder="1" applyAlignment="1">
      <alignment horizontal="center" vertical="center"/>
    </xf>
    <xf numFmtId="0" fontId="7" fillId="11" borderId="61" xfId="0" applyFont="1" applyFill="1" applyBorder="1" applyAlignment="1">
      <alignment horizontal="center" vertical="center"/>
    </xf>
    <xf numFmtId="164" fontId="0" fillId="0" borderId="20" xfId="0" applyNumberFormat="1" applyFont="1" applyBorder="1" applyAlignment="1">
      <alignment horizontal="center"/>
    </xf>
    <xf numFmtId="164" fontId="0" fillId="0" borderId="7" xfId="0" applyNumberFormat="1" applyFont="1" applyBorder="1" applyAlignment="1">
      <alignment horizontal="center"/>
    </xf>
    <xf numFmtId="164" fontId="0" fillId="0" borderId="7" xfId="0" applyNumberFormat="1" applyFont="1" applyFill="1" applyBorder="1" applyAlignment="1">
      <alignment horizontal="center"/>
    </xf>
    <xf numFmtId="164" fontId="0" fillId="0" borderId="12" xfId="0" applyNumberFormat="1" applyFont="1" applyBorder="1" applyAlignment="1">
      <alignment horizontal="center"/>
    </xf>
    <xf numFmtId="0" fontId="0" fillId="11" borderId="0" xfId="0" applyFont="1" applyFill="1"/>
    <xf numFmtId="0" fontId="21" fillId="0" borderId="0" xfId="0" applyFont="1" applyAlignment="1">
      <alignment vertical="center"/>
    </xf>
    <xf numFmtId="0" fontId="16" fillId="11" borderId="0" xfId="0" applyFont="1" applyFill="1" applyAlignment="1">
      <alignment horizontal="center" vertical="center"/>
    </xf>
    <xf numFmtId="0" fontId="25" fillId="0" borderId="0" xfId="0" applyFont="1" applyAlignment="1">
      <alignment horizontal="center" vertical="center"/>
    </xf>
    <xf numFmtId="0" fontId="7" fillId="11" borderId="71" xfId="0" applyFont="1" applyFill="1" applyBorder="1" applyAlignment="1">
      <alignment horizontal="center" vertical="center"/>
    </xf>
    <xf numFmtId="0" fontId="45" fillId="0" borderId="42" xfId="0" applyFont="1" applyFill="1" applyBorder="1"/>
    <xf numFmtId="0" fontId="45" fillId="0" borderId="7" xfId="0" applyFont="1" applyFill="1" applyBorder="1"/>
    <xf numFmtId="0" fontId="45" fillId="0" borderId="89" xfId="0" applyFont="1" applyFill="1" applyBorder="1"/>
    <xf numFmtId="0" fontId="29" fillId="3" borderId="59" xfId="0" applyNumberFormat="1" applyFont="1" applyFill="1" applyBorder="1" applyAlignment="1">
      <alignment horizontal="left"/>
    </xf>
    <xf numFmtId="0" fontId="16" fillId="3" borderId="42" xfId="0" applyNumberFormat="1" applyFont="1" applyFill="1" applyBorder="1" applyAlignment="1">
      <alignment horizontal="left"/>
    </xf>
    <xf numFmtId="0" fontId="17" fillId="0" borderId="20" xfId="0" applyFont="1" applyFill="1" applyBorder="1" applyAlignment="1">
      <alignment horizontal="center"/>
    </xf>
    <xf numFmtId="0" fontId="6" fillId="0" borderId="20" xfId="2" applyFont="1" applyFill="1" applyBorder="1" applyAlignment="1" applyProtection="1"/>
    <xf numFmtId="0" fontId="45" fillId="0" borderId="32" xfId="0" applyFont="1" applyFill="1" applyBorder="1" applyAlignment="1">
      <alignment horizontal="center"/>
    </xf>
    <xf numFmtId="0" fontId="45" fillId="0" borderId="8" xfId="0" applyFont="1" applyFill="1" applyBorder="1" applyAlignment="1">
      <alignment horizontal="center"/>
    </xf>
    <xf numFmtId="0" fontId="45" fillId="0" borderId="8" xfId="0" applyNumberFormat="1" applyFont="1" applyFill="1" applyBorder="1" applyAlignment="1">
      <alignment horizontal="center"/>
    </xf>
    <xf numFmtId="0" fontId="45" fillId="0" borderId="0" xfId="0" applyFont="1"/>
    <xf numFmtId="0" fontId="45" fillId="0" borderId="0" xfId="0" applyFont="1" applyAlignment="1">
      <alignment horizontal="center"/>
    </xf>
    <xf numFmtId="0" fontId="45" fillId="0" borderId="12" xfId="0" applyFont="1" applyFill="1" applyBorder="1"/>
    <xf numFmtId="0" fontId="6" fillId="0" borderId="12" xfId="2" applyFont="1" applyFill="1" applyBorder="1" applyAlignment="1" applyProtection="1"/>
    <xf numFmtId="0" fontId="45" fillId="0" borderId="7" xfId="0" applyFont="1" applyFill="1" applyBorder="1" applyAlignment="1"/>
    <xf numFmtId="0" fontId="6" fillId="0" borderId="41" xfId="2" applyFont="1" applyBorder="1" applyAlignment="1" applyProtection="1"/>
    <xf numFmtId="0" fontId="45" fillId="0" borderId="7" xfId="0" applyFont="1" applyBorder="1"/>
    <xf numFmtId="0" fontId="6" fillId="0" borderId="0" xfId="2" applyFont="1" applyAlignment="1" applyProtection="1">
      <alignment horizontal="left" vertical="center"/>
    </xf>
    <xf numFmtId="0" fontId="6" fillId="0" borderId="0" xfId="2" applyFont="1" applyAlignment="1" applyProtection="1">
      <alignment horizontal="left" vertical="center" wrapText="1"/>
    </xf>
    <xf numFmtId="0" fontId="6" fillId="0" borderId="6" xfId="2" applyFont="1" applyFill="1" applyBorder="1" applyAlignment="1" applyProtection="1">
      <alignment horizontal="left" vertical="center"/>
    </xf>
    <xf numFmtId="0" fontId="60" fillId="0" borderId="0" xfId="0" applyFont="1" applyFill="1"/>
    <xf numFmtId="0" fontId="60" fillId="0" borderId="0" xfId="0" applyFont="1"/>
    <xf numFmtId="0" fontId="61" fillId="0" borderId="0" xfId="2" applyFont="1" applyAlignment="1" applyProtection="1">
      <alignment horizontal="left"/>
    </xf>
    <xf numFmtId="0" fontId="60" fillId="0" borderId="0" xfId="0" applyFont="1" applyAlignment="1">
      <alignment horizontal="center"/>
    </xf>
    <xf numFmtId="0" fontId="60" fillId="0" borderId="0" xfId="0" applyFont="1" applyAlignment="1">
      <alignment horizontal="left"/>
    </xf>
    <xf numFmtId="0" fontId="61" fillId="0" borderId="0" xfId="2" applyFont="1" applyFill="1" applyAlignment="1" applyProtection="1"/>
    <xf numFmtId="0" fontId="61" fillId="0" borderId="0" xfId="2" applyFont="1" applyFill="1" applyAlignment="1" applyProtection="1">
      <alignment horizontal="left"/>
    </xf>
    <xf numFmtId="0" fontId="61" fillId="0" borderId="0" xfId="2" applyFont="1" applyAlignment="1" applyProtection="1">
      <alignment horizontal="center"/>
    </xf>
    <xf numFmtId="0" fontId="62" fillId="0" borderId="0" xfId="0" applyFont="1" applyAlignment="1">
      <alignment horizontal="left"/>
    </xf>
    <xf numFmtId="0" fontId="62" fillId="0" borderId="0" xfId="0" applyFont="1" applyAlignment="1">
      <alignment horizontal="center"/>
    </xf>
    <xf numFmtId="3" fontId="60" fillId="0" borderId="0" xfId="0" applyNumberFormat="1" applyFont="1" applyAlignment="1">
      <alignment horizontal="right"/>
    </xf>
    <xf numFmtId="3" fontId="61" fillId="0" borderId="0" xfId="2" applyNumberFormat="1" applyFont="1" applyAlignment="1" applyProtection="1">
      <alignment horizontal="left"/>
    </xf>
    <xf numFmtId="3" fontId="61" fillId="0" borderId="0" xfId="2" applyNumberFormat="1" applyFont="1" applyAlignment="1" applyProtection="1"/>
    <xf numFmtId="3" fontId="60" fillId="0" borderId="0" xfId="0" applyNumberFormat="1" applyFont="1"/>
    <xf numFmtId="0" fontId="61" fillId="0" borderId="0" xfId="2" applyFont="1" applyAlignment="1" applyProtection="1"/>
    <xf numFmtId="0" fontId="61" fillId="0" borderId="0" xfId="2" applyFont="1" applyAlignment="1" applyProtection="1">
      <alignment vertical="center"/>
    </xf>
    <xf numFmtId="0" fontId="60" fillId="0" borderId="0" xfId="0" applyFont="1" applyAlignment="1">
      <alignment vertical="center"/>
    </xf>
    <xf numFmtId="0" fontId="63" fillId="0" borderId="0" xfId="0" applyFont="1" applyAlignment="1">
      <alignment vertical="center"/>
    </xf>
    <xf numFmtId="0" fontId="65" fillId="0" borderId="0" xfId="0" applyFont="1" applyAlignment="1">
      <alignment horizontal="right" vertical="center"/>
    </xf>
    <xf numFmtId="0" fontId="64" fillId="3" borderId="73" xfId="0" applyFont="1" applyFill="1" applyBorder="1" applyAlignment="1">
      <alignment vertical="center"/>
    </xf>
    <xf numFmtId="0" fontId="66" fillId="3" borderId="74" xfId="0" applyFont="1" applyFill="1" applyBorder="1" applyAlignment="1">
      <alignment vertical="center"/>
    </xf>
    <xf numFmtId="0" fontId="66" fillId="3" borderId="78" xfId="0" applyFont="1" applyFill="1" applyBorder="1" applyAlignment="1">
      <alignment vertical="center"/>
    </xf>
    <xf numFmtId="0" fontId="67" fillId="0" borderId="57" xfId="0" applyFont="1" applyBorder="1"/>
    <xf numFmtId="0" fontId="16" fillId="0" borderId="54" xfId="0" applyFont="1" applyBorder="1"/>
    <xf numFmtId="0" fontId="0" fillId="0" borderId="47" xfId="0" applyBorder="1"/>
    <xf numFmtId="0" fontId="67" fillId="0" borderId="53" xfId="0" applyFont="1" applyBorder="1"/>
    <xf numFmtId="0" fontId="16" fillId="0" borderId="0" xfId="0" applyFont="1" applyBorder="1"/>
    <xf numFmtId="0" fontId="0" fillId="0" borderId="77" xfId="0" applyBorder="1"/>
    <xf numFmtId="0" fontId="67" fillId="0" borderId="40" xfId="0" applyFont="1" applyBorder="1"/>
    <xf numFmtId="0" fontId="16" fillId="0" borderId="55" xfId="0" applyFont="1" applyBorder="1"/>
    <xf numFmtId="0" fontId="68" fillId="0" borderId="0" xfId="0" applyFont="1"/>
    <xf numFmtId="0" fontId="64" fillId="0" borderId="0" xfId="0" applyFont="1"/>
    <xf numFmtId="0" fontId="21" fillId="3" borderId="73" xfId="0" applyFont="1" applyFill="1" applyBorder="1" applyAlignment="1">
      <alignment horizontal="center"/>
    </xf>
    <xf numFmtId="0" fontId="21" fillId="3" borderId="74" xfId="0" applyFont="1" applyFill="1" applyBorder="1" applyAlignment="1">
      <alignment horizontal="center"/>
    </xf>
    <xf numFmtId="0" fontId="21" fillId="3" borderId="74" xfId="0" applyFont="1" applyFill="1" applyBorder="1"/>
    <xf numFmtId="0" fontId="21" fillId="3" borderId="78" xfId="0" applyFont="1" applyFill="1" applyBorder="1"/>
    <xf numFmtId="164" fontId="0" fillId="0" borderId="30" xfId="0" applyNumberFormat="1" applyBorder="1" applyAlignment="1">
      <alignment horizontal="center" vertical="top"/>
    </xf>
    <xf numFmtId="166" fontId="0" fillId="0" borderId="20" xfId="0" applyNumberFormat="1" applyBorder="1" applyAlignment="1">
      <alignment horizontal="center" vertical="top"/>
    </xf>
    <xf numFmtId="0" fontId="0" fillId="0" borderId="20" xfId="0" applyBorder="1" applyAlignment="1">
      <alignment vertical="top" wrapText="1"/>
    </xf>
    <xf numFmtId="0" fontId="0" fillId="0" borderId="20" xfId="0" applyBorder="1" applyAlignment="1">
      <alignment vertical="top"/>
    </xf>
    <xf numFmtId="0" fontId="0" fillId="0" borderId="32" xfId="0" applyBorder="1" applyAlignment="1">
      <alignment vertical="top"/>
    </xf>
    <xf numFmtId="164" fontId="0" fillId="0" borderId="6" xfId="0" applyNumberFormat="1" applyBorder="1" applyAlignment="1">
      <alignment horizontal="center"/>
    </xf>
    <xf numFmtId="166" fontId="0" fillId="0" borderId="7" xfId="0" applyNumberFormat="1" applyBorder="1" applyAlignment="1">
      <alignment horizontal="center"/>
    </xf>
    <xf numFmtId="0" fontId="0" fillId="0" borderId="7" xfId="0" applyBorder="1"/>
    <xf numFmtId="0" fontId="0" fillId="0" borderId="8" xfId="0" applyBorder="1"/>
    <xf numFmtId="0" fontId="20" fillId="0" borderId="0" xfId="3" applyAlignment="1">
      <alignment vertical="center"/>
    </xf>
    <xf numFmtId="0" fontId="20" fillId="0" borderId="0" xfId="3"/>
    <xf numFmtId="0" fontId="70" fillId="0" borderId="53" xfId="0" applyFont="1" applyBorder="1"/>
    <xf numFmtId="0" fontId="7" fillId="3" borderId="61" xfId="0" applyFont="1" applyFill="1" applyBorder="1" applyAlignment="1">
      <alignment horizontal="center" vertical="center"/>
    </xf>
    <xf numFmtId="0" fontId="9" fillId="3" borderId="60" xfId="0" applyNumberFormat="1" applyFont="1" applyFill="1" applyBorder="1" applyAlignment="1">
      <alignment horizontal="center" vertical="center"/>
    </xf>
    <xf numFmtId="0" fontId="2" fillId="7" borderId="60" xfId="0" applyFont="1" applyFill="1" applyBorder="1" applyAlignment="1">
      <alignment horizontal="center" vertical="center"/>
    </xf>
    <xf numFmtId="0" fontId="2" fillId="2" borderId="61" xfId="0" applyFont="1" applyFill="1" applyBorder="1" applyAlignment="1">
      <alignment horizontal="center" vertical="center"/>
    </xf>
    <xf numFmtId="0" fontId="8" fillId="2" borderId="61" xfId="0" applyFont="1" applyFill="1" applyBorder="1" applyAlignment="1">
      <alignment horizontal="center" vertical="center"/>
    </xf>
    <xf numFmtId="0" fontId="8" fillId="6" borderId="60" xfId="0" applyFont="1" applyFill="1" applyBorder="1" applyAlignment="1">
      <alignment horizontal="center" vertical="center"/>
    </xf>
    <xf numFmtId="0" fontId="2" fillId="6" borderId="61" xfId="0" applyFont="1" applyFill="1" applyBorder="1" applyAlignment="1">
      <alignment horizontal="center" vertical="center"/>
    </xf>
    <xf numFmtId="0" fontId="17" fillId="6" borderId="71" xfId="0" applyFont="1" applyFill="1" applyBorder="1" applyAlignment="1">
      <alignment horizontal="center" vertical="center"/>
    </xf>
    <xf numFmtId="0" fontId="8" fillId="6" borderId="61" xfId="0" applyFont="1" applyFill="1" applyBorder="1" applyAlignment="1">
      <alignment horizontal="center" vertical="center"/>
    </xf>
    <xf numFmtId="0" fontId="7" fillId="11" borderId="78" xfId="0" applyFont="1" applyFill="1" applyBorder="1" applyAlignment="1">
      <alignment horizontal="center" vertical="center"/>
    </xf>
    <xf numFmtId="0" fontId="7" fillId="3" borderId="73" xfId="0" applyFont="1" applyFill="1" applyBorder="1" applyAlignment="1">
      <alignment horizontal="left" vertical="center"/>
    </xf>
    <xf numFmtId="0" fontId="0" fillId="3" borderId="74" xfId="0" applyFont="1" applyFill="1" applyBorder="1"/>
    <xf numFmtId="0" fontId="7" fillId="6" borderId="73" xfId="0" applyNumberFormat="1" applyFont="1" applyFill="1" applyBorder="1" applyAlignment="1">
      <alignment horizontal="center" vertical="center"/>
    </xf>
    <xf numFmtId="0" fontId="0" fillId="6" borderId="74" xfId="0" applyNumberFormat="1" applyFont="1" applyFill="1" applyBorder="1" applyAlignment="1">
      <alignment horizontal="center"/>
    </xf>
    <xf numFmtId="0" fontId="0" fillId="6" borderId="74" xfId="0" applyFont="1" applyFill="1" applyBorder="1" applyAlignment="1">
      <alignment horizontal="left"/>
    </xf>
    <xf numFmtId="0" fontId="5" fillId="6" borderId="74" xfId="0" applyFont="1" applyFill="1" applyBorder="1" applyAlignment="1">
      <alignment horizontal="center" vertical="center"/>
    </xf>
    <xf numFmtId="3" fontId="5" fillId="6" borderId="74" xfId="0" applyNumberFormat="1" applyFont="1" applyFill="1" applyBorder="1" applyAlignment="1">
      <alignment horizontal="left" vertical="center"/>
    </xf>
    <xf numFmtId="0" fontId="0" fillId="6" borderId="74" xfId="0" applyFont="1" applyFill="1" applyBorder="1" applyAlignment="1">
      <alignment vertical="center"/>
    </xf>
    <xf numFmtId="0" fontId="0" fillId="3" borderId="74" xfId="0" applyNumberFormat="1" applyFont="1" applyFill="1" applyBorder="1" applyAlignment="1">
      <alignment horizontal="center"/>
    </xf>
    <xf numFmtId="0" fontId="0" fillId="5" borderId="71" xfId="0" applyNumberFormat="1" applyFont="1" applyFill="1" applyBorder="1" applyAlignment="1">
      <alignment horizontal="center"/>
    </xf>
    <xf numFmtId="0" fontId="0" fillId="3" borderId="7" xfId="0" applyFont="1" applyFill="1" applyBorder="1"/>
    <xf numFmtId="0" fontId="6" fillId="3" borderId="6" xfId="2" applyFont="1" applyFill="1" applyBorder="1" applyAlignment="1" applyProtection="1">
      <alignment horizontal="center"/>
    </xf>
    <xf numFmtId="0" fontId="13" fillId="3" borderId="7" xfId="2" applyFont="1" applyFill="1" applyBorder="1" applyAlignment="1" applyProtection="1">
      <alignment horizontal="center"/>
    </xf>
    <xf numFmtId="0" fontId="17" fillId="3" borderId="7" xfId="0" applyFont="1" applyFill="1" applyBorder="1" applyAlignment="1">
      <alignment horizontal="center"/>
    </xf>
    <xf numFmtId="3" fontId="17" fillId="3" borderId="6" xfId="0" applyNumberFormat="1" applyFont="1" applyFill="1" applyBorder="1" applyAlignment="1">
      <alignment horizontal="left"/>
    </xf>
    <xf numFmtId="0" fontId="6" fillId="3" borderId="21" xfId="2" applyFont="1" applyFill="1" applyBorder="1" applyAlignment="1" applyProtection="1"/>
    <xf numFmtId="0" fontId="2" fillId="2" borderId="74" xfId="0" applyFont="1" applyFill="1" applyBorder="1" applyAlignment="1">
      <alignment horizontal="center" vertical="center"/>
    </xf>
    <xf numFmtId="0" fontId="11" fillId="0" borderId="8" xfId="2" applyNumberFormat="1" applyFont="1" applyFill="1" applyBorder="1" applyAlignment="1" applyProtection="1"/>
    <xf numFmtId="0" fontId="6" fillId="0" borderId="8" xfId="2" applyNumberFormat="1" applyFont="1" applyFill="1" applyBorder="1" applyAlignment="1" applyProtection="1"/>
    <xf numFmtId="0" fontId="7" fillId="3" borderId="72" xfId="0" applyNumberFormat="1" applyFont="1" applyFill="1" applyBorder="1" applyAlignment="1">
      <alignment horizontal="center" vertical="center"/>
    </xf>
    <xf numFmtId="1" fontId="7" fillId="3" borderId="72" xfId="0" applyNumberFormat="1" applyFont="1" applyFill="1" applyBorder="1" applyAlignment="1">
      <alignment horizontal="center" vertical="center"/>
    </xf>
    <xf numFmtId="3" fontId="0" fillId="0" borderId="25" xfId="0" applyNumberFormat="1" applyFont="1" applyFill="1" applyBorder="1"/>
    <xf numFmtId="3" fontId="0" fillId="0" borderId="35" xfId="0" applyNumberFormat="1" applyFont="1" applyFill="1" applyBorder="1"/>
    <xf numFmtId="3" fontId="0" fillId="0" borderId="32" xfId="0" applyNumberFormat="1" applyFont="1" applyFill="1" applyBorder="1" applyAlignment="1">
      <alignment horizontal="right"/>
    </xf>
    <xf numFmtId="0" fontId="0" fillId="0" borderId="22" xfId="0" applyNumberFormat="1" applyFont="1" applyFill="1" applyBorder="1" applyAlignment="1">
      <alignment horizontal="center"/>
    </xf>
    <xf numFmtId="0" fontId="0" fillId="0" borderId="34" xfId="0" applyFont="1" applyFill="1" applyBorder="1" applyAlignment="1">
      <alignment horizontal="left" vertical="center"/>
    </xf>
    <xf numFmtId="0" fontId="0" fillId="0" borderId="35" xfId="0" applyNumberFormat="1" applyFont="1" applyFill="1" applyBorder="1" applyAlignment="1">
      <alignment horizontal="center" vertical="center"/>
    </xf>
    <xf numFmtId="0" fontId="0" fillId="0" borderId="22" xfId="0" applyNumberFormat="1" applyFont="1" applyFill="1" applyBorder="1" applyAlignment="1">
      <alignment horizontal="center" vertical="center"/>
    </xf>
    <xf numFmtId="1" fontId="0" fillId="0" borderId="34" xfId="0" applyNumberFormat="1" applyFont="1" applyFill="1" applyBorder="1" applyAlignment="1">
      <alignment horizontal="center" vertical="center"/>
    </xf>
    <xf numFmtId="0" fontId="0" fillId="0" borderId="23" xfId="0" applyNumberFormat="1" applyFont="1" applyFill="1" applyBorder="1" applyAlignment="1">
      <alignment horizontal="left"/>
    </xf>
    <xf numFmtId="0" fontId="6" fillId="3" borderId="8" xfId="2" applyNumberFormat="1" applyFont="1" applyFill="1" applyBorder="1" applyAlignment="1" applyProtection="1">
      <alignment horizontal="left"/>
    </xf>
    <xf numFmtId="0" fontId="0" fillId="0" borderId="23" xfId="0" quotePrefix="1" applyNumberFormat="1" applyFill="1" applyBorder="1" applyAlignment="1">
      <alignment horizontal="left"/>
    </xf>
    <xf numFmtId="1" fontId="6" fillId="0" borderId="8" xfId="2" applyNumberFormat="1" applyFont="1" applyFill="1" applyBorder="1" applyAlignment="1" applyProtection="1">
      <alignment horizontal="left"/>
    </xf>
    <xf numFmtId="0" fontId="16" fillId="3" borderId="7" xfId="0" applyFont="1" applyFill="1" applyBorder="1" applyAlignment="1">
      <alignment horizontal="center" vertical="center"/>
    </xf>
    <xf numFmtId="0" fontId="0" fillId="0" borderId="23" xfId="0" applyNumberFormat="1" applyFill="1" applyBorder="1" applyAlignment="1">
      <alignment horizontal="left"/>
    </xf>
    <xf numFmtId="0" fontId="0" fillId="0" borderId="23" xfId="0" applyFill="1" applyBorder="1" applyAlignment="1">
      <alignment horizontal="center" vertical="center"/>
    </xf>
    <xf numFmtId="0" fontId="0" fillId="0" borderId="26" xfId="0" applyFont="1" applyFill="1" applyBorder="1" applyAlignment="1">
      <alignment horizontal="left" vertical="center"/>
    </xf>
    <xf numFmtId="3" fontId="0" fillId="0" borderId="24" xfId="0" applyNumberFormat="1" applyFont="1" applyFill="1" applyBorder="1"/>
    <xf numFmtId="3" fontId="0" fillId="0" borderId="14" xfId="0" applyNumberFormat="1" applyFont="1" applyFill="1" applyBorder="1" applyAlignment="1">
      <alignment horizontal="right"/>
    </xf>
    <xf numFmtId="3" fontId="0" fillId="0" borderId="13" xfId="0" applyNumberFormat="1" applyFont="1" applyFill="1" applyBorder="1" applyAlignment="1">
      <alignment horizontal="right"/>
    </xf>
    <xf numFmtId="0" fontId="0" fillId="0" borderId="24" xfId="0" applyNumberFormat="1" applyFont="1" applyFill="1" applyBorder="1" applyAlignment="1">
      <alignment horizontal="left"/>
    </xf>
    <xf numFmtId="0" fontId="7" fillId="3" borderId="74" xfId="0" applyFont="1" applyFill="1" applyBorder="1" applyAlignment="1">
      <alignment horizontal="left" vertical="center"/>
    </xf>
    <xf numFmtId="0" fontId="0" fillId="11" borderId="54" xfId="0" applyFont="1" applyFill="1" applyBorder="1"/>
    <xf numFmtId="0" fontId="7" fillId="11" borderId="4" xfId="0" applyFont="1" applyFill="1" applyBorder="1" applyAlignment="1">
      <alignment horizontal="center" vertical="center"/>
    </xf>
    <xf numFmtId="0" fontId="0" fillId="11" borderId="72" xfId="0" applyFont="1" applyFill="1" applyBorder="1"/>
    <xf numFmtId="0" fontId="0" fillId="3" borderId="72" xfId="0" applyFont="1" applyFill="1" applyBorder="1"/>
    <xf numFmtId="0" fontId="16" fillId="6" borderId="7" xfId="0" applyNumberFormat="1" applyFont="1" applyFill="1" applyBorder="1" applyAlignment="1">
      <alignment horizontal="left"/>
    </xf>
    <xf numFmtId="0" fontId="45" fillId="3" borderId="7" xfId="0" applyFont="1" applyFill="1" applyBorder="1"/>
    <xf numFmtId="0" fontId="0" fillId="3" borderId="9" xfId="0" applyFont="1" applyFill="1" applyBorder="1" applyAlignment="1">
      <alignment horizontal="center"/>
    </xf>
    <xf numFmtId="0" fontId="0" fillId="3" borderId="8" xfId="0" applyFont="1" applyFill="1" applyBorder="1" applyAlignment="1">
      <alignment horizontal="center"/>
    </xf>
    <xf numFmtId="1" fontId="0" fillId="3" borderId="21" xfId="0" applyNumberFormat="1" applyFill="1" applyBorder="1" applyAlignment="1">
      <alignment horizontal="center"/>
    </xf>
    <xf numFmtId="0" fontId="45" fillId="3" borderId="11" xfId="0" applyFont="1" applyFill="1" applyBorder="1" applyAlignment="1">
      <alignment horizontal="center"/>
    </xf>
    <xf numFmtId="0" fontId="6" fillId="3" borderId="13" xfId="2" applyFont="1" applyFill="1" applyBorder="1" applyAlignment="1" applyProtection="1">
      <alignment horizontal="left"/>
    </xf>
    <xf numFmtId="3" fontId="17" fillId="3" borderId="9" xfId="0" applyNumberFormat="1" applyFont="1" applyFill="1" applyBorder="1" applyAlignment="1">
      <alignment horizontal="right"/>
    </xf>
    <xf numFmtId="0" fontId="13" fillId="3" borderId="6" xfId="2" applyFont="1" applyFill="1" applyBorder="1" applyAlignment="1" applyProtection="1"/>
    <xf numFmtId="0" fontId="5" fillId="11" borderId="73" xfId="0" applyFont="1" applyFill="1" applyBorder="1" applyAlignment="1">
      <alignment vertical="center"/>
    </xf>
    <xf numFmtId="0" fontId="5" fillId="11" borderId="74" xfId="0" applyFont="1" applyFill="1" applyBorder="1" applyAlignment="1">
      <alignment vertical="center"/>
    </xf>
    <xf numFmtId="0" fontId="5" fillId="11" borderId="78" xfId="0" applyFont="1" applyFill="1" applyBorder="1" applyAlignment="1">
      <alignment vertical="center"/>
    </xf>
    <xf numFmtId="0" fontId="27" fillId="0" borderId="9" xfId="0" applyFont="1" applyBorder="1" applyAlignment="1">
      <alignment horizontal="center"/>
    </xf>
    <xf numFmtId="0" fontId="27" fillId="0" borderId="9" xfId="0" applyFont="1" applyFill="1" applyBorder="1" applyAlignment="1">
      <alignment horizontal="center"/>
    </xf>
    <xf numFmtId="0" fontId="0" fillId="0" borderId="43" xfId="0" applyFont="1" applyFill="1" applyBorder="1" applyAlignment="1">
      <alignment horizontal="center"/>
    </xf>
    <xf numFmtId="0" fontId="0" fillId="0" borderId="11" xfId="0" applyFont="1" applyFill="1" applyBorder="1" applyAlignment="1">
      <alignment horizontal="center"/>
    </xf>
    <xf numFmtId="0" fontId="0" fillId="0" borderId="12" xfId="0" applyFont="1" applyFill="1" applyBorder="1" applyAlignment="1">
      <alignment horizontal="center"/>
    </xf>
    <xf numFmtId="0" fontId="0" fillId="0" borderId="13" xfId="0" applyFont="1" applyFill="1" applyBorder="1" applyAlignment="1">
      <alignment horizontal="center"/>
    </xf>
    <xf numFmtId="0" fontId="0" fillId="0" borderId="41" xfId="0" applyFont="1" applyFill="1" applyBorder="1" applyAlignment="1">
      <alignment horizontal="center"/>
    </xf>
    <xf numFmtId="0" fontId="0" fillId="0" borderId="36" xfId="0" applyFont="1" applyFill="1" applyBorder="1" applyAlignment="1">
      <alignment horizontal="center"/>
    </xf>
    <xf numFmtId="0" fontId="0" fillId="11" borderId="74" xfId="0" applyFont="1" applyFill="1" applyBorder="1"/>
    <xf numFmtId="0" fontId="2" fillId="3" borderId="30" xfId="0" applyNumberFormat="1" applyFont="1" applyFill="1" applyBorder="1" applyAlignment="1">
      <alignment horizontal="center"/>
    </xf>
    <xf numFmtId="0" fontId="2" fillId="3" borderId="6" xfId="0" applyNumberFormat="1" applyFont="1" applyFill="1" applyBorder="1" applyAlignment="1">
      <alignment horizontal="center"/>
    </xf>
    <xf numFmtId="0" fontId="6" fillId="3" borderId="8" xfId="2" quotePrefix="1" applyNumberFormat="1" applyFont="1" applyFill="1" applyBorder="1" applyAlignment="1" applyProtection="1">
      <alignment horizontal="left"/>
    </xf>
    <xf numFmtId="0" fontId="2" fillId="3" borderId="7" xfId="0" applyNumberFormat="1" applyFont="1" applyFill="1" applyBorder="1" applyAlignment="1">
      <alignment horizontal="center"/>
    </xf>
    <xf numFmtId="0" fontId="6" fillId="3" borderId="0" xfId="2" applyFont="1" applyFill="1" applyBorder="1" applyAlignment="1" applyProtection="1"/>
    <xf numFmtId="0" fontId="2" fillId="3" borderId="6" xfId="0" applyFont="1" applyFill="1" applyBorder="1" applyAlignment="1">
      <alignment horizontal="center"/>
    </xf>
    <xf numFmtId="0" fontId="6" fillId="3" borderId="0" xfId="2" applyFont="1" applyFill="1" applyAlignment="1" applyProtection="1"/>
    <xf numFmtId="0" fontId="6" fillId="3" borderId="8" xfId="2" applyFont="1" applyFill="1" applyBorder="1" applyAlignment="1" applyProtection="1">
      <alignment horizontal="left"/>
    </xf>
    <xf numFmtId="0" fontId="2" fillId="3" borderId="7" xfId="0" applyFont="1" applyFill="1" applyBorder="1" applyAlignment="1">
      <alignment horizontal="center"/>
    </xf>
    <xf numFmtId="0" fontId="45" fillId="3" borderId="6" xfId="0" applyFont="1" applyFill="1" applyBorder="1" applyAlignment="1">
      <alignment horizontal="center"/>
    </xf>
    <xf numFmtId="0" fontId="15" fillId="3" borderId="10" xfId="0" applyNumberFormat="1" applyFont="1" applyFill="1" applyBorder="1" applyAlignment="1"/>
    <xf numFmtId="3" fontId="6" fillId="3" borderId="6" xfId="2" applyNumberFormat="1" applyFont="1" applyFill="1" applyBorder="1" applyAlignment="1" applyProtection="1">
      <alignment horizontal="left"/>
    </xf>
    <xf numFmtId="3" fontId="6" fillId="3" borderId="10" xfId="2" applyNumberFormat="1" applyFont="1" applyFill="1" applyBorder="1" applyAlignment="1" applyProtection="1">
      <alignment horizontal="left"/>
    </xf>
    <xf numFmtId="0" fontId="6" fillId="3" borderId="10" xfId="2" applyFont="1" applyFill="1" applyBorder="1" applyAlignment="1" applyProtection="1">
      <alignment horizontal="left"/>
    </xf>
    <xf numFmtId="0" fontId="0" fillId="3" borderId="7" xfId="0" applyFont="1" applyFill="1" applyBorder="1" applyAlignment="1">
      <alignment horizontal="left"/>
    </xf>
    <xf numFmtId="0" fontId="71" fillId="0" borderId="0" xfId="0" applyFont="1" applyAlignment="1">
      <alignment horizontal="left"/>
    </xf>
    <xf numFmtId="0" fontId="13" fillId="3" borderId="7" xfId="2" applyFont="1" applyFill="1" applyBorder="1" applyAlignment="1" applyProtection="1"/>
    <xf numFmtId="0" fontId="1" fillId="3" borderId="11" xfId="2" applyFill="1" applyBorder="1" applyAlignment="1" applyProtection="1">
      <alignment horizontal="left"/>
    </xf>
    <xf numFmtId="0" fontId="0" fillId="3" borderId="12" xfId="0" applyFont="1" applyFill="1" applyBorder="1" applyAlignment="1">
      <alignment horizontal="center"/>
    </xf>
    <xf numFmtId="0" fontId="0" fillId="3" borderId="13" xfId="0" applyFont="1" applyFill="1" applyBorder="1" applyAlignment="1">
      <alignment horizontal="center"/>
    </xf>
    <xf numFmtId="0" fontId="16" fillId="3" borderId="7" xfId="0" applyFont="1" applyFill="1" applyBorder="1" applyAlignment="1">
      <alignment horizontal="center"/>
    </xf>
    <xf numFmtId="0" fontId="16" fillId="3" borderId="7" xfId="0" applyNumberFormat="1" applyFont="1" applyFill="1" applyBorder="1" applyAlignment="1">
      <alignment horizontal="center"/>
    </xf>
    <xf numFmtId="0" fontId="17" fillId="3" borderId="7" xfId="0" applyNumberFormat="1" applyFont="1" applyFill="1" applyBorder="1" applyAlignment="1">
      <alignment horizontal="center"/>
    </xf>
    <xf numFmtId="3" fontId="6" fillId="3" borderId="9" xfId="2" applyNumberFormat="1" applyFont="1" applyFill="1" applyBorder="1" applyAlignment="1" applyProtection="1"/>
    <xf numFmtId="0" fontId="0" fillId="3" borderId="8" xfId="0" applyNumberFormat="1" applyFont="1" applyFill="1" applyBorder="1" applyAlignment="1">
      <alignment horizontal="center"/>
    </xf>
    <xf numFmtId="0" fontId="0" fillId="3" borderId="8" xfId="0" applyFill="1" applyBorder="1"/>
    <xf numFmtId="0" fontId="63" fillId="0" borderId="0" xfId="0" applyFont="1" applyAlignment="1">
      <alignment horizontal="center" vertical="center"/>
    </xf>
    <xf numFmtId="0" fontId="64" fillId="0" borderId="0" xfId="0" applyFont="1" applyAlignment="1">
      <alignment horizontal="center" vertical="center"/>
    </xf>
    <xf numFmtId="0" fontId="5" fillId="3" borderId="74" xfId="0" applyFont="1" applyFill="1" applyBorder="1" applyAlignment="1">
      <alignment horizontal="center" vertical="center" wrapText="1"/>
    </xf>
    <xf numFmtId="0" fontId="5" fillId="3" borderId="78" xfId="0" applyFont="1" applyFill="1" applyBorder="1" applyAlignment="1">
      <alignment horizontal="center" vertical="center" wrapText="1"/>
    </xf>
    <xf numFmtId="0" fontId="7" fillId="6" borderId="73" xfId="0" applyFont="1" applyFill="1" applyBorder="1" applyAlignment="1">
      <alignment horizontal="center" vertical="center" wrapText="1"/>
    </xf>
    <xf numFmtId="0" fontId="7" fillId="6" borderId="78" xfId="0" applyFont="1" applyFill="1" applyBorder="1" applyAlignment="1">
      <alignment horizontal="center" vertical="center" wrapText="1"/>
    </xf>
    <xf numFmtId="0" fontId="2" fillId="6" borderId="60"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6" borderId="61" xfId="0" applyFont="1" applyFill="1" applyBorder="1" applyAlignment="1">
      <alignment horizontal="center" vertical="center" wrapText="1"/>
    </xf>
    <xf numFmtId="0" fontId="5" fillId="3" borderId="73" xfId="0" applyFont="1" applyFill="1" applyBorder="1" applyAlignment="1">
      <alignment horizontal="center" vertical="center"/>
    </xf>
    <xf numFmtId="0" fontId="5" fillId="3" borderId="74" xfId="0" applyFont="1" applyFill="1" applyBorder="1" applyAlignment="1">
      <alignment horizontal="center" vertical="center"/>
    </xf>
    <xf numFmtId="0" fontId="5" fillId="3" borderId="78" xfId="0" applyFont="1" applyFill="1" applyBorder="1" applyAlignment="1">
      <alignment horizontal="center" vertical="center"/>
    </xf>
    <xf numFmtId="0" fontId="2" fillId="6" borderId="5"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xf>
    <xf numFmtId="0" fontId="5" fillId="3" borderId="33" xfId="0" applyFont="1" applyFill="1" applyBorder="1" applyAlignment="1">
      <alignment horizontal="center" vertical="center"/>
    </xf>
    <xf numFmtId="0" fontId="2" fillId="2" borderId="73" xfId="0" applyFont="1" applyFill="1" applyBorder="1" applyAlignment="1">
      <alignment horizontal="center" vertical="center" wrapText="1"/>
    </xf>
    <xf numFmtId="0" fontId="2" fillId="2" borderId="74"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0" fillId="6" borderId="73" xfId="0" applyFont="1" applyFill="1" applyBorder="1" applyAlignment="1">
      <alignment horizontal="center" vertical="center" wrapText="1"/>
    </xf>
    <xf numFmtId="0" fontId="0" fillId="6" borderId="78" xfId="0" applyFont="1" applyFill="1" applyBorder="1" applyAlignment="1">
      <alignment horizontal="center" vertical="center" wrapText="1"/>
    </xf>
    <xf numFmtId="0" fontId="2" fillId="2" borderId="74" xfId="0" applyFont="1" applyFill="1" applyBorder="1" applyAlignment="1">
      <alignment horizontal="center" vertical="center"/>
    </xf>
    <xf numFmtId="0" fontId="2" fillId="2" borderId="78" xfId="0" applyFont="1" applyFill="1" applyBorder="1" applyAlignment="1">
      <alignment horizontal="center" vertical="center"/>
    </xf>
    <xf numFmtId="0" fontId="2" fillId="2" borderId="73" xfId="0" applyFont="1" applyFill="1" applyBorder="1" applyAlignment="1">
      <alignment vertical="center" wrapText="1"/>
    </xf>
    <xf numFmtId="0" fontId="2" fillId="2" borderId="74" xfId="0" applyFont="1" applyFill="1" applyBorder="1" applyAlignment="1">
      <alignment vertical="center" wrapText="1"/>
    </xf>
    <xf numFmtId="0" fontId="2" fillId="2" borderId="78" xfId="0" applyFont="1" applyFill="1" applyBorder="1" applyAlignment="1">
      <alignment vertical="center" wrapText="1"/>
    </xf>
    <xf numFmtId="0" fontId="2" fillId="2" borderId="6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6" borderId="73" xfId="0" applyFont="1" applyFill="1" applyBorder="1" applyAlignment="1">
      <alignment horizontal="center" vertical="center" wrapText="1"/>
    </xf>
    <xf numFmtId="0" fontId="2" fillId="6" borderId="74" xfId="0" applyFont="1" applyFill="1" applyBorder="1" applyAlignment="1">
      <alignment horizontal="center" vertical="center" wrapText="1"/>
    </xf>
    <xf numFmtId="0" fontId="2" fillId="6" borderId="78" xfId="0" applyFont="1" applyFill="1" applyBorder="1" applyAlignment="1">
      <alignment horizontal="center" vertical="center" wrapText="1"/>
    </xf>
    <xf numFmtId="0" fontId="5" fillId="0" borderId="0" xfId="0" applyFont="1" applyFill="1" applyBorder="1" applyAlignment="1">
      <alignment horizontal="left" vertical="center"/>
    </xf>
    <xf numFmtId="0" fontId="7" fillId="4" borderId="73" xfId="0" applyFont="1" applyFill="1" applyBorder="1" applyAlignment="1">
      <alignment horizontal="center"/>
    </xf>
    <xf numFmtId="0" fontId="7" fillId="4" borderId="74" xfId="0" applyFont="1" applyFill="1" applyBorder="1" applyAlignment="1">
      <alignment horizontal="center"/>
    </xf>
    <xf numFmtId="0" fontId="7" fillId="4" borderId="75" xfId="0" applyFont="1" applyFill="1" applyBorder="1" applyAlignment="1">
      <alignment horizontal="center"/>
    </xf>
    <xf numFmtId="0" fontId="7" fillId="6" borderId="73" xfId="0" applyFont="1" applyFill="1" applyBorder="1" applyAlignment="1">
      <alignment horizontal="center"/>
    </xf>
    <xf numFmtId="0" fontId="7" fillId="6" borderId="74" xfId="0" applyFont="1" applyFill="1" applyBorder="1" applyAlignment="1">
      <alignment horizontal="center"/>
    </xf>
    <xf numFmtId="0" fontId="7" fillId="6" borderId="75" xfId="0" applyFont="1" applyFill="1" applyBorder="1" applyAlignment="1">
      <alignment horizontal="center"/>
    </xf>
    <xf numFmtId="0" fontId="13" fillId="0" borderId="68" xfId="2" applyFont="1" applyFill="1" applyBorder="1" applyAlignment="1" applyProtection="1">
      <alignment horizontal="center"/>
    </xf>
    <xf numFmtId="0" fontId="13" fillId="0" borderId="26" xfId="2" applyFont="1" applyFill="1" applyBorder="1" applyAlignment="1" applyProtection="1">
      <alignment horizontal="center"/>
    </xf>
    <xf numFmtId="0" fontId="13" fillId="0" borderId="21" xfId="2" applyFont="1" applyFill="1" applyBorder="1" applyAlignment="1" applyProtection="1">
      <alignment horizontal="center"/>
    </xf>
    <xf numFmtId="0" fontId="0" fillId="6" borderId="38" xfId="0" applyFont="1" applyFill="1" applyBorder="1" applyAlignment="1">
      <alignment horizontal="center"/>
    </xf>
    <xf numFmtId="0" fontId="0" fillId="6" borderId="64" xfId="0" applyFont="1" applyFill="1" applyBorder="1" applyAlignment="1">
      <alignment horizontal="center"/>
    </xf>
    <xf numFmtId="0" fontId="0" fillId="6" borderId="63" xfId="0" applyFont="1" applyFill="1" applyBorder="1" applyAlignment="1">
      <alignment horizontal="center"/>
    </xf>
    <xf numFmtId="0" fontId="7" fillId="10" borderId="17"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18" xfId="0" applyFont="1" applyFill="1" applyBorder="1" applyAlignment="1">
      <alignment horizontal="left" vertical="top" wrapText="1"/>
    </xf>
    <xf numFmtId="0" fontId="7" fillId="10" borderId="19" xfId="0" applyFont="1" applyFill="1" applyBorder="1" applyAlignment="1">
      <alignment horizontal="left" vertical="top" wrapText="1"/>
    </xf>
    <xf numFmtId="0" fontId="6" fillId="0" borderId="23" xfId="2" applyFont="1" applyFill="1" applyBorder="1" applyAlignment="1" applyProtection="1"/>
  </cellXfs>
  <cellStyles count="4">
    <cellStyle name="Hyperlink" xfId="2" builtinId="8"/>
    <cellStyle name="Hyperlink 2" xfId="3"/>
    <cellStyle name="Normal" xfId="0" builtinId="0"/>
    <cellStyle name="Percent" xfId="1" builtinId="5"/>
  </cellStyles>
  <dxfs count="0"/>
  <tableStyles count="0" defaultTableStyle="TableStyleMedium9" defaultPivotStyle="PivotStyleLight16"/>
  <colors>
    <mruColors>
      <color rgb="FFFFFFCC"/>
      <color rgb="FFFFFF66"/>
      <color rgb="FF9966FF"/>
      <color rgb="FF000099"/>
      <color rgb="FF0000CC"/>
      <color rgb="FFCCFFFF"/>
      <color rgb="FFCCFF66"/>
      <color rgb="FFCC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TSA Operational Status</a:t>
            </a:r>
          </a:p>
        </c:rich>
      </c:tx>
      <c:layout>
        <c:manualLayout>
          <c:xMode val="edge"/>
          <c:yMode val="edge"/>
          <c:x val="0.31316650487182252"/>
          <c:y val="6.2862259405074361E-3"/>
        </c:manualLayout>
      </c:layout>
      <c:overlay val="1"/>
    </c:title>
    <c:autoTitleDeleted val="0"/>
    <c:plotArea>
      <c:layout>
        <c:manualLayout>
          <c:layoutTarget val="inner"/>
          <c:xMode val="edge"/>
          <c:yMode val="edge"/>
          <c:x val="0.38906819998395881"/>
          <c:y val="0.17663631889763778"/>
          <c:w val="0.57384012456820133"/>
          <c:h val="0.59388806867891508"/>
        </c:manualLayout>
      </c:layout>
      <c:barChart>
        <c:barDir val="bar"/>
        <c:grouping val="clustered"/>
        <c:varyColors val="0"/>
        <c:ser>
          <c:idx val="2"/>
          <c:order val="0"/>
          <c:tx>
            <c:strRef>
              <c:f>'PFM_eServices Stats'!$S$4</c:f>
              <c:strCache>
                <c:ptCount val="1"/>
                <c:pt idx="0">
                  <c:v>0:  No TSA yet</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Stats'!$T$4</c:f>
              <c:numCache>
                <c:formatCode>General</c:formatCode>
                <c:ptCount val="1"/>
                <c:pt idx="0">
                  <c:v>37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2AD-4429-918E-810270198AFA}"/>
            </c:ext>
          </c:extLst>
        </c:ser>
        <c:ser>
          <c:idx val="1"/>
          <c:order val="1"/>
          <c:tx>
            <c:strRef>
              <c:f>'PFM_eServices Stats'!$S$5</c:f>
              <c:strCache>
                <c:ptCount val="1"/>
                <c:pt idx="0">
                  <c:v>1: Planned / initiated</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Stats'!$T$5</c:f>
              <c:numCache>
                <c:formatCode>General</c:formatCode>
                <c:ptCount val="1"/>
                <c:pt idx="0">
                  <c:v>26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22AD-4429-918E-810270198AFA}"/>
            </c:ext>
          </c:extLst>
        </c:ser>
        <c:ser>
          <c:idx val="4"/>
          <c:order val="2"/>
          <c:tx>
            <c:strRef>
              <c:f>'PFM_eServices Stats'!$S$6</c:f>
              <c:strCache>
                <c:ptCount val="1"/>
                <c:pt idx="0">
                  <c:v>2: In use - Decentralized</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22AD-4429-918E-810270198AFA}"/>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Stats'!$T$6</c:f>
              <c:numCache>
                <c:formatCode>General</c:formatCode>
                <c:ptCount val="1"/>
                <c:pt idx="0">
                  <c:v>69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22AD-4429-918E-810270198AFA}"/>
            </c:ext>
          </c:extLst>
        </c:ser>
        <c:ser>
          <c:idx val="0"/>
          <c:order val="3"/>
          <c:tx>
            <c:strRef>
              <c:f>'PFM_eServices Stats'!$S$7</c:f>
              <c:strCache>
                <c:ptCount val="1"/>
                <c:pt idx="0">
                  <c:v>3: In use - Centralized </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22AD-4429-918E-810270198AFA}"/>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AD-4429-918E-810270198AFA}"/>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Stats'!$T$7</c:f>
              <c:numCache>
                <c:formatCode>General</c:formatCode>
                <c:ptCount val="1"/>
                <c:pt idx="0">
                  <c:v>66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22AD-4429-918E-810270198AFA}"/>
            </c:ext>
          </c:extLst>
        </c:ser>
        <c:dLbls>
          <c:showLegendKey val="0"/>
          <c:showVal val="0"/>
          <c:showCatName val="0"/>
          <c:showSerName val="0"/>
          <c:showPercent val="0"/>
          <c:showBubbleSize val="0"/>
        </c:dLbls>
        <c:gapWidth val="120"/>
        <c:overlap val="-30"/>
        <c:axId val="340782656"/>
        <c:axId val="340783048"/>
      </c:barChart>
      <c:catAx>
        <c:axId val="340782656"/>
        <c:scaling>
          <c:orientation val="minMax"/>
        </c:scaling>
        <c:delete val="1"/>
        <c:axPos val="l"/>
        <c:numFmt formatCode="General" sourceLinked="1"/>
        <c:majorTickMark val="out"/>
        <c:minorTickMark val="none"/>
        <c:tickLblPos val="nextTo"/>
        <c:crossAx val="340783048"/>
        <c:crosses val="autoZero"/>
        <c:auto val="1"/>
        <c:lblAlgn val="ctr"/>
        <c:lblOffset val="100"/>
        <c:noMultiLvlLbl val="0"/>
      </c:catAx>
      <c:valAx>
        <c:axId val="340783048"/>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80796500806208493"/>
              <c:y val="0.87332677165354333"/>
            </c:manualLayout>
          </c:layout>
          <c:overlay val="0"/>
        </c:title>
        <c:numFmt formatCode="General" sourceLinked="0"/>
        <c:majorTickMark val="out"/>
        <c:minorTickMark val="none"/>
        <c:tickLblPos val="nextTo"/>
        <c:txPr>
          <a:bodyPr/>
          <a:lstStyle/>
          <a:p>
            <a:pPr>
              <a:defRPr sz="900"/>
            </a:pPr>
            <a:endParaRPr lang="en-US"/>
          </a:p>
        </c:txPr>
        <c:crossAx val="340782656"/>
        <c:crosses val="autoZero"/>
        <c:crossBetween val="between"/>
      </c:valAx>
      <c:spPr>
        <a:ln>
          <a:solidFill>
            <a:schemeClr val="tx1"/>
          </a:solidFill>
        </a:ln>
      </c:spPr>
    </c:plotArea>
    <c:legend>
      <c:legendPos val="l"/>
      <c:layout>
        <c:manualLayout>
          <c:xMode val="edge"/>
          <c:yMode val="edge"/>
          <c:x val="0"/>
          <c:y val="0.22078275371828521"/>
          <c:w val="0.3701907519726525"/>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29020089344892497"/>
          <c:y val="0"/>
        </c:manualLayout>
      </c:layout>
      <c:overlay val="1"/>
    </c:title>
    <c:autoTitleDeleted val="0"/>
    <c:plotArea>
      <c:layout>
        <c:manualLayout>
          <c:layoutTarget val="inner"/>
          <c:xMode val="edge"/>
          <c:yMode val="edge"/>
          <c:x val="0.13920172857180732"/>
          <c:y val="0.13163337221736174"/>
          <c:w val="0.83487565948195874"/>
          <c:h val="0.62868183143773693"/>
        </c:manualLayout>
      </c:layout>
      <c:barChart>
        <c:barDir val="col"/>
        <c:grouping val="clustered"/>
        <c:varyColors val="0"/>
        <c:ser>
          <c:idx val="1"/>
          <c:order val="0"/>
          <c:tx>
            <c:strRef>
              <c:f>'PFM_eServices Stats'!$CK$4</c:f>
              <c:strCache>
                <c:ptCount val="1"/>
                <c:pt idx="0">
                  <c:v>AFR</c:v>
                </c:pt>
              </c:strCache>
            </c:strRef>
          </c:tx>
          <c:spPr>
            <a:solidFill>
              <a:srgbClr val="FFC000"/>
            </a:solidFill>
            <a:ln>
              <a:solidFill>
                <a:schemeClr val="tx1"/>
              </a:solidFill>
            </a:ln>
          </c:spPr>
          <c:invertIfNegative val="0"/>
          <c:val>
            <c:numRef>
              <c:f>'PFM_eServices Stats'!$CL$4:$CN$4</c:f>
              <c:numCache>
                <c:formatCode>General</c:formatCode>
                <c:ptCount val="3"/>
                <c:pt idx="0">
                  <c:v>45</c:v>
                </c:pt>
                <c:pt idx="1">
                  <c:v>2</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8E3-407A-8F95-7BDCEE32A2E6}"/>
            </c:ext>
          </c:extLst>
        </c:ser>
        <c:ser>
          <c:idx val="2"/>
          <c:order val="1"/>
          <c:tx>
            <c:strRef>
              <c:f>'PFM_eServices Stats'!$CK$5</c:f>
              <c:strCache>
                <c:ptCount val="1"/>
                <c:pt idx="0">
                  <c:v>EAP</c:v>
                </c:pt>
              </c:strCache>
            </c:strRef>
          </c:tx>
          <c:spPr>
            <a:solidFill>
              <a:schemeClr val="accent1">
                <a:lumMod val="40000"/>
                <a:lumOff val="60000"/>
              </a:schemeClr>
            </a:solidFill>
            <a:ln>
              <a:solidFill>
                <a:schemeClr val="tx1"/>
              </a:solidFill>
            </a:ln>
          </c:spPr>
          <c:invertIfNegative val="0"/>
          <c:val>
            <c:numRef>
              <c:f>'PFM_eServices Stats'!$CL$5:$CN$5</c:f>
              <c:numCache>
                <c:formatCode>General</c:formatCode>
                <c:ptCount val="3"/>
                <c:pt idx="0">
                  <c:v>18</c:v>
                </c:pt>
                <c:pt idx="1">
                  <c:v>9</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08E3-407A-8F95-7BDCEE32A2E6}"/>
            </c:ext>
          </c:extLst>
        </c:ser>
        <c:ser>
          <c:idx val="3"/>
          <c:order val="2"/>
          <c:tx>
            <c:strRef>
              <c:f>'PFM_eServices Stats'!$CK$6</c:f>
              <c:strCache>
                <c:ptCount val="1"/>
                <c:pt idx="0">
                  <c:v>ECA</c:v>
                </c:pt>
              </c:strCache>
            </c:strRef>
          </c:tx>
          <c:spPr>
            <a:solidFill>
              <a:srgbClr val="FFFF00"/>
            </a:solidFill>
            <a:ln>
              <a:solidFill>
                <a:schemeClr val="tx1"/>
              </a:solidFill>
            </a:ln>
          </c:spPr>
          <c:invertIfNegative val="0"/>
          <c:val>
            <c:numRef>
              <c:f>'PFM_eServices Stats'!$CL$6:$CN$6</c:f>
              <c:numCache>
                <c:formatCode>General</c:formatCode>
                <c:ptCount val="3"/>
                <c:pt idx="0">
                  <c:v>8</c:v>
                </c:pt>
                <c:pt idx="1">
                  <c:v>22</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08E3-407A-8F95-7BDCEE32A2E6}"/>
            </c:ext>
          </c:extLst>
        </c:ser>
        <c:ser>
          <c:idx val="4"/>
          <c:order val="3"/>
          <c:tx>
            <c:strRef>
              <c:f>'PFM_eServices Stats'!$CK$7</c:f>
              <c:strCache>
                <c:ptCount val="1"/>
                <c:pt idx="0">
                  <c:v>LCR</c:v>
                </c:pt>
              </c:strCache>
            </c:strRef>
          </c:tx>
          <c:spPr>
            <a:solidFill>
              <a:schemeClr val="accent3">
                <a:lumMod val="60000"/>
                <a:lumOff val="40000"/>
              </a:schemeClr>
            </a:solidFill>
            <a:ln>
              <a:solidFill>
                <a:schemeClr val="tx1"/>
              </a:solidFill>
            </a:ln>
          </c:spPr>
          <c:invertIfNegative val="0"/>
          <c:val>
            <c:numRef>
              <c:f>'PFM_eServices Stats'!$CL$7:$CN$7</c:f>
              <c:numCache>
                <c:formatCode>General</c:formatCode>
                <c:ptCount val="3"/>
                <c:pt idx="0">
                  <c:v>18</c:v>
                </c:pt>
                <c:pt idx="1">
                  <c:v>14</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08E3-407A-8F95-7BDCEE32A2E6}"/>
            </c:ext>
          </c:extLst>
        </c:ser>
        <c:ser>
          <c:idx val="5"/>
          <c:order val="4"/>
          <c:tx>
            <c:strRef>
              <c:f>'PFM_eServices Stats'!$CK$8</c:f>
              <c:strCache>
                <c:ptCount val="1"/>
                <c:pt idx="0">
                  <c:v>MNA</c:v>
                </c:pt>
              </c:strCache>
            </c:strRef>
          </c:tx>
          <c:spPr>
            <a:solidFill>
              <a:schemeClr val="tx2">
                <a:lumMod val="40000"/>
                <a:lumOff val="60000"/>
              </a:schemeClr>
            </a:solidFill>
            <a:ln>
              <a:solidFill>
                <a:schemeClr val="tx1"/>
              </a:solidFill>
            </a:ln>
          </c:spPr>
          <c:invertIfNegative val="0"/>
          <c:val>
            <c:numRef>
              <c:f>'PFM_eServices Stats'!$CL$8:$CN$8</c:f>
              <c:numCache>
                <c:formatCode>General</c:formatCode>
                <c:ptCount val="3"/>
                <c:pt idx="0">
                  <c:v>16</c:v>
                </c:pt>
                <c:pt idx="1">
                  <c:v>5</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08E3-407A-8F95-7BDCEE32A2E6}"/>
            </c:ext>
          </c:extLst>
        </c:ser>
        <c:ser>
          <c:idx val="6"/>
          <c:order val="5"/>
          <c:tx>
            <c:strRef>
              <c:f>'PFM_eServices Stats'!$CK$9</c:f>
              <c:strCache>
                <c:ptCount val="1"/>
                <c:pt idx="0">
                  <c:v>SAR</c:v>
                </c:pt>
              </c:strCache>
            </c:strRef>
          </c:tx>
          <c:spPr>
            <a:solidFill>
              <a:schemeClr val="accent6">
                <a:lumMod val="75000"/>
              </a:schemeClr>
            </a:solidFill>
            <a:ln>
              <a:solidFill>
                <a:schemeClr val="tx1"/>
              </a:solidFill>
            </a:ln>
          </c:spPr>
          <c:invertIfNegative val="0"/>
          <c:val>
            <c:numRef>
              <c:f>'PFM_eServices Stats'!$CL$9:$CN$9</c:f>
              <c:numCache>
                <c:formatCode>General</c:formatCode>
                <c:ptCount val="3"/>
                <c:pt idx="0">
                  <c:v>7</c:v>
                </c:pt>
                <c:pt idx="1">
                  <c:v>1</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08E3-407A-8F95-7BDCEE32A2E6}"/>
            </c:ext>
          </c:extLst>
        </c:ser>
        <c:dLbls>
          <c:showLegendKey val="0"/>
          <c:showVal val="0"/>
          <c:showCatName val="0"/>
          <c:showSerName val="0"/>
          <c:showPercent val="0"/>
          <c:showBubbleSize val="0"/>
        </c:dLbls>
        <c:gapWidth val="120"/>
        <c:overlap val="-20"/>
        <c:axId val="343731656"/>
        <c:axId val="343735184"/>
      </c:barChart>
      <c:catAx>
        <c:axId val="343731656"/>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9456650579967822"/>
              <c:y val="0.79718090794206276"/>
            </c:manualLayout>
          </c:layout>
          <c:overlay val="0"/>
        </c:title>
        <c:numFmt formatCode="General" sourceLinked="1"/>
        <c:majorTickMark val="out"/>
        <c:minorTickMark val="none"/>
        <c:tickLblPos val="nextTo"/>
        <c:txPr>
          <a:bodyPr/>
          <a:lstStyle/>
          <a:p>
            <a:pPr>
              <a:defRPr sz="900"/>
            </a:pPr>
            <a:endParaRPr lang="en-US"/>
          </a:p>
        </c:txPr>
        <c:crossAx val="343735184"/>
        <c:crosses val="autoZero"/>
        <c:auto val="1"/>
        <c:lblAlgn val="ctr"/>
        <c:lblOffset val="100"/>
        <c:noMultiLvlLbl val="0"/>
      </c:catAx>
      <c:valAx>
        <c:axId val="343735184"/>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343731656"/>
        <c:crosses val="autoZero"/>
        <c:crossBetween val="between"/>
      </c:valAx>
      <c:spPr>
        <a:ln>
          <a:solidFill>
            <a:schemeClr val="tx1"/>
          </a:solidFill>
        </a:ln>
      </c:spPr>
    </c:plotArea>
    <c:legend>
      <c:legendPos val="r"/>
      <c:layout>
        <c:manualLayout>
          <c:xMode val="edge"/>
          <c:yMode val="edge"/>
          <c:x val="5.0845064821442777E-2"/>
          <c:y val="0.88289467288811119"/>
          <c:w val="0.89444113046475249"/>
          <c:h val="0.11710532711188877"/>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5800634295713037"/>
          <c:y val="1.4636191309419647E-3"/>
        </c:manualLayout>
      </c:layout>
      <c:overlay val="1"/>
    </c:title>
    <c:autoTitleDeleted val="0"/>
    <c:plotArea>
      <c:layout>
        <c:manualLayout>
          <c:layoutTarget val="inner"/>
          <c:xMode val="edge"/>
          <c:yMode val="edge"/>
          <c:x val="0.16549064179477566"/>
          <c:y val="0.12928757169242736"/>
          <c:w val="0.79510170603674546"/>
          <c:h val="0.62001737630018461"/>
        </c:manualLayout>
      </c:layout>
      <c:barChart>
        <c:barDir val="col"/>
        <c:grouping val="clustered"/>
        <c:varyColors val="0"/>
        <c:ser>
          <c:idx val="0"/>
          <c:order val="0"/>
          <c:tx>
            <c:strRef>
              <c:f>'PFM_eServices Stats'!$CD$7</c:f>
              <c:strCache>
                <c:ptCount val="1"/>
                <c:pt idx="0">
                  <c:v>LIC</c:v>
                </c:pt>
              </c:strCache>
            </c:strRef>
          </c:tx>
          <c:spPr>
            <a:solidFill>
              <a:srgbClr val="FFC000"/>
            </a:solidFill>
            <a:ln>
              <a:solidFill>
                <a:schemeClr val="tx1"/>
              </a:solidFill>
            </a:ln>
          </c:spPr>
          <c:invertIfNegative val="0"/>
          <c:val>
            <c:numRef>
              <c:f>'PFM_eServices Stats'!$CE$7:$CH$7</c:f>
              <c:numCache>
                <c:formatCode>General</c:formatCode>
                <c:ptCount val="4"/>
                <c:pt idx="0">
                  <c:v>29</c:v>
                </c:pt>
                <c:pt idx="1">
                  <c:v>0</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657-4748-B196-2BE9AE333A18}"/>
            </c:ext>
          </c:extLst>
        </c:ser>
        <c:ser>
          <c:idx val="4"/>
          <c:order val="1"/>
          <c:tx>
            <c:strRef>
              <c:f>'PFM_eServices Stats'!$CD$6</c:f>
              <c:strCache>
                <c:ptCount val="1"/>
                <c:pt idx="0">
                  <c:v>LMIC</c:v>
                </c:pt>
              </c:strCache>
            </c:strRef>
          </c:tx>
          <c:spPr>
            <a:solidFill>
              <a:srgbClr val="FFFF00"/>
            </a:solidFill>
            <a:ln>
              <a:solidFill>
                <a:schemeClr val="tx1"/>
              </a:solidFill>
            </a:ln>
          </c:spPr>
          <c:invertIfNegative val="0"/>
          <c:val>
            <c:numRef>
              <c:f>'PFM_eServices Stats'!$CE$6:$CH$6</c:f>
              <c:numCache>
                <c:formatCode>General</c:formatCode>
                <c:ptCount val="4"/>
                <c:pt idx="0">
                  <c:v>43</c:v>
                </c:pt>
                <c:pt idx="1">
                  <c:v>9</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657-4748-B196-2BE9AE333A18}"/>
            </c:ext>
          </c:extLst>
        </c:ser>
        <c:ser>
          <c:idx val="3"/>
          <c:order val="2"/>
          <c:tx>
            <c:strRef>
              <c:f>'PFM_eServices Stats'!$CD$5</c:f>
              <c:strCache>
                <c:ptCount val="1"/>
                <c:pt idx="0">
                  <c:v>UMIC</c:v>
                </c:pt>
              </c:strCache>
            </c:strRef>
          </c:tx>
          <c:spPr>
            <a:solidFill>
              <a:schemeClr val="accent3">
                <a:lumMod val="60000"/>
                <a:lumOff val="40000"/>
              </a:schemeClr>
            </a:solidFill>
            <a:ln>
              <a:solidFill>
                <a:schemeClr val="tx1"/>
              </a:solidFill>
            </a:ln>
          </c:spPr>
          <c:invertIfNegative val="0"/>
          <c:val>
            <c:numRef>
              <c:f>'PFM_eServices Stats'!$CE$5:$CH$5</c:f>
              <c:numCache>
                <c:formatCode>General</c:formatCode>
                <c:ptCount val="4"/>
                <c:pt idx="0">
                  <c:v>30</c:v>
                </c:pt>
                <c:pt idx="1">
                  <c:v>25</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657-4748-B196-2BE9AE333A18}"/>
            </c:ext>
          </c:extLst>
        </c:ser>
        <c:ser>
          <c:idx val="2"/>
          <c:order val="3"/>
          <c:tx>
            <c:strRef>
              <c:f>'PFM_eServices Stats'!$CD$4</c:f>
              <c:strCache>
                <c:ptCount val="1"/>
                <c:pt idx="0">
                  <c:v>HIC</c:v>
                </c:pt>
              </c:strCache>
            </c:strRef>
          </c:tx>
          <c:spPr>
            <a:solidFill>
              <a:schemeClr val="accent1">
                <a:lumMod val="40000"/>
                <a:lumOff val="60000"/>
              </a:schemeClr>
            </a:solidFill>
            <a:ln>
              <a:solidFill>
                <a:schemeClr val="tx1"/>
              </a:solidFill>
            </a:ln>
          </c:spPr>
          <c:invertIfNegative val="0"/>
          <c:val>
            <c:numRef>
              <c:f>'PFM_eServices Stats'!$CE$4:$CH$4</c:f>
              <c:numCache>
                <c:formatCode>General</c:formatCode>
                <c:ptCount val="4"/>
                <c:pt idx="0">
                  <c:v>15</c:v>
                </c:pt>
                <c:pt idx="1">
                  <c:v>41</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657-4748-B196-2BE9AE333A18}"/>
            </c:ext>
          </c:extLst>
        </c:ser>
        <c:dLbls>
          <c:showLegendKey val="0"/>
          <c:showVal val="0"/>
          <c:showCatName val="0"/>
          <c:showSerName val="0"/>
          <c:showPercent val="0"/>
          <c:showBubbleSize val="0"/>
        </c:dLbls>
        <c:gapWidth val="160"/>
        <c:overlap val="-25"/>
        <c:axId val="343735968"/>
        <c:axId val="343736360"/>
      </c:barChart>
      <c:catAx>
        <c:axId val="343735968"/>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8408714535683042"/>
              <c:y val="0.7841614416253524"/>
            </c:manualLayout>
          </c:layout>
          <c:overlay val="0"/>
        </c:title>
        <c:numFmt formatCode="General" sourceLinked="1"/>
        <c:majorTickMark val="out"/>
        <c:minorTickMark val="none"/>
        <c:tickLblPos val="nextTo"/>
        <c:txPr>
          <a:bodyPr/>
          <a:lstStyle/>
          <a:p>
            <a:pPr>
              <a:defRPr sz="900"/>
            </a:pPr>
            <a:endParaRPr lang="en-US"/>
          </a:p>
        </c:txPr>
        <c:crossAx val="343736360"/>
        <c:crosses val="autoZero"/>
        <c:auto val="1"/>
        <c:lblAlgn val="ctr"/>
        <c:lblOffset val="100"/>
        <c:noMultiLvlLbl val="0"/>
      </c:catAx>
      <c:valAx>
        <c:axId val="343736360"/>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343735968"/>
        <c:crosses val="autoZero"/>
        <c:crossBetween val="between"/>
      </c:valAx>
      <c:spPr>
        <a:ln>
          <a:solidFill>
            <a:schemeClr val="tx1"/>
          </a:solidFill>
        </a:ln>
      </c:spPr>
    </c:plotArea>
    <c:legend>
      <c:legendPos val="r"/>
      <c:layout>
        <c:manualLayout>
          <c:xMode val="edge"/>
          <c:yMode val="edge"/>
          <c:x val="6.5390263717035366E-2"/>
          <c:y val="0.88490995917177018"/>
          <c:w val="0.86210083114610669"/>
          <c:h val="0.11509004082822981"/>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30282726377952757"/>
          <c:y val="0"/>
        </c:manualLayout>
      </c:layout>
      <c:overlay val="1"/>
    </c:title>
    <c:autoTitleDeleted val="0"/>
    <c:plotArea>
      <c:layout>
        <c:manualLayout>
          <c:layoutTarget val="inner"/>
          <c:xMode val="edge"/>
          <c:yMode val="edge"/>
          <c:x val="0.13920172857180732"/>
          <c:y val="0.13163337221736174"/>
          <c:w val="0.83101760717410322"/>
          <c:h val="0.62868183143773693"/>
        </c:manualLayout>
      </c:layout>
      <c:barChart>
        <c:barDir val="col"/>
        <c:grouping val="clustered"/>
        <c:varyColors val="0"/>
        <c:ser>
          <c:idx val="1"/>
          <c:order val="0"/>
          <c:tx>
            <c:strRef>
              <c:f>'PFM_eServices Stats'!$CK$4</c:f>
              <c:strCache>
                <c:ptCount val="1"/>
                <c:pt idx="0">
                  <c:v>AFR</c:v>
                </c:pt>
              </c:strCache>
            </c:strRef>
          </c:tx>
          <c:spPr>
            <a:solidFill>
              <a:srgbClr val="FFC000"/>
            </a:solidFill>
            <a:ln>
              <a:solidFill>
                <a:schemeClr val="tx1"/>
              </a:solidFill>
            </a:ln>
          </c:spPr>
          <c:invertIfNegative val="0"/>
          <c:val>
            <c:numRef>
              <c:f>'PFM_eServices Stats'!$CL$4:$CO$4</c:f>
              <c:numCache>
                <c:formatCode>General</c:formatCode>
                <c:ptCount val="4"/>
                <c:pt idx="0">
                  <c:v>45</c:v>
                </c:pt>
                <c:pt idx="1">
                  <c:v>2</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E4A-4E5A-AA21-AB33000EC8D7}"/>
            </c:ext>
          </c:extLst>
        </c:ser>
        <c:ser>
          <c:idx val="2"/>
          <c:order val="1"/>
          <c:tx>
            <c:strRef>
              <c:f>'PFM_eServices Stats'!$CK$5</c:f>
              <c:strCache>
                <c:ptCount val="1"/>
                <c:pt idx="0">
                  <c:v>EAP</c:v>
                </c:pt>
              </c:strCache>
            </c:strRef>
          </c:tx>
          <c:spPr>
            <a:solidFill>
              <a:schemeClr val="accent1">
                <a:lumMod val="40000"/>
                <a:lumOff val="60000"/>
              </a:schemeClr>
            </a:solidFill>
            <a:ln>
              <a:solidFill>
                <a:schemeClr val="tx1"/>
              </a:solidFill>
            </a:ln>
          </c:spPr>
          <c:invertIfNegative val="0"/>
          <c:val>
            <c:numRef>
              <c:f>'PFM_eServices Stats'!$CL$5:$CO$5</c:f>
              <c:numCache>
                <c:formatCode>General</c:formatCode>
                <c:ptCount val="4"/>
                <c:pt idx="0">
                  <c:v>18</c:v>
                </c:pt>
                <c:pt idx="1">
                  <c:v>9</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5E4A-4E5A-AA21-AB33000EC8D7}"/>
            </c:ext>
          </c:extLst>
        </c:ser>
        <c:ser>
          <c:idx val="3"/>
          <c:order val="2"/>
          <c:tx>
            <c:strRef>
              <c:f>'PFM_eServices Stats'!$CK$6</c:f>
              <c:strCache>
                <c:ptCount val="1"/>
                <c:pt idx="0">
                  <c:v>ECA</c:v>
                </c:pt>
              </c:strCache>
            </c:strRef>
          </c:tx>
          <c:spPr>
            <a:solidFill>
              <a:srgbClr val="FFFF00"/>
            </a:solidFill>
            <a:ln>
              <a:solidFill>
                <a:schemeClr val="tx1"/>
              </a:solidFill>
            </a:ln>
          </c:spPr>
          <c:invertIfNegative val="0"/>
          <c:val>
            <c:numRef>
              <c:f>'PFM_eServices Stats'!$CL$6:$CO$6</c:f>
              <c:numCache>
                <c:formatCode>General</c:formatCode>
                <c:ptCount val="4"/>
                <c:pt idx="0">
                  <c:v>8</c:v>
                </c:pt>
                <c:pt idx="1">
                  <c:v>22</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5E4A-4E5A-AA21-AB33000EC8D7}"/>
            </c:ext>
          </c:extLst>
        </c:ser>
        <c:ser>
          <c:idx val="4"/>
          <c:order val="3"/>
          <c:tx>
            <c:strRef>
              <c:f>'PFM_eServices Stats'!$CK$7</c:f>
              <c:strCache>
                <c:ptCount val="1"/>
                <c:pt idx="0">
                  <c:v>LCR</c:v>
                </c:pt>
              </c:strCache>
            </c:strRef>
          </c:tx>
          <c:spPr>
            <a:solidFill>
              <a:schemeClr val="accent3">
                <a:lumMod val="60000"/>
                <a:lumOff val="40000"/>
              </a:schemeClr>
            </a:solidFill>
            <a:ln>
              <a:solidFill>
                <a:schemeClr val="tx1"/>
              </a:solidFill>
            </a:ln>
          </c:spPr>
          <c:invertIfNegative val="0"/>
          <c:val>
            <c:numRef>
              <c:f>'PFM_eServices Stats'!$CL$7:$CO$7</c:f>
              <c:numCache>
                <c:formatCode>General</c:formatCode>
                <c:ptCount val="4"/>
                <c:pt idx="0">
                  <c:v>18</c:v>
                </c:pt>
                <c:pt idx="1">
                  <c:v>14</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5E4A-4E5A-AA21-AB33000EC8D7}"/>
            </c:ext>
          </c:extLst>
        </c:ser>
        <c:ser>
          <c:idx val="5"/>
          <c:order val="4"/>
          <c:tx>
            <c:strRef>
              <c:f>'PFM_eServices Stats'!$CK$8</c:f>
              <c:strCache>
                <c:ptCount val="1"/>
                <c:pt idx="0">
                  <c:v>MNA</c:v>
                </c:pt>
              </c:strCache>
            </c:strRef>
          </c:tx>
          <c:spPr>
            <a:solidFill>
              <a:schemeClr val="tx2">
                <a:lumMod val="40000"/>
                <a:lumOff val="60000"/>
              </a:schemeClr>
            </a:solidFill>
            <a:ln>
              <a:solidFill>
                <a:schemeClr val="tx1"/>
              </a:solidFill>
            </a:ln>
          </c:spPr>
          <c:invertIfNegative val="0"/>
          <c:val>
            <c:numRef>
              <c:f>'PFM_eServices Stats'!$CL$8:$CO$8</c:f>
              <c:numCache>
                <c:formatCode>General</c:formatCode>
                <c:ptCount val="4"/>
                <c:pt idx="0">
                  <c:v>16</c:v>
                </c:pt>
                <c:pt idx="1">
                  <c:v>5</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5E4A-4E5A-AA21-AB33000EC8D7}"/>
            </c:ext>
          </c:extLst>
        </c:ser>
        <c:ser>
          <c:idx val="6"/>
          <c:order val="5"/>
          <c:tx>
            <c:strRef>
              <c:f>'PFM_eServices Stats'!$CK$9</c:f>
              <c:strCache>
                <c:ptCount val="1"/>
                <c:pt idx="0">
                  <c:v>SAR</c:v>
                </c:pt>
              </c:strCache>
            </c:strRef>
          </c:tx>
          <c:spPr>
            <a:solidFill>
              <a:schemeClr val="accent6">
                <a:lumMod val="75000"/>
              </a:schemeClr>
            </a:solidFill>
            <a:ln>
              <a:solidFill>
                <a:schemeClr val="tx1"/>
              </a:solidFill>
            </a:ln>
          </c:spPr>
          <c:invertIfNegative val="0"/>
          <c:val>
            <c:numRef>
              <c:f>'PFM_eServices Stats'!$CL$9:$CO$9</c:f>
              <c:numCache>
                <c:formatCode>General</c:formatCode>
                <c:ptCount val="4"/>
                <c:pt idx="0">
                  <c:v>7</c:v>
                </c:pt>
                <c:pt idx="1">
                  <c:v>1</c:v>
                </c:pt>
                <c:pt idx="2">
                  <c:v>0</c:v>
                </c:pt>
                <c:pt idx="3">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5E4A-4E5A-AA21-AB33000EC8D7}"/>
            </c:ext>
          </c:extLst>
        </c:ser>
        <c:dLbls>
          <c:showLegendKey val="0"/>
          <c:showVal val="0"/>
          <c:showCatName val="0"/>
          <c:showSerName val="0"/>
          <c:showPercent val="0"/>
          <c:showBubbleSize val="0"/>
        </c:dLbls>
        <c:gapWidth val="160"/>
        <c:overlap val="-25"/>
        <c:axId val="343737144"/>
        <c:axId val="343737536"/>
      </c:barChart>
      <c:catAx>
        <c:axId val="343737144"/>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9513888888888893"/>
              <c:y val="0.79718090794206276"/>
            </c:manualLayout>
          </c:layout>
          <c:overlay val="0"/>
        </c:title>
        <c:numFmt formatCode="General" sourceLinked="1"/>
        <c:majorTickMark val="out"/>
        <c:minorTickMark val="none"/>
        <c:tickLblPos val="nextTo"/>
        <c:txPr>
          <a:bodyPr/>
          <a:lstStyle/>
          <a:p>
            <a:pPr>
              <a:defRPr sz="900"/>
            </a:pPr>
            <a:endParaRPr lang="en-US"/>
          </a:p>
        </c:txPr>
        <c:crossAx val="343737536"/>
        <c:crosses val="autoZero"/>
        <c:auto val="1"/>
        <c:lblAlgn val="ctr"/>
        <c:lblOffset val="100"/>
        <c:noMultiLvlLbl val="0"/>
      </c:catAx>
      <c:valAx>
        <c:axId val="343737536"/>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343737144"/>
        <c:crosses val="autoZero"/>
        <c:crossBetween val="between"/>
      </c:valAx>
      <c:spPr>
        <a:ln>
          <a:solidFill>
            <a:schemeClr val="tx1"/>
          </a:solidFill>
        </a:ln>
      </c:spPr>
    </c:plotArea>
    <c:legend>
      <c:legendPos val="r"/>
      <c:layout>
        <c:manualLayout>
          <c:xMode val="edge"/>
          <c:yMode val="edge"/>
          <c:x val="5.0845064821442777E-2"/>
          <c:y val="0.88289467288811119"/>
          <c:w val="0.89444113046475249"/>
          <c:h val="0.11710532711188879"/>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Customs</a:t>
            </a:r>
            <a:r>
              <a:rPr lang="en-US" sz="1050" b="1" baseline="0">
                <a:solidFill>
                  <a:srgbClr val="0000CC"/>
                </a:solidFill>
              </a:rPr>
              <a:t> </a:t>
            </a:r>
            <a:r>
              <a:rPr lang="en-US" sz="1050" b="1">
                <a:solidFill>
                  <a:srgbClr val="0000CC"/>
                </a:solidFill>
              </a:rPr>
              <a:t>MIS</a:t>
            </a:r>
            <a:r>
              <a:rPr lang="en-US" sz="1050" b="1" baseline="0">
                <a:solidFill>
                  <a:srgbClr val="0000CC"/>
                </a:solidFill>
              </a:rPr>
              <a:t> Application software</a:t>
            </a:r>
            <a:endParaRPr lang="en-US" sz="1050" b="1">
              <a:solidFill>
                <a:srgbClr val="0000CC"/>
              </a:solidFill>
            </a:endParaRPr>
          </a:p>
        </c:rich>
      </c:tx>
      <c:layout>
        <c:manualLayout>
          <c:xMode val="edge"/>
          <c:yMode val="edge"/>
          <c:x val="0.27452934294698939"/>
          <c:y val="6.2862259405074361E-3"/>
        </c:manualLayout>
      </c:layout>
      <c:overlay val="1"/>
    </c:title>
    <c:autoTitleDeleted val="0"/>
    <c:plotArea>
      <c:layout>
        <c:manualLayout>
          <c:layoutTarget val="inner"/>
          <c:xMode val="edge"/>
          <c:yMode val="edge"/>
          <c:x val="0.28973556914447862"/>
          <c:y val="0.17663631889763778"/>
          <c:w val="0.66516432548144333"/>
          <c:h val="0.59388806867891508"/>
        </c:manualLayout>
      </c:layout>
      <c:barChart>
        <c:barDir val="bar"/>
        <c:grouping val="clustered"/>
        <c:varyColors val="0"/>
        <c:ser>
          <c:idx val="2"/>
          <c:order val="0"/>
          <c:tx>
            <c:strRef>
              <c:f>'PFM_eServices Stats'!$S$40</c:f>
              <c:strCache>
                <c:ptCount val="1"/>
                <c:pt idx="0">
                  <c:v>0 : No CMIS yet</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Stats'!$T$40</c:f>
              <c:numCache>
                <c:formatCode>General</c:formatCode>
                <c:ptCount val="1"/>
                <c:pt idx="0">
                  <c:v>16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661-4452-BACF-3EB2F3B4AE91}"/>
            </c:ext>
          </c:extLst>
        </c:ser>
        <c:ser>
          <c:idx val="1"/>
          <c:order val="1"/>
          <c:tx>
            <c:strRef>
              <c:f>'PFM_eServices Stats'!$S$41</c:f>
              <c:strCache>
                <c:ptCount val="1"/>
                <c:pt idx="0">
                  <c:v>1 : LDSW</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Stats'!$T$41</c:f>
              <c:numCache>
                <c:formatCode>General</c:formatCode>
                <c:ptCount val="1"/>
                <c:pt idx="0">
                  <c:v>19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4661-4452-BACF-3EB2F3B4AE91}"/>
            </c:ext>
          </c:extLst>
        </c:ser>
        <c:ser>
          <c:idx val="4"/>
          <c:order val="2"/>
          <c:tx>
            <c:strRef>
              <c:f>'PFM_eServices Stats'!$S$42</c:f>
              <c:strCache>
                <c:ptCount val="1"/>
                <c:pt idx="0">
                  <c:v>2 : COTS</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4661-4452-BACF-3EB2F3B4AE91}"/>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Stats'!$T$42</c:f>
              <c:numCache>
                <c:formatCode>General</c:formatCode>
                <c:ptCount val="1"/>
                <c:pt idx="0">
                  <c:v>163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4661-4452-BACF-3EB2F3B4AE91}"/>
            </c:ext>
          </c:extLst>
        </c:ser>
        <c:dLbls>
          <c:showLegendKey val="0"/>
          <c:showVal val="0"/>
          <c:showCatName val="0"/>
          <c:showSerName val="0"/>
          <c:showPercent val="0"/>
          <c:showBubbleSize val="0"/>
        </c:dLbls>
        <c:gapWidth val="120"/>
        <c:overlap val="-30"/>
        <c:axId val="343738320"/>
        <c:axId val="343738712"/>
      </c:barChart>
      <c:catAx>
        <c:axId val="343738320"/>
        <c:scaling>
          <c:orientation val="minMax"/>
        </c:scaling>
        <c:delete val="1"/>
        <c:axPos val="l"/>
        <c:numFmt formatCode="General" sourceLinked="1"/>
        <c:majorTickMark val="out"/>
        <c:minorTickMark val="none"/>
        <c:tickLblPos val="nextTo"/>
        <c:crossAx val="343738712"/>
        <c:crosses val="autoZero"/>
        <c:auto val="1"/>
        <c:lblAlgn val="ctr"/>
        <c:lblOffset val="100"/>
        <c:noMultiLvlLbl val="0"/>
      </c:catAx>
      <c:valAx>
        <c:axId val="343738712"/>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742760026440318"/>
              <c:y val="0.87332677165354333"/>
            </c:manualLayout>
          </c:layout>
          <c:overlay val="0"/>
        </c:title>
        <c:numFmt formatCode="General" sourceLinked="0"/>
        <c:majorTickMark val="out"/>
        <c:minorTickMark val="none"/>
        <c:tickLblPos val="nextTo"/>
        <c:txPr>
          <a:bodyPr/>
          <a:lstStyle/>
          <a:p>
            <a:pPr>
              <a:defRPr sz="900"/>
            </a:pPr>
            <a:endParaRPr lang="en-US"/>
          </a:p>
        </c:txPr>
        <c:crossAx val="343738320"/>
        <c:crosses val="autoZero"/>
        <c:crossBetween val="between"/>
      </c:valAx>
      <c:spPr>
        <a:ln>
          <a:solidFill>
            <a:schemeClr val="tx1"/>
          </a:solidFill>
        </a:ln>
      </c:spPr>
    </c:plotArea>
    <c:legend>
      <c:legendPos val="l"/>
      <c:layout>
        <c:manualLayout>
          <c:xMode val="edge"/>
          <c:yMode val="edge"/>
          <c:x val="0"/>
          <c:y val="0.23814386482939631"/>
          <c:w val="0.28589148959119837"/>
          <c:h val="0.4991360454943132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CMIS Operational Status</a:t>
            </a:r>
          </a:p>
        </c:rich>
      </c:tx>
      <c:layout>
        <c:manualLayout>
          <c:xMode val="edge"/>
          <c:yMode val="edge"/>
          <c:x val="0.31316650487182252"/>
          <c:y val="6.2862259405074361E-3"/>
        </c:manualLayout>
      </c:layout>
      <c:overlay val="1"/>
    </c:title>
    <c:autoTitleDeleted val="0"/>
    <c:plotArea>
      <c:layout>
        <c:manualLayout>
          <c:layoutTarget val="inner"/>
          <c:xMode val="edge"/>
          <c:yMode val="edge"/>
          <c:x val="0.32837273106931181"/>
          <c:y val="0.17663631889763778"/>
          <c:w val="0.6265271635566102"/>
          <c:h val="0.59388806867891508"/>
        </c:manualLayout>
      </c:layout>
      <c:barChart>
        <c:barDir val="bar"/>
        <c:grouping val="clustered"/>
        <c:varyColors val="0"/>
        <c:ser>
          <c:idx val="2"/>
          <c:order val="0"/>
          <c:tx>
            <c:strRef>
              <c:f>'PFM_eServices Stats'!$S$49</c:f>
              <c:strCache>
                <c:ptCount val="1"/>
                <c:pt idx="0">
                  <c:v>0= No CMIS yet</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Stats'!$T$49</c:f>
              <c:numCache>
                <c:formatCode>General</c:formatCode>
                <c:ptCount val="1"/>
                <c:pt idx="0">
                  <c:v>16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4DC-400B-B158-5B6A0C998ADD}"/>
            </c:ext>
          </c:extLst>
        </c:ser>
        <c:ser>
          <c:idx val="1"/>
          <c:order val="1"/>
          <c:tx>
            <c:strRef>
              <c:f>'PFM_eServices Stats'!$S$50</c:f>
              <c:strCache>
                <c:ptCount val="1"/>
                <c:pt idx="0">
                  <c:v>1= Planned</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Stats'!$T$50</c:f>
              <c:numCache>
                <c:formatCode>General</c:formatCode>
                <c:ptCount val="1"/>
                <c:pt idx="0">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54DC-400B-B158-5B6A0C998ADD}"/>
            </c:ext>
          </c:extLst>
        </c:ser>
        <c:ser>
          <c:idx val="4"/>
          <c:order val="2"/>
          <c:tx>
            <c:strRef>
              <c:f>'PFM_eServices Stats'!$S$51</c:f>
              <c:strCache>
                <c:ptCount val="1"/>
                <c:pt idx="0">
                  <c:v>2= Impl in progress</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54DC-400B-B158-5B6A0C998ADD}"/>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Stats'!$T$51</c:f>
              <c:numCache>
                <c:formatCode>General</c:formatCode>
                <c:ptCount val="1"/>
                <c:pt idx="0">
                  <c:v>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54DC-400B-B158-5B6A0C998ADD}"/>
            </c:ext>
          </c:extLst>
        </c:ser>
        <c:ser>
          <c:idx val="0"/>
          <c:order val="3"/>
          <c:tx>
            <c:strRef>
              <c:f>'PFM_eServices Stats'!$S$52</c:f>
              <c:strCache>
                <c:ptCount val="1"/>
                <c:pt idx="0">
                  <c:v>3= Fully operational</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54DC-400B-B158-5B6A0C998ADD}"/>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DC-400B-B158-5B6A0C998ADD}"/>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Stats'!$T$52</c:f>
              <c:numCache>
                <c:formatCode>General</c:formatCode>
                <c:ptCount val="1"/>
                <c:pt idx="0">
                  <c:v>179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54DC-400B-B158-5B6A0C998ADD}"/>
            </c:ext>
          </c:extLst>
        </c:ser>
        <c:dLbls>
          <c:showLegendKey val="0"/>
          <c:showVal val="0"/>
          <c:showCatName val="0"/>
          <c:showSerName val="0"/>
          <c:showPercent val="0"/>
          <c:showBubbleSize val="0"/>
        </c:dLbls>
        <c:gapWidth val="120"/>
        <c:overlap val="-30"/>
        <c:axId val="344253880"/>
        <c:axId val="344254272"/>
      </c:barChart>
      <c:catAx>
        <c:axId val="344253880"/>
        <c:scaling>
          <c:orientation val="minMax"/>
        </c:scaling>
        <c:delete val="1"/>
        <c:axPos val="l"/>
        <c:numFmt formatCode="General" sourceLinked="1"/>
        <c:majorTickMark val="out"/>
        <c:minorTickMark val="none"/>
        <c:tickLblPos val="nextTo"/>
        <c:crossAx val="344254272"/>
        <c:crosses val="autoZero"/>
        <c:auto val="1"/>
        <c:lblAlgn val="ctr"/>
        <c:lblOffset val="100"/>
        <c:noMultiLvlLbl val="0"/>
      </c:catAx>
      <c:valAx>
        <c:axId val="344254272"/>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4253880"/>
        <c:crosses val="autoZero"/>
        <c:crossBetween val="between"/>
      </c:valAx>
      <c:spPr>
        <a:ln>
          <a:solidFill>
            <a:schemeClr val="tx1"/>
          </a:solidFill>
        </a:ln>
      </c:spPr>
    </c:plotArea>
    <c:legend>
      <c:legendPos val="l"/>
      <c:layout>
        <c:manualLayout>
          <c:xMode val="edge"/>
          <c:yMode val="edge"/>
          <c:x val="0"/>
          <c:y val="0.22078275371828521"/>
          <c:w val="0.30696630518656193"/>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CMIS Services/Functionality</a:t>
            </a:r>
          </a:p>
        </c:rich>
      </c:tx>
      <c:layout>
        <c:manualLayout>
          <c:xMode val="edge"/>
          <c:yMode val="edge"/>
          <c:x val="0.31316650487182252"/>
          <c:y val="6.2862259405074361E-3"/>
        </c:manualLayout>
      </c:layout>
      <c:overlay val="1"/>
    </c:title>
    <c:autoTitleDeleted val="0"/>
    <c:plotArea>
      <c:layout>
        <c:manualLayout>
          <c:layoutTarget val="inner"/>
          <c:xMode val="edge"/>
          <c:yMode val="edge"/>
          <c:x val="0.31081038473984218"/>
          <c:y val="0.17663631889763778"/>
          <c:w val="0.64408950988607983"/>
          <c:h val="0.59388806867891508"/>
        </c:manualLayout>
      </c:layout>
      <c:barChart>
        <c:barDir val="bar"/>
        <c:grouping val="clustered"/>
        <c:varyColors val="0"/>
        <c:ser>
          <c:idx val="2"/>
          <c:order val="0"/>
          <c:tx>
            <c:strRef>
              <c:f>'PFM_eServices Stats'!$S$58</c:f>
              <c:strCache>
                <c:ptCount val="1"/>
                <c:pt idx="0">
                  <c:v>0 = No info on serv</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Stats'!$T$58</c:f>
              <c:numCache>
                <c:formatCode>General</c:formatCode>
                <c:ptCount val="1"/>
                <c:pt idx="0">
                  <c:v>8</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4F7-4BDF-85D5-DD93DD926A86}"/>
            </c:ext>
          </c:extLst>
        </c:ser>
        <c:ser>
          <c:idx val="1"/>
          <c:order val="1"/>
          <c:tx>
            <c:strRef>
              <c:f>'PFM_eServices Stats'!$S$59</c:f>
              <c:strCache>
                <c:ptCount val="1"/>
                <c:pt idx="0">
                  <c:v>1= Info/forms</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Stats'!$T$59</c:f>
              <c:numCache>
                <c:formatCode>General</c:formatCode>
                <c:ptCount val="1"/>
                <c:pt idx="0">
                  <c:v>8</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64F7-4BDF-85D5-DD93DD926A86}"/>
            </c:ext>
          </c:extLst>
        </c:ser>
        <c:ser>
          <c:idx val="4"/>
          <c:order val="2"/>
          <c:tx>
            <c:strRef>
              <c:f>'PFM_eServices Stats'!$S$60</c:f>
              <c:strCache>
                <c:ptCount val="1"/>
                <c:pt idx="0">
                  <c:v>2= Transactional</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64F7-4BDF-85D5-DD93DD926A86}"/>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Stats'!$T$60</c:f>
              <c:numCache>
                <c:formatCode>General</c:formatCode>
                <c:ptCount val="1"/>
                <c:pt idx="0">
                  <c:v>144</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64F7-4BDF-85D5-DD93DD926A86}"/>
            </c:ext>
          </c:extLst>
        </c:ser>
        <c:ser>
          <c:idx val="0"/>
          <c:order val="3"/>
          <c:tx>
            <c:strRef>
              <c:f>'PFM_eServices Stats'!$S$61</c:f>
              <c:strCache>
                <c:ptCount val="1"/>
                <c:pt idx="0">
                  <c:v>3= Connected serv</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64F7-4BDF-85D5-DD93DD926A86}"/>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F7-4BDF-85D5-DD93DD926A86}"/>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Stats'!$T$61</c:f>
              <c:numCache>
                <c:formatCode>General</c:formatCode>
                <c:ptCount val="1"/>
                <c:pt idx="0">
                  <c:v>38</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64F7-4BDF-85D5-DD93DD926A86}"/>
            </c:ext>
          </c:extLst>
        </c:ser>
        <c:dLbls>
          <c:showLegendKey val="0"/>
          <c:showVal val="0"/>
          <c:showCatName val="0"/>
          <c:showSerName val="0"/>
          <c:showPercent val="0"/>
          <c:showBubbleSize val="0"/>
        </c:dLbls>
        <c:gapWidth val="120"/>
        <c:overlap val="-30"/>
        <c:axId val="344255056"/>
        <c:axId val="344255448"/>
      </c:barChart>
      <c:catAx>
        <c:axId val="344255056"/>
        <c:scaling>
          <c:orientation val="minMax"/>
        </c:scaling>
        <c:delete val="1"/>
        <c:axPos val="l"/>
        <c:numFmt formatCode="General" sourceLinked="1"/>
        <c:majorTickMark val="out"/>
        <c:minorTickMark val="none"/>
        <c:tickLblPos val="nextTo"/>
        <c:crossAx val="344255448"/>
        <c:crosses val="autoZero"/>
        <c:auto val="1"/>
        <c:lblAlgn val="ctr"/>
        <c:lblOffset val="100"/>
        <c:noMultiLvlLbl val="0"/>
      </c:catAx>
      <c:valAx>
        <c:axId val="344255448"/>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4255056"/>
        <c:crosses val="autoZero"/>
        <c:crossBetween val="between"/>
      </c:valAx>
      <c:spPr>
        <a:ln>
          <a:solidFill>
            <a:schemeClr val="tx1"/>
          </a:solidFill>
        </a:ln>
      </c:spPr>
    </c:plotArea>
    <c:legend>
      <c:legendPos val="l"/>
      <c:layout>
        <c:manualLayout>
          <c:xMode val="edge"/>
          <c:yMode val="edge"/>
          <c:x val="0"/>
          <c:y val="0.22078275371828521"/>
          <c:w val="0.30696630518656193"/>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e-Filing Services</a:t>
            </a:r>
          </a:p>
        </c:rich>
      </c:tx>
      <c:layout>
        <c:manualLayout>
          <c:xMode val="edge"/>
          <c:yMode val="edge"/>
          <c:x val="0.3974657672532767"/>
          <c:y val="6.2862259405074361E-3"/>
        </c:manualLayout>
      </c:layout>
      <c:overlay val="1"/>
    </c:title>
    <c:autoTitleDeleted val="0"/>
    <c:plotArea>
      <c:layout>
        <c:manualLayout>
          <c:layoutTarget val="inner"/>
          <c:xMode val="edge"/>
          <c:yMode val="edge"/>
          <c:x val="0.35998495446235712"/>
          <c:y val="0.17663631889763778"/>
          <c:w val="0.59491494016356494"/>
          <c:h val="0.59388806867891508"/>
        </c:manualLayout>
      </c:layout>
      <c:barChart>
        <c:barDir val="bar"/>
        <c:grouping val="clustered"/>
        <c:varyColors val="0"/>
        <c:ser>
          <c:idx val="2"/>
          <c:order val="0"/>
          <c:tx>
            <c:strRef>
              <c:f>'PFM_eServices Stats'!$S$67</c:f>
              <c:strCache>
                <c:ptCount val="1"/>
                <c:pt idx="0">
                  <c:v>0 = Not available yet</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Stats'!$T$67</c:f>
              <c:numCache>
                <c:formatCode>General</c:formatCode>
                <c:ptCount val="1"/>
                <c:pt idx="0">
                  <c:v>37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7E5-42CC-8899-FFA6D0F10A3E}"/>
            </c:ext>
          </c:extLst>
        </c:ser>
        <c:ser>
          <c:idx val="1"/>
          <c:order val="1"/>
          <c:tx>
            <c:strRef>
              <c:f>'PFM_eServices Stats'!$S$68</c:f>
              <c:strCache>
                <c:ptCount val="1"/>
                <c:pt idx="0">
                  <c:v>1= Info/forms</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Stats'!$T$68</c:f>
              <c:numCache>
                <c:formatCode>General</c:formatCode>
                <c:ptCount val="1"/>
                <c:pt idx="0">
                  <c:v>35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7E5-42CC-8899-FFA6D0F10A3E}"/>
            </c:ext>
          </c:extLst>
        </c:ser>
        <c:ser>
          <c:idx val="4"/>
          <c:order val="2"/>
          <c:tx>
            <c:strRef>
              <c:f>'PFM_eServices Stats'!$S$69</c:f>
              <c:strCache>
                <c:ptCount val="1"/>
                <c:pt idx="0">
                  <c:v>2= e-Filing for G2C/G2B</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37E5-42CC-8899-FFA6D0F10A3E}"/>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Stats'!$T$69</c:f>
              <c:numCache>
                <c:formatCode>General</c:formatCode>
                <c:ptCount val="1"/>
                <c:pt idx="0">
                  <c:v>46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7E5-42CC-8899-FFA6D0F10A3E}"/>
            </c:ext>
          </c:extLst>
        </c:ser>
        <c:ser>
          <c:idx val="0"/>
          <c:order val="3"/>
          <c:tx>
            <c:strRef>
              <c:f>'PFM_eServices Stats'!$S$70</c:f>
              <c:strCache>
                <c:ptCount val="1"/>
                <c:pt idx="0">
                  <c:v>3= e-Filing+e-Payment</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37E5-42CC-8899-FFA6D0F10A3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E5-42CC-8899-FFA6D0F10A3E}"/>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Stats'!$T$70</c:f>
              <c:numCache>
                <c:formatCode>General</c:formatCode>
                <c:ptCount val="1"/>
                <c:pt idx="0">
                  <c:v>80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37E5-42CC-8899-FFA6D0F10A3E}"/>
            </c:ext>
          </c:extLst>
        </c:ser>
        <c:dLbls>
          <c:showLegendKey val="0"/>
          <c:showVal val="0"/>
          <c:showCatName val="0"/>
          <c:showSerName val="0"/>
          <c:showPercent val="0"/>
          <c:showBubbleSize val="0"/>
        </c:dLbls>
        <c:gapWidth val="120"/>
        <c:overlap val="-30"/>
        <c:axId val="344256232"/>
        <c:axId val="344256624"/>
      </c:barChart>
      <c:catAx>
        <c:axId val="344256232"/>
        <c:scaling>
          <c:orientation val="minMax"/>
        </c:scaling>
        <c:delete val="1"/>
        <c:axPos val="l"/>
        <c:numFmt formatCode="General" sourceLinked="1"/>
        <c:majorTickMark val="out"/>
        <c:minorTickMark val="none"/>
        <c:tickLblPos val="nextTo"/>
        <c:crossAx val="344256624"/>
        <c:crosses val="autoZero"/>
        <c:auto val="1"/>
        <c:lblAlgn val="ctr"/>
        <c:lblOffset val="100"/>
        <c:noMultiLvlLbl val="0"/>
      </c:catAx>
      <c:valAx>
        <c:axId val="344256624"/>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4256232"/>
        <c:crosses val="autoZero"/>
        <c:crossBetween val="between"/>
      </c:valAx>
      <c:spPr>
        <a:ln>
          <a:solidFill>
            <a:schemeClr val="tx1"/>
          </a:solidFill>
        </a:ln>
      </c:spPr>
    </c:plotArea>
    <c:legend>
      <c:legendPos val="l"/>
      <c:layout>
        <c:manualLayout>
          <c:xMode val="edge"/>
          <c:yMode val="edge"/>
          <c:x val="0"/>
          <c:y val="0.22078275371828521"/>
          <c:w val="0.34911593637728899"/>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e-Payment Services</a:t>
            </a:r>
          </a:p>
        </c:rich>
      </c:tx>
      <c:layout>
        <c:manualLayout>
          <c:xMode val="edge"/>
          <c:yMode val="edge"/>
          <c:x val="0.37287848239201921"/>
          <c:y val="6.2862259405074361E-3"/>
        </c:manualLayout>
      </c:layout>
      <c:overlay val="1"/>
    </c:title>
    <c:autoTitleDeleted val="0"/>
    <c:plotArea>
      <c:layout>
        <c:manualLayout>
          <c:layoutTarget val="inner"/>
          <c:xMode val="edge"/>
          <c:yMode val="edge"/>
          <c:x val="0.28973556914447862"/>
          <c:y val="0.17663631889763778"/>
          <c:w val="0.66516432548144333"/>
          <c:h val="0.59388806867891508"/>
        </c:manualLayout>
      </c:layout>
      <c:barChart>
        <c:barDir val="bar"/>
        <c:grouping val="clustered"/>
        <c:varyColors val="0"/>
        <c:ser>
          <c:idx val="2"/>
          <c:order val="0"/>
          <c:tx>
            <c:strRef>
              <c:f>'PFM_eServices Stats'!$S$76</c:f>
              <c:strCache>
                <c:ptCount val="1"/>
                <c:pt idx="0">
                  <c:v>0 : No e-Payment srv</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Stats'!$T$76</c:f>
              <c:numCache>
                <c:formatCode>General</c:formatCode>
                <c:ptCount val="1"/>
                <c:pt idx="0">
                  <c:v>117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BE3-4EED-9EA9-3856E395111C}"/>
            </c:ext>
          </c:extLst>
        </c:ser>
        <c:ser>
          <c:idx val="1"/>
          <c:order val="1"/>
          <c:tx>
            <c:strRef>
              <c:f>'PFM_eServices Stats'!$S$77</c:f>
              <c:strCache>
                <c:ptCount val="1"/>
                <c:pt idx="0">
                  <c:v>1 : Fragmented srv</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Stats'!$T$77</c:f>
              <c:numCache>
                <c:formatCode>General</c:formatCode>
                <c:ptCount val="1"/>
                <c:pt idx="0">
                  <c:v>27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7BE3-4EED-9EA9-3856E395111C}"/>
            </c:ext>
          </c:extLst>
        </c:ser>
        <c:ser>
          <c:idx val="4"/>
          <c:order val="2"/>
          <c:tx>
            <c:strRef>
              <c:f>'PFM_eServices Stats'!$S$78</c:f>
              <c:strCache>
                <c:ptCount val="1"/>
                <c:pt idx="0">
                  <c:v>2 : Centralized sln</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7BE3-4EED-9EA9-3856E395111C}"/>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Stats'!$T$78</c:f>
              <c:numCache>
                <c:formatCode>General</c:formatCode>
                <c:ptCount val="1"/>
                <c:pt idx="0">
                  <c:v>54</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7BE3-4EED-9EA9-3856E395111C}"/>
            </c:ext>
          </c:extLst>
        </c:ser>
        <c:dLbls>
          <c:showLegendKey val="0"/>
          <c:showVal val="0"/>
          <c:showCatName val="0"/>
          <c:showSerName val="0"/>
          <c:showPercent val="0"/>
          <c:showBubbleSize val="0"/>
        </c:dLbls>
        <c:gapWidth val="120"/>
        <c:overlap val="-30"/>
        <c:axId val="344257408"/>
        <c:axId val="344257800"/>
      </c:barChart>
      <c:catAx>
        <c:axId val="344257408"/>
        <c:scaling>
          <c:orientation val="minMax"/>
        </c:scaling>
        <c:delete val="1"/>
        <c:axPos val="l"/>
        <c:numFmt formatCode="General" sourceLinked="1"/>
        <c:majorTickMark val="out"/>
        <c:minorTickMark val="none"/>
        <c:tickLblPos val="nextTo"/>
        <c:crossAx val="344257800"/>
        <c:crosses val="autoZero"/>
        <c:auto val="1"/>
        <c:lblAlgn val="ctr"/>
        <c:lblOffset val="100"/>
        <c:noMultiLvlLbl val="0"/>
      </c:catAx>
      <c:valAx>
        <c:axId val="344257800"/>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742760026440318"/>
              <c:y val="0.87332677165354333"/>
            </c:manualLayout>
          </c:layout>
          <c:overlay val="0"/>
        </c:title>
        <c:numFmt formatCode="General" sourceLinked="0"/>
        <c:majorTickMark val="out"/>
        <c:minorTickMark val="none"/>
        <c:tickLblPos val="nextTo"/>
        <c:txPr>
          <a:bodyPr/>
          <a:lstStyle/>
          <a:p>
            <a:pPr>
              <a:defRPr sz="900"/>
            </a:pPr>
            <a:endParaRPr lang="en-US"/>
          </a:p>
        </c:txPr>
        <c:crossAx val="344257408"/>
        <c:crosses val="autoZero"/>
        <c:crossBetween val="between"/>
      </c:valAx>
      <c:spPr>
        <a:ln>
          <a:solidFill>
            <a:schemeClr val="tx1"/>
          </a:solidFill>
        </a:ln>
      </c:spPr>
    </c:plotArea>
    <c:legend>
      <c:legendPos val="l"/>
      <c:layout>
        <c:manualLayout>
          <c:xMode val="edge"/>
          <c:yMode val="edge"/>
          <c:x val="0"/>
          <c:y val="0.23814386482939631"/>
          <c:w val="0.28589148959119837"/>
          <c:h val="0.4991360454943132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Digital Signature in e-Services</a:t>
            </a:r>
          </a:p>
        </c:rich>
      </c:tx>
      <c:layout>
        <c:manualLayout>
          <c:xMode val="edge"/>
          <c:yMode val="edge"/>
          <c:x val="0.28155428147877726"/>
          <c:y val="6.2862259405074361E-3"/>
        </c:manualLayout>
      </c:layout>
      <c:overlay val="1"/>
    </c:title>
    <c:autoTitleDeleted val="0"/>
    <c:plotArea>
      <c:layout>
        <c:manualLayout>
          <c:layoutTarget val="inner"/>
          <c:xMode val="edge"/>
          <c:yMode val="edge"/>
          <c:x val="0.32837273106931181"/>
          <c:y val="0.17663631889763778"/>
          <c:w val="0.6265271635566102"/>
          <c:h val="0.59388806867891508"/>
        </c:manualLayout>
      </c:layout>
      <c:barChart>
        <c:barDir val="bar"/>
        <c:grouping val="clustered"/>
        <c:varyColors val="0"/>
        <c:ser>
          <c:idx val="2"/>
          <c:order val="0"/>
          <c:tx>
            <c:strRef>
              <c:f>'PFM_eServices Stats'!$S$85</c:f>
              <c:strCache>
                <c:ptCount val="1"/>
                <c:pt idx="0">
                  <c:v>0= No Digital Sign</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Stats'!$T$85</c:f>
              <c:numCache>
                <c:formatCode>General</c:formatCode>
                <c:ptCount val="1"/>
                <c:pt idx="0">
                  <c:v>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176-4A75-829C-221177B66C93}"/>
            </c:ext>
          </c:extLst>
        </c:ser>
        <c:ser>
          <c:idx val="1"/>
          <c:order val="1"/>
          <c:tx>
            <c:strRef>
              <c:f>'PFM_eServices Stats'!$S$86</c:f>
              <c:strCache>
                <c:ptCount val="1"/>
                <c:pt idx="0">
                  <c:v>1= Legal basis only</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Stats'!$T$86</c:f>
              <c:numCache>
                <c:formatCode>General</c:formatCode>
                <c:ptCount val="1"/>
                <c:pt idx="0">
                  <c:v>41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5176-4A75-829C-221177B66C93}"/>
            </c:ext>
          </c:extLst>
        </c:ser>
        <c:ser>
          <c:idx val="4"/>
          <c:order val="2"/>
          <c:tx>
            <c:strRef>
              <c:f>'PFM_eServices Stats'!$S$87</c:f>
              <c:strCache>
                <c:ptCount val="1"/>
                <c:pt idx="0">
                  <c:v>2= Leg+Infra in place</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5176-4A75-829C-221177B66C93}"/>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Stats'!$T$87</c:f>
              <c:numCache>
                <c:formatCode>General</c:formatCode>
                <c:ptCount val="1"/>
                <c:pt idx="0">
                  <c:v>38</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5176-4A75-829C-221177B66C93}"/>
            </c:ext>
          </c:extLst>
        </c:ser>
        <c:ser>
          <c:idx val="0"/>
          <c:order val="3"/>
          <c:tx>
            <c:strRef>
              <c:f>'PFM_eServices Stats'!$S$88</c:f>
              <c:strCache>
                <c:ptCount val="1"/>
                <c:pt idx="0">
                  <c:v>3= Used in practice</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5176-4A75-829C-221177B66C93}"/>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76-4A75-829C-221177B66C93}"/>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Stats'!$T$88</c:f>
              <c:numCache>
                <c:formatCode>General</c:formatCode>
                <c:ptCount val="1"/>
                <c:pt idx="0">
                  <c:v>66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5176-4A75-829C-221177B66C93}"/>
            </c:ext>
          </c:extLst>
        </c:ser>
        <c:dLbls>
          <c:showLegendKey val="0"/>
          <c:showVal val="0"/>
          <c:showCatName val="0"/>
          <c:showSerName val="0"/>
          <c:showPercent val="0"/>
          <c:showBubbleSize val="0"/>
        </c:dLbls>
        <c:gapWidth val="120"/>
        <c:overlap val="-30"/>
        <c:axId val="344258584"/>
        <c:axId val="344258976"/>
      </c:barChart>
      <c:catAx>
        <c:axId val="344258584"/>
        <c:scaling>
          <c:orientation val="minMax"/>
        </c:scaling>
        <c:delete val="1"/>
        <c:axPos val="l"/>
        <c:numFmt formatCode="General" sourceLinked="1"/>
        <c:majorTickMark val="out"/>
        <c:minorTickMark val="none"/>
        <c:tickLblPos val="nextTo"/>
        <c:crossAx val="344258976"/>
        <c:crosses val="autoZero"/>
        <c:auto val="1"/>
        <c:lblAlgn val="ctr"/>
        <c:lblOffset val="100"/>
        <c:noMultiLvlLbl val="0"/>
      </c:catAx>
      <c:valAx>
        <c:axId val="344258976"/>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4258584"/>
        <c:crosses val="autoZero"/>
        <c:crossBetween val="between"/>
      </c:valAx>
      <c:spPr>
        <a:ln>
          <a:solidFill>
            <a:schemeClr val="tx1"/>
          </a:solidFill>
        </a:ln>
      </c:spPr>
    </c:plotArea>
    <c:legend>
      <c:legendPos val="l"/>
      <c:layout>
        <c:manualLayout>
          <c:xMode val="edge"/>
          <c:yMode val="edge"/>
          <c:x val="0"/>
          <c:y val="0.22078275371828521"/>
          <c:w val="0.30696630518656193"/>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HRMIS</a:t>
            </a:r>
            <a:r>
              <a:rPr lang="en-US" sz="1050" b="1" baseline="0">
                <a:solidFill>
                  <a:srgbClr val="0000CC"/>
                </a:solidFill>
              </a:rPr>
              <a:t> Application software</a:t>
            </a:r>
            <a:endParaRPr lang="en-US" sz="1050" b="1">
              <a:solidFill>
                <a:srgbClr val="0000CC"/>
              </a:solidFill>
            </a:endParaRPr>
          </a:p>
        </c:rich>
      </c:tx>
      <c:layout>
        <c:manualLayout>
          <c:xMode val="edge"/>
          <c:yMode val="edge"/>
          <c:x val="0.27452934294698939"/>
          <c:y val="6.2862259405074361E-3"/>
        </c:manualLayout>
      </c:layout>
      <c:overlay val="1"/>
    </c:title>
    <c:autoTitleDeleted val="0"/>
    <c:plotArea>
      <c:layout>
        <c:manualLayout>
          <c:layoutTarget val="inner"/>
          <c:xMode val="edge"/>
          <c:yMode val="edge"/>
          <c:x val="0.28973556914447862"/>
          <c:y val="0.17663631889763778"/>
          <c:w val="0.66516432548144333"/>
          <c:h val="0.59388806867891508"/>
        </c:manualLayout>
      </c:layout>
      <c:barChart>
        <c:barDir val="bar"/>
        <c:grouping val="clustered"/>
        <c:varyColors val="0"/>
        <c:ser>
          <c:idx val="2"/>
          <c:order val="0"/>
          <c:tx>
            <c:strRef>
              <c:f>'PFM_eServices Stats'!$S$94</c:f>
              <c:strCache>
                <c:ptCount val="1"/>
                <c:pt idx="0">
                  <c:v>0 : No HRMIS yet</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Stats'!$T$94</c:f>
              <c:numCache>
                <c:formatCode>General</c:formatCode>
                <c:ptCount val="1"/>
                <c:pt idx="0">
                  <c:v>26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103-4D20-89BD-9A57C5832537}"/>
            </c:ext>
          </c:extLst>
        </c:ser>
        <c:ser>
          <c:idx val="1"/>
          <c:order val="1"/>
          <c:tx>
            <c:strRef>
              <c:f>'PFM_eServices Stats'!$S$95</c:f>
              <c:strCache>
                <c:ptCount val="1"/>
                <c:pt idx="0">
                  <c:v>1 : LDSW</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Stats'!$T$95</c:f>
              <c:numCache>
                <c:formatCode>General</c:formatCode>
                <c:ptCount val="1"/>
                <c:pt idx="0">
                  <c:v>96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1103-4D20-89BD-9A57C5832537}"/>
            </c:ext>
          </c:extLst>
        </c:ser>
        <c:ser>
          <c:idx val="4"/>
          <c:order val="2"/>
          <c:tx>
            <c:strRef>
              <c:f>'PFM_eServices Stats'!$S$96</c:f>
              <c:strCache>
                <c:ptCount val="1"/>
                <c:pt idx="0">
                  <c:v>2 : COTS</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1103-4D20-89BD-9A57C5832537}"/>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Stats'!$T$96</c:f>
              <c:numCache>
                <c:formatCode>General</c:formatCode>
                <c:ptCount val="1"/>
                <c:pt idx="0">
                  <c:v>76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1103-4D20-89BD-9A57C5832537}"/>
            </c:ext>
          </c:extLst>
        </c:ser>
        <c:dLbls>
          <c:showLegendKey val="0"/>
          <c:showVal val="0"/>
          <c:showCatName val="0"/>
          <c:showSerName val="0"/>
          <c:showPercent val="0"/>
          <c:showBubbleSize val="0"/>
        </c:dLbls>
        <c:gapWidth val="120"/>
        <c:overlap val="-30"/>
        <c:axId val="344259760"/>
        <c:axId val="344260152"/>
      </c:barChart>
      <c:catAx>
        <c:axId val="344259760"/>
        <c:scaling>
          <c:orientation val="minMax"/>
        </c:scaling>
        <c:delete val="1"/>
        <c:axPos val="l"/>
        <c:numFmt formatCode="General" sourceLinked="1"/>
        <c:majorTickMark val="out"/>
        <c:minorTickMark val="none"/>
        <c:tickLblPos val="nextTo"/>
        <c:crossAx val="344260152"/>
        <c:crosses val="autoZero"/>
        <c:auto val="1"/>
        <c:lblAlgn val="ctr"/>
        <c:lblOffset val="100"/>
        <c:noMultiLvlLbl val="0"/>
      </c:catAx>
      <c:valAx>
        <c:axId val="344260152"/>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742760026440318"/>
              <c:y val="0.87332677165354333"/>
            </c:manualLayout>
          </c:layout>
          <c:overlay val="0"/>
        </c:title>
        <c:numFmt formatCode="General" sourceLinked="0"/>
        <c:majorTickMark val="out"/>
        <c:minorTickMark val="none"/>
        <c:tickLblPos val="nextTo"/>
        <c:txPr>
          <a:bodyPr/>
          <a:lstStyle/>
          <a:p>
            <a:pPr>
              <a:defRPr sz="900"/>
            </a:pPr>
            <a:endParaRPr lang="en-US"/>
          </a:p>
        </c:txPr>
        <c:crossAx val="344259760"/>
        <c:crosses val="autoZero"/>
        <c:crossBetween val="between"/>
      </c:valAx>
      <c:spPr>
        <a:ln>
          <a:solidFill>
            <a:schemeClr val="tx1"/>
          </a:solidFill>
        </a:ln>
      </c:spPr>
    </c:plotArea>
    <c:legend>
      <c:legendPos val="l"/>
      <c:layout>
        <c:manualLayout>
          <c:xMode val="edge"/>
          <c:yMode val="edge"/>
          <c:x val="0"/>
          <c:y val="0.23814386482939631"/>
          <c:w val="0.28589148959119837"/>
          <c:h val="0.4991360454943132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rgbClr val="0000CC"/>
                </a:solidFill>
              </a:defRPr>
            </a:pPr>
            <a:r>
              <a:rPr lang="en-US" sz="1400">
                <a:solidFill>
                  <a:srgbClr val="0000CC"/>
                </a:solidFill>
              </a:rPr>
              <a:t>Diffusion</a:t>
            </a:r>
            <a:r>
              <a:rPr lang="en-US" sz="1400" baseline="0">
                <a:solidFill>
                  <a:srgbClr val="0000CC"/>
                </a:solidFill>
              </a:rPr>
              <a:t> of</a:t>
            </a:r>
            <a:r>
              <a:rPr lang="en-US" sz="1400">
                <a:solidFill>
                  <a:srgbClr val="0000CC"/>
                </a:solidFill>
              </a:rPr>
              <a:t> PFM Systems</a:t>
            </a:r>
            <a:r>
              <a:rPr lang="en-US" sz="1400" baseline="0">
                <a:solidFill>
                  <a:srgbClr val="0000CC"/>
                </a:solidFill>
              </a:rPr>
              <a:t> (1984-2014)</a:t>
            </a:r>
            <a:endParaRPr lang="en-US" sz="1400">
              <a:solidFill>
                <a:srgbClr val="0000CC"/>
              </a:solidFill>
            </a:endParaRPr>
          </a:p>
        </c:rich>
      </c:tx>
      <c:layout>
        <c:manualLayout>
          <c:xMode val="edge"/>
          <c:yMode val="edge"/>
          <c:x val="0.23530092592592591"/>
          <c:y val="5.1757072032662587E-3"/>
        </c:manualLayout>
      </c:layout>
      <c:overlay val="0"/>
    </c:title>
    <c:autoTitleDeleted val="0"/>
    <c:plotArea>
      <c:layout>
        <c:manualLayout>
          <c:layoutTarget val="inner"/>
          <c:xMode val="edge"/>
          <c:yMode val="edge"/>
          <c:x val="0.10558034412365121"/>
          <c:y val="7.1613808690580344E-2"/>
          <c:w val="0.85358632254301547"/>
          <c:h val="0.85051946631671038"/>
        </c:manualLayout>
      </c:layout>
      <c:scatterChart>
        <c:scatterStyle val="smoothMarker"/>
        <c:varyColors val="0"/>
        <c:ser>
          <c:idx val="1"/>
          <c:order val="0"/>
          <c:tx>
            <c:v>FMIS</c:v>
          </c:tx>
          <c:spPr>
            <a:ln>
              <a:solidFill>
                <a:srgbClr val="0000CC"/>
              </a:solidFill>
            </a:ln>
          </c:spPr>
          <c:marker>
            <c:symbol val="none"/>
          </c:marker>
          <c:dLbls>
            <c:dLbl>
              <c:idx val="33"/>
              <c:layout>
                <c:manualLayout>
                  <c:x val="0"/>
                  <c:y val="-1.157407407407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08-4B19-A4D8-9AB94C0D1B8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Stats'!$AR$4:$AR$37</c:f>
              <c:numCache>
                <c:formatCode>General</c:formatCode>
                <c:ptCount val="34"/>
                <c:pt idx="0">
                  <c:v>0</c:v>
                </c:pt>
                <c:pt idx="1">
                  <c:v>0</c:v>
                </c:pt>
                <c:pt idx="2">
                  <c:v>0</c:v>
                </c:pt>
                <c:pt idx="3">
                  <c:v>1</c:v>
                </c:pt>
                <c:pt idx="4">
                  <c:v>1</c:v>
                </c:pt>
                <c:pt idx="5">
                  <c:v>1</c:v>
                </c:pt>
                <c:pt idx="6">
                  <c:v>1</c:v>
                </c:pt>
                <c:pt idx="7">
                  <c:v>1</c:v>
                </c:pt>
                <c:pt idx="8">
                  <c:v>1</c:v>
                </c:pt>
                <c:pt idx="9">
                  <c:v>1</c:v>
                </c:pt>
                <c:pt idx="10">
                  <c:v>2</c:v>
                </c:pt>
                <c:pt idx="11">
                  <c:v>3</c:v>
                </c:pt>
                <c:pt idx="12">
                  <c:v>4</c:v>
                </c:pt>
                <c:pt idx="13">
                  <c:v>7</c:v>
                </c:pt>
                <c:pt idx="14">
                  <c:v>10</c:v>
                </c:pt>
                <c:pt idx="15">
                  <c:v>19</c:v>
                </c:pt>
                <c:pt idx="16">
                  <c:v>23</c:v>
                </c:pt>
                <c:pt idx="17">
                  <c:v>32</c:v>
                </c:pt>
                <c:pt idx="18">
                  <c:v>43</c:v>
                </c:pt>
                <c:pt idx="19">
                  <c:v>53</c:v>
                </c:pt>
                <c:pt idx="20">
                  <c:v>66</c:v>
                </c:pt>
                <c:pt idx="21">
                  <c:v>78</c:v>
                </c:pt>
                <c:pt idx="22">
                  <c:v>96</c:v>
                </c:pt>
                <c:pt idx="23">
                  <c:v>106</c:v>
                </c:pt>
                <c:pt idx="24">
                  <c:v>117</c:v>
                </c:pt>
                <c:pt idx="25">
                  <c:v>127</c:v>
                </c:pt>
                <c:pt idx="26">
                  <c:v>137</c:v>
                </c:pt>
                <c:pt idx="27">
                  <c:v>154</c:v>
                </c:pt>
                <c:pt idx="28">
                  <c:v>174</c:v>
                </c:pt>
                <c:pt idx="29">
                  <c:v>185</c:v>
                </c:pt>
                <c:pt idx="30">
                  <c:v>189</c:v>
                </c:pt>
                <c:pt idx="31">
                  <c:v>191</c:v>
                </c:pt>
                <c:pt idx="32">
                  <c:v>194</c:v>
                </c:pt>
                <c:pt idx="33">
                  <c:v>194</c:v>
                </c:pt>
              </c:numCache>
            </c:numRef>
          </c:yVal>
          <c:smooth val="1"/>
          <c:extLst>
            <c:ext xmlns:c16="http://schemas.microsoft.com/office/drawing/2014/chart" uri="{C3380CC4-5D6E-409C-BE32-E72D297353CC}">
              <c16:uniqueId val="{00000001-BA08-4B19-A4D8-9AB94C0D1B82}"/>
            </c:ext>
          </c:extLst>
        </c:ser>
        <c:ser>
          <c:idx val="3"/>
          <c:order val="1"/>
          <c:tx>
            <c:v>Cust MIS</c:v>
          </c:tx>
          <c:spPr>
            <a:ln>
              <a:solidFill>
                <a:srgbClr val="C00000"/>
              </a:solidFill>
            </a:ln>
          </c:spPr>
          <c:marker>
            <c:symbol val="none"/>
          </c:marker>
          <c:dLbls>
            <c:dLbl>
              <c:idx val="33"/>
              <c:layout>
                <c:manualLayout>
                  <c:x val="0"/>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08-4B19-A4D8-9AB94C0D1B8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Stats'!$BH$4:$BH$37</c:f>
              <c:numCache>
                <c:formatCode>General</c:formatCode>
                <c:ptCount val="34"/>
                <c:pt idx="0">
                  <c:v>2</c:v>
                </c:pt>
                <c:pt idx="1">
                  <c:v>2</c:v>
                </c:pt>
                <c:pt idx="2">
                  <c:v>2</c:v>
                </c:pt>
                <c:pt idx="3">
                  <c:v>2</c:v>
                </c:pt>
                <c:pt idx="4">
                  <c:v>2</c:v>
                </c:pt>
                <c:pt idx="5">
                  <c:v>3</c:v>
                </c:pt>
                <c:pt idx="6">
                  <c:v>3</c:v>
                </c:pt>
                <c:pt idx="7">
                  <c:v>6</c:v>
                </c:pt>
                <c:pt idx="8">
                  <c:v>9</c:v>
                </c:pt>
                <c:pt idx="9">
                  <c:v>13</c:v>
                </c:pt>
                <c:pt idx="10">
                  <c:v>19</c:v>
                </c:pt>
                <c:pt idx="11">
                  <c:v>19</c:v>
                </c:pt>
                <c:pt idx="12">
                  <c:v>23</c:v>
                </c:pt>
                <c:pt idx="13">
                  <c:v>27</c:v>
                </c:pt>
                <c:pt idx="14">
                  <c:v>33</c:v>
                </c:pt>
                <c:pt idx="15">
                  <c:v>45</c:v>
                </c:pt>
                <c:pt idx="16">
                  <c:v>50</c:v>
                </c:pt>
                <c:pt idx="17">
                  <c:v>54</c:v>
                </c:pt>
                <c:pt idx="18">
                  <c:v>62</c:v>
                </c:pt>
                <c:pt idx="19">
                  <c:v>76</c:v>
                </c:pt>
                <c:pt idx="20">
                  <c:v>81</c:v>
                </c:pt>
                <c:pt idx="21">
                  <c:v>94</c:v>
                </c:pt>
                <c:pt idx="22">
                  <c:v>100</c:v>
                </c:pt>
                <c:pt idx="23">
                  <c:v>119</c:v>
                </c:pt>
                <c:pt idx="24">
                  <c:v>128</c:v>
                </c:pt>
                <c:pt idx="25">
                  <c:v>136</c:v>
                </c:pt>
                <c:pt idx="26">
                  <c:v>148</c:v>
                </c:pt>
                <c:pt idx="27">
                  <c:v>154</c:v>
                </c:pt>
                <c:pt idx="28">
                  <c:v>163</c:v>
                </c:pt>
                <c:pt idx="29">
                  <c:v>173</c:v>
                </c:pt>
                <c:pt idx="30">
                  <c:v>178</c:v>
                </c:pt>
                <c:pt idx="31">
                  <c:v>179</c:v>
                </c:pt>
                <c:pt idx="32">
                  <c:v>179</c:v>
                </c:pt>
                <c:pt idx="33">
                  <c:v>179</c:v>
                </c:pt>
              </c:numCache>
            </c:numRef>
          </c:yVal>
          <c:smooth val="1"/>
          <c:extLst>
            <c:ext xmlns:c16="http://schemas.microsoft.com/office/drawing/2014/chart" uri="{C3380CC4-5D6E-409C-BE32-E72D297353CC}">
              <c16:uniqueId val="{00000003-BA08-4B19-A4D8-9AB94C0D1B82}"/>
            </c:ext>
          </c:extLst>
        </c:ser>
        <c:ser>
          <c:idx val="2"/>
          <c:order val="2"/>
          <c:tx>
            <c:v>Tax MIS</c:v>
          </c:tx>
          <c:spPr>
            <a:ln>
              <a:solidFill>
                <a:srgbClr val="FFC000"/>
              </a:solidFill>
            </a:ln>
          </c:spPr>
          <c:marker>
            <c:symbol val="none"/>
          </c:marker>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Stats'!$BD$4:$BD$37</c:f>
              <c:numCache>
                <c:formatCode>General</c:formatCode>
                <c:ptCount val="34"/>
                <c:pt idx="0">
                  <c:v>1</c:v>
                </c:pt>
                <c:pt idx="1">
                  <c:v>1</c:v>
                </c:pt>
                <c:pt idx="2">
                  <c:v>1</c:v>
                </c:pt>
                <c:pt idx="3">
                  <c:v>1</c:v>
                </c:pt>
                <c:pt idx="4">
                  <c:v>1</c:v>
                </c:pt>
                <c:pt idx="5">
                  <c:v>1</c:v>
                </c:pt>
                <c:pt idx="6">
                  <c:v>2</c:v>
                </c:pt>
                <c:pt idx="7">
                  <c:v>2</c:v>
                </c:pt>
                <c:pt idx="8">
                  <c:v>2</c:v>
                </c:pt>
                <c:pt idx="9">
                  <c:v>4</c:v>
                </c:pt>
                <c:pt idx="10">
                  <c:v>5</c:v>
                </c:pt>
                <c:pt idx="11">
                  <c:v>8</c:v>
                </c:pt>
                <c:pt idx="12">
                  <c:v>11</c:v>
                </c:pt>
                <c:pt idx="13">
                  <c:v>16</c:v>
                </c:pt>
                <c:pt idx="14">
                  <c:v>21</c:v>
                </c:pt>
                <c:pt idx="15">
                  <c:v>29</c:v>
                </c:pt>
                <c:pt idx="16">
                  <c:v>32</c:v>
                </c:pt>
                <c:pt idx="17">
                  <c:v>40</c:v>
                </c:pt>
                <c:pt idx="18">
                  <c:v>47</c:v>
                </c:pt>
                <c:pt idx="19">
                  <c:v>56</c:v>
                </c:pt>
                <c:pt idx="20">
                  <c:v>63</c:v>
                </c:pt>
                <c:pt idx="21">
                  <c:v>71</c:v>
                </c:pt>
                <c:pt idx="22">
                  <c:v>83</c:v>
                </c:pt>
                <c:pt idx="23">
                  <c:v>90</c:v>
                </c:pt>
                <c:pt idx="24">
                  <c:v>102</c:v>
                </c:pt>
                <c:pt idx="25">
                  <c:v>107</c:v>
                </c:pt>
                <c:pt idx="26">
                  <c:v>122</c:v>
                </c:pt>
                <c:pt idx="27">
                  <c:v>130</c:v>
                </c:pt>
                <c:pt idx="28">
                  <c:v>138</c:v>
                </c:pt>
                <c:pt idx="29">
                  <c:v>153</c:v>
                </c:pt>
                <c:pt idx="30">
                  <c:v>160</c:v>
                </c:pt>
                <c:pt idx="31">
                  <c:v>161</c:v>
                </c:pt>
                <c:pt idx="32">
                  <c:v>161</c:v>
                </c:pt>
                <c:pt idx="33">
                  <c:v>161</c:v>
                </c:pt>
              </c:numCache>
            </c:numRef>
          </c:yVal>
          <c:smooth val="1"/>
          <c:extLst>
            <c:ext xmlns:c16="http://schemas.microsoft.com/office/drawing/2014/chart" uri="{C3380CC4-5D6E-409C-BE32-E72D297353CC}">
              <c16:uniqueId val="{00000004-BA08-4B19-A4D8-9AB94C0D1B82}"/>
            </c:ext>
          </c:extLst>
        </c:ser>
        <c:ser>
          <c:idx val="7"/>
          <c:order val="3"/>
          <c:tx>
            <c:v>Debt Mgmt</c:v>
          </c:tx>
          <c:spPr>
            <a:ln>
              <a:solidFill>
                <a:schemeClr val="accent5">
                  <a:lumMod val="60000"/>
                  <a:lumOff val="40000"/>
                </a:schemeClr>
              </a:solidFill>
            </a:ln>
          </c:spPr>
          <c:marker>
            <c:symbol val="none"/>
          </c:marker>
          <c:dLbls>
            <c:dLbl>
              <c:idx val="33"/>
              <c:layout>
                <c:manualLayout>
                  <c:x val="0"/>
                  <c:y val="-2.3148148148148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08-4B19-A4D8-9AB94C0D1B82}"/>
                </c:ext>
              </c:extLst>
            </c:dLbl>
            <c:spPr>
              <a:noFill/>
              <a:ln>
                <a:noFill/>
              </a:ln>
              <a:effectLst/>
            </c:spPr>
            <c:txPr>
              <a:bodyPr/>
              <a:lstStyle/>
              <a:p>
                <a:pPr>
                  <a:defRPr>
                    <a:solidFill>
                      <a:srgbClr val="00B0F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Stats'!$BZ$4:$BZ$37</c:f>
              <c:numCache>
                <c:formatCode>General</c:formatCode>
                <c:ptCount val="34"/>
                <c:pt idx="0">
                  <c:v>1</c:v>
                </c:pt>
                <c:pt idx="1">
                  <c:v>8</c:v>
                </c:pt>
                <c:pt idx="2">
                  <c:v>14</c:v>
                </c:pt>
                <c:pt idx="3">
                  <c:v>24</c:v>
                </c:pt>
                <c:pt idx="4">
                  <c:v>37</c:v>
                </c:pt>
                <c:pt idx="5">
                  <c:v>42</c:v>
                </c:pt>
                <c:pt idx="6">
                  <c:v>46</c:v>
                </c:pt>
                <c:pt idx="7">
                  <c:v>46</c:v>
                </c:pt>
                <c:pt idx="8">
                  <c:v>50</c:v>
                </c:pt>
                <c:pt idx="9">
                  <c:v>60</c:v>
                </c:pt>
                <c:pt idx="10">
                  <c:v>64</c:v>
                </c:pt>
                <c:pt idx="11">
                  <c:v>71</c:v>
                </c:pt>
                <c:pt idx="12">
                  <c:v>76</c:v>
                </c:pt>
                <c:pt idx="13">
                  <c:v>87</c:v>
                </c:pt>
                <c:pt idx="14">
                  <c:v>99</c:v>
                </c:pt>
                <c:pt idx="15">
                  <c:v>107</c:v>
                </c:pt>
                <c:pt idx="16">
                  <c:v>111</c:v>
                </c:pt>
                <c:pt idx="17">
                  <c:v>119</c:v>
                </c:pt>
                <c:pt idx="18">
                  <c:v>129</c:v>
                </c:pt>
                <c:pt idx="19">
                  <c:v>139</c:v>
                </c:pt>
                <c:pt idx="20">
                  <c:v>142</c:v>
                </c:pt>
                <c:pt idx="21">
                  <c:v>151</c:v>
                </c:pt>
                <c:pt idx="22">
                  <c:v>157</c:v>
                </c:pt>
                <c:pt idx="23">
                  <c:v>162</c:v>
                </c:pt>
                <c:pt idx="24">
                  <c:v>163</c:v>
                </c:pt>
                <c:pt idx="25">
                  <c:v>168</c:v>
                </c:pt>
                <c:pt idx="26">
                  <c:v>172</c:v>
                </c:pt>
                <c:pt idx="27">
                  <c:v>177</c:v>
                </c:pt>
                <c:pt idx="28">
                  <c:v>179</c:v>
                </c:pt>
                <c:pt idx="29">
                  <c:v>180</c:v>
                </c:pt>
                <c:pt idx="30">
                  <c:v>181</c:v>
                </c:pt>
                <c:pt idx="31">
                  <c:v>183</c:v>
                </c:pt>
                <c:pt idx="32">
                  <c:v>185</c:v>
                </c:pt>
                <c:pt idx="33">
                  <c:v>185</c:v>
                </c:pt>
              </c:numCache>
            </c:numRef>
          </c:yVal>
          <c:smooth val="1"/>
          <c:extLst>
            <c:ext xmlns:c16="http://schemas.microsoft.com/office/drawing/2014/chart" uri="{C3380CC4-5D6E-409C-BE32-E72D297353CC}">
              <c16:uniqueId val="{00000006-BA08-4B19-A4D8-9AB94C0D1B82}"/>
            </c:ext>
          </c:extLst>
        </c:ser>
        <c:ser>
          <c:idx val="4"/>
          <c:order val="4"/>
          <c:tx>
            <c:v>TSA</c:v>
          </c:tx>
          <c:spPr>
            <a:ln>
              <a:solidFill>
                <a:schemeClr val="accent5">
                  <a:lumMod val="60000"/>
                  <a:lumOff val="40000"/>
                </a:schemeClr>
              </a:solidFill>
              <a:prstDash val="sysDash"/>
            </a:ln>
          </c:spPr>
          <c:marker>
            <c:symbol val="none"/>
          </c:marker>
          <c:dLbls>
            <c:dLbl>
              <c:idx val="33"/>
              <c:layout>
                <c:manualLayout>
                  <c:x val="0"/>
                  <c:y val="-6.94444444444444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08-4B19-A4D8-9AB94C0D1B8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Stats'!$AZ$4:$AZ$37</c:f>
              <c:numCache>
                <c:formatCode>General</c:formatCode>
                <c:ptCount val="34"/>
                <c:pt idx="0">
                  <c:v>14</c:v>
                </c:pt>
                <c:pt idx="1">
                  <c:v>16</c:v>
                </c:pt>
                <c:pt idx="2">
                  <c:v>16</c:v>
                </c:pt>
                <c:pt idx="3">
                  <c:v>17</c:v>
                </c:pt>
                <c:pt idx="4">
                  <c:v>19</c:v>
                </c:pt>
                <c:pt idx="5">
                  <c:v>21</c:v>
                </c:pt>
                <c:pt idx="6">
                  <c:v>22</c:v>
                </c:pt>
                <c:pt idx="7">
                  <c:v>22</c:v>
                </c:pt>
                <c:pt idx="8">
                  <c:v>22</c:v>
                </c:pt>
                <c:pt idx="9">
                  <c:v>23</c:v>
                </c:pt>
                <c:pt idx="10">
                  <c:v>24</c:v>
                </c:pt>
                <c:pt idx="11">
                  <c:v>27</c:v>
                </c:pt>
                <c:pt idx="12">
                  <c:v>27</c:v>
                </c:pt>
                <c:pt idx="13">
                  <c:v>34</c:v>
                </c:pt>
                <c:pt idx="14">
                  <c:v>38</c:v>
                </c:pt>
                <c:pt idx="15">
                  <c:v>43</c:v>
                </c:pt>
                <c:pt idx="16">
                  <c:v>45</c:v>
                </c:pt>
                <c:pt idx="17">
                  <c:v>50</c:v>
                </c:pt>
                <c:pt idx="18">
                  <c:v>60</c:v>
                </c:pt>
                <c:pt idx="19">
                  <c:v>62</c:v>
                </c:pt>
                <c:pt idx="20">
                  <c:v>68</c:v>
                </c:pt>
                <c:pt idx="21">
                  <c:v>74</c:v>
                </c:pt>
                <c:pt idx="22">
                  <c:v>83</c:v>
                </c:pt>
                <c:pt idx="23">
                  <c:v>95</c:v>
                </c:pt>
                <c:pt idx="24">
                  <c:v>103</c:v>
                </c:pt>
                <c:pt idx="25">
                  <c:v>116</c:v>
                </c:pt>
                <c:pt idx="26">
                  <c:v>120</c:v>
                </c:pt>
                <c:pt idx="27">
                  <c:v>128</c:v>
                </c:pt>
                <c:pt idx="28">
                  <c:v>134</c:v>
                </c:pt>
                <c:pt idx="29">
                  <c:v>139</c:v>
                </c:pt>
                <c:pt idx="30">
                  <c:v>140</c:v>
                </c:pt>
                <c:pt idx="31">
                  <c:v>153</c:v>
                </c:pt>
                <c:pt idx="32">
                  <c:v>159</c:v>
                </c:pt>
                <c:pt idx="33">
                  <c:v>161</c:v>
                </c:pt>
              </c:numCache>
            </c:numRef>
          </c:yVal>
          <c:smooth val="1"/>
          <c:extLst>
            <c:ext xmlns:c16="http://schemas.microsoft.com/office/drawing/2014/chart" uri="{C3380CC4-5D6E-409C-BE32-E72D297353CC}">
              <c16:uniqueId val="{00000008-BA08-4B19-A4D8-9AB94C0D1B82}"/>
            </c:ext>
          </c:extLst>
        </c:ser>
        <c:ser>
          <c:idx val="6"/>
          <c:order val="5"/>
          <c:tx>
            <c:v>e-Procure</c:v>
          </c:tx>
          <c:spPr>
            <a:ln>
              <a:solidFill>
                <a:srgbClr val="92D050"/>
              </a:solidFill>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08-4B19-A4D8-9AB94C0D1B8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Stats'!$BV$4:$BV$37</c:f>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4</c:v>
                </c:pt>
                <c:pt idx="16">
                  <c:v>6</c:v>
                </c:pt>
                <c:pt idx="17">
                  <c:v>8</c:v>
                </c:pt>
                <c:pt idx="18">
                  <c:v>18</c:v>
                </c:pt>
                <c:pt idx="19">
                  <c:v>25</c:v>
                </c:pt>
                <c:pt idx="20">
                  <c:v>28</c:v>
                </c:pt>
                <c:pt idx="21">
                  <c:v>37</c:v>
                </c:pt>
                <c:pt idx="22">
                  <c:v>45</c:v>
                </c:pt>
                <c:pt idx="23">
                  <c:v>50</c:v>
                </c:pt>
                <c:pt idx="24">
                  <c:v>58</c:v>
                </c:pt>
                <c:pt idx="25">
                  <c:v>68</c:v>
                </c:pt>
                <c:pt idx="26">
                  <c:v>88</c:v>
                </c:pt>
                <c:pt idx="27">
                  <c:v>108</c:v>
                </c:pt>
                <c:pt idx="28">
                  <c:v>125</c:v>
                </c:pt>
                <c:pt idx="29">
                  <c:v>137</c:v>
                </c:pt>
                <c:pt idx="30">
                  <c:v>146</c:v>
                </c:pt>
                <c:pt idx="31">
                  <c:v>146</c:v>
                </c:pt>
                <c:pt idx="32">
                  <c:v>146</c:v>
                </c:pt>
                <c:pt idx="33">
                  <c:v>146</c:v>
                </c:pt>
              </c:numCache>
            </c:numRef>
          </c:yVal>
          <c:smooth val="1"/>
          <c:extLst>
            <c:ext xmlns:c16="http://schemas.microsoft.com/office/drawing/2014/chart" uri="{C3380CC4-5D6E-409C-BE32-E72D297353CC}">
              <c16:uniqueId val="{0000000A-BA08-4B19-A4D8-9AB94C0D1B82}"/>
            </c:ext>
          </c:extLst>
        </c:ser>
        <c:ser>
          <c:idx val="5"/>
          <c:order val="6"/>
          <c:tx>
            <c:v>Payroll</c:v>
          </c:tx>
          <c:spPr>
            <a:ln>
              <a:solidFill>
                <a:srgbClr val="9966FF"/>
              </a:solidFill>
              <a:prstDash val="solid"/>
            </a:ln>
          </c:spPr>
          <c:marker>
            <c:symbol val="none"/>
          </c:marker>
          <c:dLbls>
            <c:dLbl>
              <c:idx val="3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08-4B19-A4D8-9AB94C0D1B8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Stats'!$BT$4:$BT$37</c:f>
              <c:numCache>
                <c:formatCode>General</c:formatCode>
                <c:ptCount val="34"/>
                <c:pt idx="0">
                  <c:v>0</c:v>
                </c:pt>
                <c:pt idx="1">
                  <c:v>0</c:v>
                </c:pt>
                <c:pt idx="2">
                  <c:v>0</c:v>
                </c:pt>
                <c:pt idx="3">
                  <c:v>1</c:v>
                </c:pt>
                <c:pt idx="4">
                  <c:v>1</c:v>
                </c:pt>
                <c:pt idx="5">
                  <c:v>2</c:v>
                </c:pt>
                <c:pt idx="6">
                  <c:v>2</c:v>
                </c:pt>
                <c:pt idx="7">
                  <c:v>2</c:v>
                </c:pt>
                <c:pt idx="8">
                  <c:v>3</c:v>
                </c:pt>
                <c:pt idx="9">
                  <c:v>3</c:v>
                </c:pt>
                <c:pt idx="10">
                  <c:v>4</c:v>
                </c:pt>
                <c:pt idx="11">
                  <c:v>5</c:v>
                </c:pt>
                <c:pt idx="12">
                  <c:v>5</c:v>
                </c:pt>
                <c:pt idx="13">
                  <c:v>6</c:v>
                </c:pt>
                <c:pt idx="14">
                  <c:v>6</c:v>
                </c:pt>
                <c:pt idx="15">
                  <c:v>10</c:v>
                </c:pt>
                <c:pt idx="16">
                  <c:v>12</c:v>
                </c:pt>
                <c:pt idx="17">
                  <c:v>14</c:v>
                </c:pt>
                <c:pt idx="18">
                  <c:v>23</c:v>
                </c:pt>
                <c:pt idx="19">
                  <c:v>33</c:v>
                </c:pt>
                <c:pt idx="20">
                  <c:v>39</c:v>
                </c:pt>
                <c:pt idx="21">
                  <c:v>51</c:v>
                </c:pt>
                <c:pt idx="22">
                  <c:v>64</c:v>
                </c:pt>
                <c:pt idx="23">
                  <c:v>72</c:v>
                </c:pt>
                <c:pt idx="24">
                  <c:v>80</c:v>
                </c:pt>
                <c:pt idx="25">
                  <c:v>88</c:v>
                </c:pt>
                <c:pt idx="26">
                  <c:v>100</c:v>
                </c:pt>
                <c:pt idx="27">
                  <c:v>113</c:v>
                </c:pt>
                <c:pt idx="28">
                  <c:v>128</c:v>
                </c:pt>
                <c:pt idx="29">
                  <c:v>131</c:v>
                </c:pt>
                <c:pt idx="30">
                  <c:v>138</c:v>
                </c:pt>
                <c:pt idx="31">
                  <c:v>138</c:v>
                </c:pt>
                <c:pt idx="32">
                  <c:v>139</c:v>
                </c:pt>
                <c:pt idx="33">
                  <c:v>139</c:v>
                </c:pt>
              </c:numCache>
            </c:numRef>
          </c:yVal>
          <c:smooth val="1"/>
          <c:extLst>
            <c:ext xmlns:c16="http://schemas.microsoft.com/office/drawing/2014/chart" uri="{C3380CC4-5D6E-409C-BE32-E72D297353CC}">
              <c16:uniqueId val="{0000000C-BA08-4B19-A4D8-9AB94C0D1B82}"/>
            </c:ext>
          </c:extLst>
        </c:ser>
        <c:ser>
          <c:idx val="0"/>
          <c:order val="7"/>
          <c:tx>
            <c:v>HRMIS</c:v>
          </c:tx>
          <c:spPr>
            <a:ln>
              <a:solidFill>
                <a:schemeClr val="bg1">
                  <a:lumMod val="75000"/>
                </a:schemeClr>
              </a:solidFill>
              <a:prstDash val="solid"/>
            </a:ln>
          </c:spPr>
          <c:marker>
            <c:symbol val="none"/>
          </c:marker>
          <c:dLbls>
            <c:dLbl>
              <c:idx val="33"/>
              <c:layout>
                <c:manualLayout>
                  <c:x val="0"/>
                  <c:y val="-2.31499708369787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08-4B19-A4D8-9AB94C0D1B8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Stats'!$BR$4:$BR$37</c:f>
              <c:numCache>
                <c:formatCode>General</c:formatCode>
                <c:ptCount val="34"/>
                <c:pt idx="0">
                  <c:v>1</c:v>
                </c:pt>
                <c:pt idx="1">
                  <c:v>1</c:v>
                </c:pt>
                <c:pt idx="2">
                  <c:v>1</c:v>
                </c:pt>
                <c:pt idx="3">
                  <c:v>1</c:v>
                </c:pt>
                <c:pt idx="4">
                  <c:v>1</c:v>
                </c:pt>
                <c:pt idx="5">
                  <c:v>1</c:v>
                </c:pt>
                <c:pt idx="6">
                  <c:v>2</c:v>
                </c:pt>
                <c:pt idx="7">
                  <c:v>2</c:v>
                </c:pt>
                <c:pt idx="8">
                  <c:v>3</c:v>
                </c:pt>
                <c:pt idx="9">
                  <c:v>3</c:v>
                </c:pt>
                <c:pt idx="10">
                  <c:v>4</c:v>
                </c:pt>
                <c:pt idx="11">
                  <c:v>4</c:v>
                </c:pt>
                <c:pt idx="12">
                  <c:v>4</c:v>
                </c:pt>
                <c:pt idx="13">
                  <c:v>6</c:v>
                </c:pt>
                <c:pt idx="14">
                  <c:v>7</c:v>
                </c:pt>
                <c:pt idx="15">
                  <c:v>8</c:v>
                </c:pt>
                <c:pt idx="16">
                  <c:v>10</c:v>
                </c:pt>
                <c:pt idx="17">
                  <c:v>11</c:v>
                </c:pt>
                <c:pt idx="18">
                  <c:v>19</c:v>
                </c:pt>
                <c:pt idx="19">
                  <c:v>26</c:v>
                </c:pt>
                <c:pt idx="20">
                  <c:v>30</c:v>
                </c:pt>
                <c:pt idx="21">
                  <c:v>37</c:v>
                </c:pt>
                <c:pt idx="22">
                  <c:v>50</c:v>
                </c:pt>
                <c:pt idx="23">
                  <c:v>58</c:v>
                </c:pt>
                <c:pt idx="24">
                  <c:v>69</c:v>
                </c:pt>
                <c:pt idx="25">
                  <c:v>74</c:v>
                </c:pt>
                <c:pt idx="26">
                  <c:v>89</c:v>
                </c:pt>
                <c:pt idx="27">
                  <c:v>102</c:v>
                </c:pt>
                <c:pt idx="28">
                  <c:v>115</c:v>
                </c:pt>
                <c:pt idx="29">
                  <c:v>122</c:v>
                </c:pt>
                <c:pt idx="30">
                  <c:v>130</c:v>
                </c:pt>
                <c:pt idx="31">
                  <c:v>130</c:v>
                </c:pt>
                <c:pt idx="32">
                  <c:v>131</c:v>
                </c:pt>
                <c:pt idx="33">
                  <c:v>131</c:v>
                </c:pt>
              </c:numCache>
            </c:numRef>
          </c:yVal>
          <c:smooth val="1"/>
          <c:extLst>
            <c:ext xmlns:c16="http://schemas.microsoft.com/office/drawing/2014/chart" uri="{C3380CC4-5D6E-409C-BE32-E72D297353CC}">
              <c16:uniqueId val="{0000000E-BA08-4B19-A4D8-9AB94C0D1B82}"/>
            </c:ext>
          </c:extLst>
        </c:ser>
        <c:dLbls>
          <c:showLegendKey val="0"/>
          <c:showVal val="0"/>
          <c:showCatName val="0"/>
          <c:showSerName val="0"/>
          <c:showPercent val="0"/>
          <c:showBubbleSize val="0"/>
        </c:dLbls>
        <c:axId val="340783832"/>
        <c:axId val="340784224"/>
      </c:scatterChart>
      <c:valAx>
        <c:axId val="340783832"/>
        <c:scaling>
          <c:orientation val="minMax"/>
          <c:max val="2020"/>
          <c:min val="1984"/>
        </c:scaling>
        <c:delete val="0"/>
        <c:axPos val="b"/>
        <c:majorGridlines>
          <c:spPr>
            <a:ln>
              <a:solidFill>
                <a:schemeClr val="accent1"/>
              </a:solidFill>
              <a:prstDash val="sysDot"/>
            </a:ln>
          </c:spPr>
        </c:majorGridlines>
        <c:title>
          <c:tx>
            <c:rich>
              <a:bodyPr/>
              <a:lstStyle/>
              <a:p>
                <a:pPr>
                  <a:defRPr sz="1100" b="0">
                    <a:solidFill>
                      <a:srgbClr val="0000CC"/>
                    </a:solidFill>
                  </a:defRPr>
                </a:pPr>
                <a:r>
                  <a:rPr lang="en-US" sz="1100" b="0">
                    <a:solidFill>
                      <a:srgbClr val="0000CC"/>
                    </a:solidFill>
                  </a:rPr>
                  <a:t>Year</a:t>
                </a:r>
              </a:p>
            </c:rich>
          </c:tx>
          <c:layout>
            <c:manualLayout>
              <c:xMode val="edge"/>
              <c:yMode val="edge"/>
              <c:x val="0.88231353893263342"/>
              <c:y val="0.96112423447069117"/>
            </c:manualLayout>
          </c:layout>
          <c:overlay val="0"/>
        </c:title>
        <c:numFmt formatCode="General" sourceLinked="1"/>
        <c:majorTickMark val="out"/>
        <c:minorTickMark val="none"/>
        <c:tickLblPos val="nextTo"/>
        <c:txPr>
          <a:bodyPr/>
          <a:lstStyle/>
          <a:p>
            <a:pPr>
              <a:defRPr sz="1050"/>
            </a:pPr>
            <a:endParaRPr lang="en-US"/>
          </a:p>
        </c:txPr>
        <c:crossAx val="340784224"/>
        <c:crosses val="autoZero"/>
        <c:crossBetween val="midCat"/>
        <c:majorUnit val="4"/>
        <c:minorUnit val="2"/>
      </c:valAx>
      <c:valAx>
        <c:axId val="340784224"/>
        <c:scaling>
          <c:orientation val="minMax"/>
          <c:max val="200"/>
          <c:min val="0"/>
        </c:scaling>
        <c:delete val="0"/>
        <c:axPos val="l"/>
        <c:majorGridlines>
          <c:spPr>
            <a:ln>
              <a:prstDash val="sysDot"/>
            </a:ln>
          </c:spPr>
        </c:majorGridlines>
        <c:title>
          <c:tx>
            <c:rich>
              <a:bodyPr rot="-5400000" vert="horz"/>
              <a:lstStyle/>
              <a:p>
                <a:pPr>
                  <a:defRPr sz="1100" b="0">
                    <a:solidFill>
                      <a:srgbClr val="0000CC"/>
                    </a:solidFill>
                  </a:defRPr>
                </a:pPr>
                <a:r>
                  <a:rPr lang="en-US" sz="1100" b="0">
                    <a:solidFill>
                      <a:srgbClr val="0000CC"/>
                    </a:solidFill>
                  </a:rPr>
                  <a:t>Cumulative number of Government PFM Systems</a:t>
                </a:r>
              </a:p>
            </c:rich>
          </c:tx>
          <c:layout>
            <c:manualLayout>
              <c:xMode val="edge"/>
              <c:yMode val="edge"/>
              <c:x val="1.0010207057451152E-3"/>
              <c:y val="0.21915591280256635"/>
            </c:manualLayout>
          </c:layout>
          <c:overlay val="0"/>
        </c:title>
        <c:numFmt formatCode="General" sourceLinked="1"/>
        <c:majorTickMark val="out"/>
        <c:minorTickMark val="none"/>
        <c:tickLblPos val="nextTo"/>
        <c:txPr>
          <a:bodyPr/>
          <a:lstStyle/>
          <a:p>
            <a:pPr>
              <a:defRPr sz="1050"/>
            </a:pPr>
            <a:endParaRPr lang="en-US"/>
          </a:p>
        </c:txPr>
        <c:crossAx val="340783832"/>
        <c:crosses val="autoZero"/>
        <c:crossBetween val="midCat"/>
        <c:majorUnit val="20"/>
      </c:valAx>
      <c:spPr>
        <a:ln>
          <a:solidFill>
            <a:srgbClr val="0000CC"/>
          </a:solidFill>
        </a:ln>
      </c:spPr>
    </c:plotArea>
    <c:legend>
      <c:legendPos val="b"/>
      <c:layout>
        <c:manualLayout>
          <c:xMode val="edge"/>
          <c:yMode val="edge"/>
          <c:x val="0.10879629629629629"/>
          <c:y val="7.8158537474482342E-2"/>
          <c:w val="0.21838072324292795"/>
          <c:h val="0.24228200641586467"/>
        </c:manualLayout>
      </c:layout>
      <c:overlay val="0"/>
      <c:spPr>
        <a:solidFill>
          <a:schemeClr val="bg1"/>
        </a:solidFill>
      </c:spPr>
      <c:txPr>
        <a:bodyPr/>
        <a:lstStyle/>
        <a:p>
          <a:pPr>
            <a:defRPr sz="10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HRMIS Operational Status</a:t>
            </a:r>
          </a:p>
        </c:rich>
      </c:tx>
      <c:layout>
        <c:manualLayout>
          <c:xMode val="edge"/>
          <c:yMode val="edge"/>
          <c:x val="0.31316650487182252"/>
          <c:y val="6.2862259405074361E-3"/>
        </c:manualLayout>
      </c:layout>
      <c:overlay val="1"/>
    </c:title>
    <c:autoTitleDeleted val="0"/>
    <c:plotArea>
      <c:layout>
        <c:manualLayout>
          <c:layoutTarget val="inner"/>
          <c:xMode val="edge"/>
          <c:yMode val="edge"/>
          <c:x val="0.32837273106931181"/>
          <c:y val="0.17663631889763778"/>
          <c:w val="0.6265271635566102"/>
          <c:h val="0.59388806867891508"/>
        </c:manualLayout>
      </c:layout>
      <c:barChart>
        <c:barDir val="bar"/>
        <c:grouping val="clustered"/>
        <c:varyColors val="0"/>
        <c:ser>
          <c:idx val="2"/>
          <c:order val="0"/>
          <c:tx>
            <c:strRef>
              <c:f>'PFM_eServices Stats'!$S$103</c:f>
              <c:strCache>
                <c:ptCount val="1"/>
                <c:pt idx="0">
                  <c:v>0= No HRMIS yet</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Stats'!$T$103</c:f>
              <c:numCache>
                <c:formatCode>General</c:formatCode>
                <c:ptCount val="1"/>
                <c:pt idx="0">
                  <c:v>15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982-4656-9577-2CC3F8D27B84}"/>
            </c:ext>
          </c:extLst>
        </c:ser>
        <c:ser>
          <c:idx val="1"/>
          <c:order val="1"/>
          <c:tx>
            <c:strRef>
              <c:f>'PFM_eServices Stats'!$S$104</c:f>
              <c:strCache>
                <c:ptCount val="1"/>
                <c:pt idx="0">
                  <c:v>1= Planned</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Stats'!$T$104</c:f>
              <c:numCache>
                <c:formatCode>General</c:formatCode>
                <c:ptCount val="1"/>
                <c:pt idx="0">
                  <c:v>11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A982-4656-9577-2CC3F8D27B84}"/>
            </c:ext>
          </c:extLst>
        </c:ser>
        <c:ser>
          <c:idx val="4"/>
          <c:order val="2"/>
          <c:tx>
            <c:strRef>
              <c:f>'PFM_eServices Stats'!$S$105</c:f>
              <c:strCache>
                <c:ptCount val="1"/>
                <c:pt idx="0">
                  <c:v>2= Impl in progress</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A982-4656-9577-2CC3F8D27B84}"/>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Stats'!$T$105</c:f>
              <c:numCache>
                <c:formatCode>General</c:formatCode>
                <c:ptCount val="1"/>
                <c:pt idx="0">
                  <c:v>32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A982-4656-9577-2CC3F8D27B84}"/>
            </c:ext>
          </c:extLst>
        </c:ser>
        <c:ser>
          <c:idx val="0"/>
          <c:order val="3"/>
          <c:tx>
            <c:strRef>
              <c:f>'PFM_eServices Stats'!$S$106</c:f>
              <c:strCache>
                <c:ptCount val="1"/>
                <c:pt idx="0">
                  <c:v>3= Fully operational</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A982-4656-9577-2CC3F8D27B84}"/>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82-4656-9577-2CC3F8D27B84}"/>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Stats'!$T$106</c:f>
              <c:numCache>
                <c:formatCode>General</c:formatCode>
                <c:ptCount val="1"/>
                <c:pt idx="0">
                  <c:v>140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A982-4656-9577-2CC3F8D27B84}"/>
            </c:ext>
          </c:extLst>
        </c:ser>
        <c:dLbls>
          <c:showLegendKey val="0"/>
          <c:showVal val="0"/>
          <c:showCatName val="0"/>
          <c:showSerName val="0"/>
          <c:showPercent val="0"/>
          <c:showBubbleSize val="0"/>
        </c:dLbls>
        <c:gapWidth val="120"/>
        <c:overlap val="-30"/>
        <c:axId val="344261328"/>
        <c:axId val="345039424"/>
      </c:barChart>
      <c:catAx>
        <c:axId val="344261328"/>
        <c:scaling>
          <c:orientation val="minMax"/>
        </c:scaling>
        <c:delete val="1"/>
        <c:axPos val="l"/>
        <c:numFmt formatCode="General" sourceLinked="1"/>
        <c:majorTickMark val="out"/>
        <c:minorTickMark val="none"/>
        <c:tickLblPos val="nextTo"/>
        <c:crossAx val="345039424"/>
        <c:crosses val="autoZero"/>
        <c:auto val="1"/>
        <c:lblAlgn val="ctr"/>
        <c:lblOffset val="100"/>
        <c:noMultiLvlLbl val="0"/>
      </c:catAx>
      <c:valAx>
        <c:axId val="345039424"/>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4261328"/>
        <c:crosses val="autoZero"/>
        <c:crossBetween val="between"/>
      </c:valAx>
      <c:spPr>
        <a:ln>
          <a:solidFill>
            <a:schemeClr val="tx1"/>
          </a:solidFill>
        </a:ln>
      </c:spPr>
    </c:plotArea>
    <c:legend>
      <c:legendPos val="l"/>
      <c:layout>
        <c:manualLayout>
          <c:xMode val="edge"/>
          <c:yMode val="edge"/>
          <c:x val="0"/>
          <c:y val="0.22078275371828521"/>
          <c:w val="0.30696630518656193"/>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HRMIS Platform</a:t>
            </a:r>
          </a:p>
        </c:rich>
      </c:tx>
      <c:layout>
        <c:manualLayout>
          <c:xMode val="edge"/>
          <c:yMode val="edge"/>
          <c:x val="0.37287848239201921"/>
          <c:y val="6.2862259405074361E-3"/>
        </c:manualLayout>
      </c:layout>
      <c:overlay val="1"/>
    </c:title>
    <c:autoTitleDeleted val="0"/>
    <c:plotArea>
      <c:layout>
        <c:manualLayout>
          <c:layoutTarget val="inner"/>
          <c:xMode val="edge"/>
          <c:yMode val="edge"/>
          <c:x val="0.28973556914447862"/>
          <c:y val="0.17663631889763778"/>
          <c:w val="0.66516432548144333"/>
          <c:h val="0.59388806867891508"/>
        </c:manualLayout>
      </c:layout>
      <c:barChart>
        <c:barDir val="bar"/>
        <c:grouping val="clustered"/>
        <c:varyColors val="0"/>
        <c:ser>
          <c:idx val="2"/>
          <c:order val="0"/>
          <c:tx>
            <c:strRef>
              <c:f>'PFM_eServices Stats'!$S$112</c:f>
              <c:strCache>
                <c:ptCount val="1"/>
                <c:pt idx="0">
                  <c:v>0 : No HRMIS srv</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Stats'!$T$112</c:f>
              <c:numCache>
                <c:formatCode>General</c:formatCode>
                <c:ptCount val="1"/>
                <c:pt idx="0">
                  <c:v>26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92A-452E-932C-83222774934C}"/>
            </c:ext>
          </c:extLst>
        </c:ser>
        <c:ser>
          <c:idx val="1"/>
          <c:order val="1"/>
          <c:tx>
            <c:strRef>
              <c:f>'PFM_eServices Stats'!$S$113</c:f>
              <c:strCache>
                <c:ptCount val="1"/>
                <c:pt idx="0">
                  <c:v>1 : Fragmented srv</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Stats'!$T$113</c:f>
              <c:numCache>
                <c:formatCode>General</c:formatCode>
                <c:ptCount val="1"/>
                <c:pt idx="0">
                  <c:v>32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B92A-452E-932C-83222774934C}"/>
            </c:ext>
          </c:extLst>
        </c:ser>
        <c:ser>
          <c:idx val="4"/>
          <c:order val="2"/>
          <c:tx>
            <c:strRef>
              <c:f>'PFM_eServices Stats'!$S$114</c:f>
              <c:strCache>
                <c:ptCount val="1"/>
                <c:pt idx="0">
                  <c:v>2 : Centralized sln</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B92A-452E-932C-83222774934C}"/>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Stats'!$T$114</c:f>
              <c:numCache>
                <c:formatCode>General</c:formatCode>
                <c:ptCount val="1"/>
                <c:pt idx="0">
                  <c:v>140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B92A-452E-932C-83222774934C}"/>
            </c:ext>
          </c:extLst>
        </c:ser>
        <c:dLbls>
          <c:showLegendKey val="0"/>
          <c:showVal val="0"/>
          <c:showCatName val="0"/>
          <c:showSerName val="0"/>
          <c:showPercent val="0"/>
          <c:showBubbleSize val="0"/>
        </c:dLbls>
        <c:gapWidth val="120"/>
        <c:overlap val="-30"/>
        <c:axId val="345039816"/>
        <c:axId val="345040208"/>
      </c:barChart>
      <c:catAx>
        <c:axId val="345039816"/>
        <c:scaling>
          <c:orientation val="minMax"/>
        </c:scaling>
        <c:delete val="1"/>
        <c:axPos val="l"/>
        <c:numFmt formatCode="General" sourceLinked="1"/>
        <c:majorTickMark val="out"/>
        <c:minorTickMark val="none"/>
        <c:tickLblPos val="nextTo"/>
        <c:crossAx val="345040208"/>
        <c:crosses val="autoZero"/>
        <c:auto val="1"/>
        <c:lblAlgn val="ctr"/>
        <c:lblOffset val="100"/>
        <c:noMultiLvlLbl val="0"/>
      </c:catAx>
      <c:valAx>
        <c:axId val="345040208"/>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742760026440318"/>
              <c:y val="0.87332677165354333"/>
            </c:manualLayout>
          </c:layout>
          <c:overlay val="0"/>
        </c:title>
        <c:numFmt formatCode="General" sourceLinked="0"/>
        <c:majorTickMark val="out"/>
        <c:minorTickMark val="none"/>
        <c:tickLblPos val="nextTo"/>
        <c:txPr>
          <a:bodyPr/>
          <a:lstStyle/>
          <a:p>
            <a:pPr>
              <a:defRPr sz="900"/>
            </a:pPr>
            <a:endParaRPr lang="en-US"/>
          </a:p>
        </c:txPr>
        <c:crossAx val="345039816"/>
        <c:crosses val="autoZero"/>
        <c:crossBetween val="between"/>
      </c:valAx>
      <c:spPr>
        <a:ln>
          <a:solidFill>
            <a:schemeClr val="tx1"/>
          </a:solidFill>
        </a:ln>
      </c:spPr>
    </c:plotArea>
    <c:legend>
      <c:legendPos val="l"/>
      <c:layout>
        <c:manualLayout>
          <c:xMode val="edge"/>
          <c:yMode val="edge"/>
          <c:x val="0"/>
          <c:y val="0.23814386482939631"/>
          <c:w val="0.28589148959119837"/>
          <c:h val="0.4991360454943132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baseline="0">
                <a:solidFill>
                  <a:srgbClr val="0000CC"/>
                </a:solidFill>
              </a:rPr>
              <a:t>Payroll System Application software</a:t>
            </a:r>
            <a:endParaRPr lang="en-US" sz="1050" b="1">
              <a:solidFill>
                <a:srgbClr val="0000CC"/>
              </a:solidFill>
            </a:endParaRPr>
          </a:p>
        </c:rich>
      </c:tx>
      <c:layout>
        <c:manualLayout>
          <c:xMode val="edge"/>
          <c:yMode val="edge"/>
          <c:x val="0.21832983469268663"/>
          <c:y val="6.2862259405074361E-3"/>
        </c:manualLayout>
      </c:layout>
      <c:overlay val="1"/>
    </c:title>
    <c:autoTitleDeleted val="0"/>
    <c:plotArea>
      <c:layout>
        <c:manualLayout>
          <c:layoutTarget val="inner"/>
          <c:xMode val="edge"/>
          <c:yMode val="edge"/>
          <c:x val="0.28973556914447862"/>
          <c:y val="0.17663631889763778"/>
          <c:w val="0.66516432548144333"/>
          <c:h val="0.59388806867891508"/>
        </c:manualLayout>
      </c:layout>
      <c:barChart>
        <c:barDir val="bar"/>
        <c:grouping val="clustered"/>
        <c:varyColors val="0"/>
        <c:ser>
          <c:idx val="2"/>
          <c:order val="0"/>
          <c:tx>
            <c:strRef>
              <c:f>'PFM_eServices Stats'!$S$121</c:f>
              <c:strCache>
                <c:ptCount val="1"/>
                <c:pt idx="0">
                  <c:v>0 : No Payroll Sys</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Stats'!$T$121</c:f>
              <c:numCache>
                <c:formatCode>General</c:formatCode>
                <c:ptCount val="1"/>
                <c:pt idx="0">
                  <c:v>21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AC8-427D-A8C7-D9DDF2AEA822}"/>
            </c:ext>
          </c:extLst>
        </c:ser>
        <c:ser>
          <c:idx val="1"/>
          <c:order val="1"/>
          <c:tx>
            <c:strRef>
              <c:f>'PFM_eServices Stats'!$S$122</c:f>
              <c:strCache>
                <c:ptCount val="1"/>
                <c:pt idx="0">
                  <c:v>1 : LDSW</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Stats'!$T$122</c:f>
              <c:numCache>
                <c:formatCode>General</c:formatCode>
                <c:ptCount val="1"/>
                <c:pt idx="0">
                  <c:v>93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0AC8-427D-A8C7-D9DDF2AEA822}"/>
            </c:ext>
          </c:extLst>
        </c:ser>
        <c:ser>
          <c:idx val="4"/>
          <c:order val="2"/>
          <c:tx>
            <c:strRef>
              <c:f>'PFM_eServices Stats'!$S$123</c:f>
              <c:strCache>
                <c:ptCount val="1"/>
                <c:pt idx="0">
                  <c:v>2 : COTS</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0AC8-427D-A8C7-D9DDF2AEA822}"/>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Stats'!$T$123</c:f>
              <c:numCache>
                <c:formatCode>General</c:formatCode>
                <c:ptCount val="1"/>
                <c:pt idx="0">
                  <c:v>84</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0AC8-427D-A8C7-D9DDF2AEA822}"/>
            </c:ext>
          </c:extLst>
        </c:ser>
        <c:dLbls>
          <c:showLegendKey val="0"/>
          <c:showVal val="0"/>
          <c:showCatName val="0"/>
          <c:showSerName val="0"/>
          <c:showPercent val="0"/>
          <c:showBubbleSize val="0"/>
        </c:dLbls>
        <c:gapWidth val="120"/>
        <c:overlap val="-30"/>
        <c:axId val="345040992"/>
        <c:axId val="345041384"/>
      </c:barChart>
      <c:catAx>
        <c:axId val="345040992"/>
        <c:scaling>
          <c:orientation val="minMax"/>
        </c:scaling>
        <c:delete val="1"/>
        <c:axPos val="l"/>
        <c:numFmt formatCode="General" sourceLinked="1"/>
        <c:majorTickMark val="out"/>
        <c:minorTickMark val="none"/>
        <c:tickLblPos val="nextTo"/>
        <c:crossAx val="345041384"/>
        <c:crosses val="autoZero"/>
        <c:auto val="1"/>
        <c:lblAlgn val="ctr"/>
        <c:lblOffset val="100"/>
        <c:noMultiLvlLbl val="0"/>
      </c:catAx>
      <c:valAx>
        <c:axId val="345041384"/>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742760026440318"/>
              <c:y val="0.87332677165354333"/>
            </c:manualLayout>
          </c:layout>
          <c:overlay val="0"/>
        </c:title>
        <c:numFmt formatCode="General" sourceLinked="0"/>
        <c:majorTickMark val="out"/>
        <c:minorTickMark val="none"/>
        <c:tickLblPos val="nextTo"/>
        <c:txPr>
          <a:bodyPr/>
          <a:lstStyle/>
          <a:p>
            <a:pPr>
              <a:defRPr sz="900"/>
            </a:pPr>
            <a:endParaRPr lang="en-US"/>
          </a:p>
        </c:txPr>
        <c:crossAx val="345040992"/>
        <c:crosses val="autoZero"/>
        <c:crossBetween val="between"/>
      </c:valAx>
      <c:spPr>
        <a:ln>
          <a:solidFill>
            <a:schemeClr val="tx1"/>
          </a:solidFill>
        </a:ln>
      </c:spPr>
    </c:plotArea>
    <c:legend>
      <c:legendPos val="l"/>
      <c:layout>
        <c:manualLayout>
          <c:xMode val="edge"/>
          <c:yMode val="edge"/>
          <c:x val="0"/>
          <c:y val="0.23814386482939631"/>
          <c:w val="0.28589148959119837"/>
          <c:h val="0.4991360454943132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Payroll</a:t>
            </a:r>
            <a:r>
              <a:rPr lang="en-US" sz="1050" b="1" baseline="0">
                <a:solidFill>
                  <a:srgbClr val="0000CC"/>
                </a:solidFill>
              </a:rPr>
              <a:t> System</a:t>
            </a:r>
            <a:r>
              <a:rPr lang="en-US" sz="1050" b="1">
                <a:solidFill>
                  <a:srgbClr val="0000CC"/>
                </a:solidFill>
              </a:rPr>
              <a:t> Operational Status</a:t>
            </a:r>
          </a:p>
        </c:rich>
      </c:tx>
      <c:layout>
        <c:manualLayout>
          <c:xMode val="edge"/>
          <c:yMode val="edge"/>
          <c:x val="0.22184230395858054"/>
          <c:y val="6.2862259405074361E-3"/>
        </c:manualLayout>
      </c:layout>
      <c:overlay val="1"/>
    </c:title>
    <c:autoTitleDeleted val="0"/>
    <c:plotArea>
      <c:layout>
        <c:manualLayout>
          <c:layoutTarget val="inner"/>
          <c:xMode val="edge"/>
          <c:yMode val="edge"/>
          <c:x val="0.32837273106931181"/>
          <c:y val="0.17663631889763778"/>
          <c:w val="0.6265271635566102"/>
          <c:h val="0.59388806867891508"/>
        </c:manualLayout>
      </c:layout>
      <c:barChart>
        <c:barDir val="bar"/>
        <c:grouping val="clustered"/>
        <c:varyColors val="0"/>
        <c:ser>
          <c:idx val="2"/>
          <c:order val="0"/>
          <c:tx>
            <c:strRef>
              <c:f>'PFM_eServices Stats'!$S$130</c:f>
              <c:strCache>
                <c:ptCount val="1"/>
                <c:pt idx="0">
                  <c:v>0= No Payroll Sys</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Stats'!$T$130</c:f>
              <c:numCache>
                <c:formatCode>General</c:formatCode>
                <c:ptCount val="1"/>
                <c:pt idx="0">
                  <c:v>14</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59B-44DA-B7DF-0D1C78978C39}"/>
            </c:ext>
          </c:extLst>
        </c:ser>
        <c:ser>
          <c:idx val="1"/>
          <c:order val="1"/>
          <c:tx>
            <c:strRef>
              <c:f>'PFM_eServices Stats'!$S$131</c:f>
              <c:strCache>
                <c:ptCount val="1"/>
                <c:pt idx="0">
                  <c:v>1= Planned</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Stats'!$T$131</c:f>
              <c:numCache>
                <c:formatCode>General</c:formatCode>
                <c:ptCount val="1"/>
                <c:pt idx="0">
                  <c:v>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859B-44DA-B7DF-0D1C78978C39}"/>
            </c:ext>
          </c:extLst>
        </c:ser>
        <c:ser>
          <c:idx val="4"/>
          <c:order val="2"/>
          <c:tx>
            <c:strRef>
              <c:f>'PFM_eServices Stats'!$S$132</c:f>
              <c:strCache>
                <c:ptCount val="1"/>
                <c:pt idx="0">
                  <c:v>2= Impl in progress</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859B-44DA-B7DF-0D1C78978C39}"/>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Stats'!$T$132</c:f>
              <c:numCache>
                <c:formatCode>General</c:formatCode>
                <c:ptCount val="1"/>
                <c:pt idx="0">
                  <c:v>23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859B-44DA-B7DF-0D1C78978C39}"/>
            </c:ext>
          </c:extLst>
        </c:ser>
        <c:ser>
          <c:idx val="0"/>
          <c:order val="3"/>
          <c:tx>
            <c:strRef>
              <c:f>'PFM_eServices Stats'!$S$133</c:f>
              <c:strCache>
                <c:ptCount val="1"/>
                <c:pt idx="0">
                  <c:v>3= Fully operational</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859B-44DA-B7DF-0D1C78978C39}"/>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9B-44DA-B7DF-0D1C78978C39}"/>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Stats'!$T$133</c:f>
              <c:numCache>
                <c:formatCode>General</c:formatCode>
                <c:ptCount val="1"/>
                <c:pt idx="0">
                  <c:v>154</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859B-44DA-B7DF-0D1C78978C39}"/>
            </c:ext>
          </c:extLst>
        </c:ser>
        <c:dLbls>
          <c:showLegendKey val="0"/>
          <c:showVal val="0"/>
          <c:showCatName val="0"/>
          <c:showSerName val="0"/>
          <c:showPercent val="0"/>
          <c:showBubbleSize val="0"/>
        </c:dLbls>
        <c:gapWidth val="120"/>
        <c:overlap val="-30"/>
        <c:axId val="345042168"/>
        <c:axId val="345042560"/>
      </c:barChart>
      <c:catAx>
        <c:axId val="345042168"/>
        <c:scaling>
          <c:orientation val="minMax"/>
        </c:scaling>
        <c:delete val="1"/>
        <c:axPos val="l"/>
        <c:numFmt formatCode="General" sourceLinked="1"/>
        <c:majorTickMark val="out"/>
        <c:minorTickMark val="none"/>
        <c:tickLblPos val="nextTo"/>
        <c:crossAx val="345042560"/>
        <c:crosses val="autoZero"/>
        <c:auto val="1"/>
        <c:lblAlgn val="ctr"/>
        <c:lblOffset val="100"/>
        <c:noMultiLvlLbl val="0"/>
      </c:catAx>
      <c:valAx>
        <c:axId val="345042560"/>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5042168"/>
        <c:crosses val="autoZero"/>
        <c:crossBetween val="between"/>
      </c:valAx>
      <c:spPr>
        <a:ln>
          <a:solidFill>
            <a:schemeClr val="tx1"/>
          </a:solidFill>
        </a:ln>
      </c:spPr>
    </c:plotArea>
    <c:legend>
      <c:legendPos val="l"/>
      <c:layout>
        <c:manualLayout>
          <c:xMode val="edge"/>
          <c:yMode val="edge"/>
          <c:x val="0"/>
          <c:y val="0.22078275371828521"/>
          <c:w val="0.30696630518656193"/>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Payroll System Platform</a:t>
            </a:r>
          </a:p>
        </c:rich>
      </c:tx>
      <c:layout>
        <c:manualLayout>
          <c:xMode val="edge"/>
          <c:yMode val="edge"/>
          <c:x val="0.32019144340361039"/>
          <c:y val="6.2862259405074361E-3"/>
        </c:manualLayout>
      </c:layout>
      <c:overlay val="1"/>
    </c:title>
    <c:autoTitleDeleted val="0"/>
    <c:plotArea>
      <c:layout>
        <c:manualLayout>
          <c:layoutTarget val="inner"/>
          <c:xMode val="edge"/>
          <c:yMode val="edge"/>
          <c:x val="0.28973556914447862"/>
          <c:y val="0.17663631889763778"/>
          <c:w val="0.66516432548144333"/>
          <c:h val="0.59388806867891508"/>
        </c:manualLayout>
      </c:layout>
      <c:barChart>
        <c:barDir val="bar"/>
        <c:grouping val="clustered"/>
        <c:varyColors val="0"/>
        <c:ser>
          <c:idx val="2"/>
          <c:order val="0"/>
          <c:tx>
            <c:strRef>
              <c:f>'PFM_eServices Stats'!$S$139</c:f>
              <c:strCache>
                <c:ptCount val="1"/>
                <c:pt idx="0">
                  <c:v>0 : No Payroll Sys</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Stats'!$T$139</c:f>
              <c:numCache>
                <c:formatCode>General</c:formatCode>
                <c:ptCount val="1"/>
                <c:pt idx="0">
                  <c:v>21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DB9-4631-B235-C9E87C138265}"/>
            </c:ext>
          </c:extLst>
        </c:ser>
        <c:ser>
          <c:idx val="1"/>
          <c:order val="1"/>
          <c:tx>
            <c:strRef>
              <c:f>'PFM_eServices Stats'!$S$140</c:f>
              <c:strCache>
                <c:ptCount val="1"/>
                <c:pt idx="0">
                  <c:v>1 : Fragmented srv</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Stats'!$T$140</c:f>
              <c:numCache>
                <c:formatCode>General</c:formatCode>
                <c:ptCount val="1"/>
                <c:pt idx="0">
                  <c:v>35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BDB9-4631-B235-C9E87C138265}"/>
            </c:ext>
          </c:extLst>
        </c:ser>
        <c:ser>
          <c:idx val="4"/>
          <c:order val="2"/>
          <c:tx>
            <c:strRef>
              <c:f>'PFM_eServices Stats'!$S$141</c:f>
              <c:strCache>
                <c:ptCount val="1"/>
                <c:pt idx="0">
                  <c:v>2 : Centralized sln</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BDB9-4631-B235-C9E87C138265}"/>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Stats'!$T$141</c:f>
              <c:numCache>
                <c:formatCode>General</c:formatCode>
                <c:ptCount val="1"/>
                <c:pt idx="0">
                  <c:v>142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BDB9-4631-B235-C9E87C138265}"/>
            </c:ext>
          </c:extLst>
        </c:ser>
        <c:dLbls>
          <c:showLegendKey val="0"/>
          <c:showVal val="0"/>
          <c:showCatName val="0"/>
          <c:showSerName val="0"/>
          <c:showPercent val="0"/>
          <c:showBubbleSize val="0"/>
        </c:dLbls>
        <c:gapWidth val="120"/>
        <c:overlap val="-30"/>
        <c:axId val="345043344"/>
        <c:axId val="345043736"/>
      </c:barChart>
      <c:catAx>
        <c:axId val="345043344"/>
        <c:scaling>
          <c:orientation val="minMax"/>
        </c:scaling>
        <c:delete val="1"/>
        <c:axPos val="l"/>
        <c:numFmt formatCode="General" sourceLinked="1"/>
        <c:majorTickMark val="out"/>
        <c:minorTickMark val="none"/>
        <c:tickLblPos val="nextTo"/>
        <c:crossAx val="345043736"/>
        <c:crosses val="autoZero"/>
        <c:auto val="1"/>
        <c:lblAlgn val="ctr"/>
        <c:lblOffset val="100"/>
        <c:noMultiLvlLbl val="0"/>
      </c:catAx>
      <c:valAx>
        <c:axId val="345043736"/>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742760026440318"/>
              <c:y val="0.87332677165354333"/>
            </c:manualLayout>
          </c:layout>
          <c:overlay val="0"/>
        </c:title>
        <c:numFmt formatCode="General" sourceLinked="0"/>
        <c:majorTickMark val="out"/>
        <c:minorTickMark val="none"/>
        <c:tickLblPos val="nextTo"/>
        <c:txPr>
          <a:bodyPr/>
          <a:lstStyle/>
          <a:p>
            <a:pPr>
              <a:defRPr sz="900"/>
            </a:pPr>
            <a:endParaRPr lang="en-US"/>
          </a:p>
        </c:txPr>
        <c:crossAx val="345043344"/>
        <c:crosses val="autoZero"/>
        <c:crossBetween val="between"/>
      </c:valAx>
      <c:spPr>
        <a:ln>
          <a:solidFill>
            <a:schemeClr val="tx1"/>
          </a:solidFill>
        </a:ln>
      </c:spPr>
    </c:plotArea>
    <c:legend>
      <c:legendPos val="l"/>
      <c:layout>
        <c:manualLayout>
          <c:xMode val="edge"/>
          <c:yMode val="edge"/>
          <c:x val="0"/>
          <c:y val="0.23814386482939631"/>
          <c:w val="0.28589148959119837"/>
          <c:h val="0.4991360454943132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e-Procurement Operational Status</a:t>
            </a:r>
          </a:p>
        </c:rich>
      </c:tx>
      <c:layout>
        <c:manualLayout>
          <c:xMode val="edge"/>
          <c:yMode val="edge"/>
          <c:x val="0.23237971175626232"/>
          <c:y val="6.2862259405074361E-3"/>
        </c:manualLayout>
      </c:layout>
      <c:overlay val="1"/>
    </c:title>
    <c:autoTitleDeleted val="0"/>
    <c:plotArea>
      <c:layout>
        <c:manualLayout>
          <c:layoutTarget val="inner"/>
          <c:xMode val="edge"/>
          <c:yMode val="edge"/>
          <c:x val="0.32837273106931181"/>
          <c:y val="0.17663631889763778"/>
          <c:w val="0.6265271635566102"/>
          <c:h val="0.59388806867891508"/>
        </c:manualLayout>
      </c:layout>
      <c:barChart>
        <c:barDir val="bar"/>
        <c:grouping val="clustered"/>
        <c:varyColors val="0"/>
        <c:ser>
          <c:idx val="2"/>
          <c:order val="0"/>
          <c:tx>
            <c:strRef>
              <c:f>'PFM_eServices Stats'!$S$148</c:f>
              <c:strCache>
                <c:ptCount val="1"/>
                <c:pt idx="0">
                  <c:v>0= No e-Procure Sys</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Stats'!$T$148</c:f>
              <c:numCache>
                <c:formatCode>General</c:formatCode>
                <c:ptCount val="1"/>
                <c:pt idx="0">
                  <c:v>30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EB2-4E97-9019-399C4179819D}"/>
            </c:ext>
          </c:extLst>
        </c:ser>
        <c:ser>
          <c:idx val="1"/>
          <c:order val="1"/>
          <c:tx>
            <c:strRef>
              <c:f>'PFM_eServices Stats'!$S$149</c:f>
              <c:strCache>
                <c:ptCount val="1"/>
                <c:pt idx="0">
                  <c:v>1= e-Proc in progress</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Stats'!$T$149</c:f>
              <c:numCache>
                <c:formatCode>General</c:formatCode>
                <c:ptCount val="1"/>
                <c:pt idx="0">
                  <c:v>26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1EB2-4E97-9019-399C4179819D}"/>
            </c:ext>
          </c:extLst>
        </c:ser>
        <c:ser>
          <c:idx val="4"/>
          <c:order val="2"/>
          <c:tx>
            <c:strRef>
              <c:f>'PFM_eServices Stats'!$S$150</c:f>
              <c:strCache>
                <c:ptCount val="1"/>
                <c:pt idx="0">
                  <c:v>2= Tenders only</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1EB2-4E97-9019-399C4179819D}"/>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Stats'!$T$150</c:f>
              <c:numCache>
                <c:formatCode>General</c:formatCode>
                <c:ptCount val="1"/>
                <c:pt idx="0">
                  <c:v>23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1EB2-4E97-9019-399C4179819D}"/>
            </c:ext>
          </c:extLst>
        </c:ser>
        <c:ser>
          <c:idx val="0"/>
          <c:order val="3"/>
          <c:tx>
            <c:strRef>
              <c:f>'PFM_eServices Stats'!$S$151</c:f>
              <c:strCache>
                <c:ptCount val="1"/>
                <c:pt idx="0">
                  <c:v>3= Tender+Contract</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1EB2-4E97-9019-399C4179819D}"/>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B2-4E97-9019-399C4179819D}"/>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Stats'!$T$151</c:f>
              <c:numCache>
                <c:formatCode>General</c:formatCode>
                <c:ptCount val="1"/>
                <c:pt idx="0">
                  <c:v>119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1EB2-4E97-9019-399C4179819D}"/>
            </c:ext>
          </c:extLst>
        </c:ser>
        <c:dLbls>
          <c:showLegendKey val="0"/>
          <c:showVal val="0"/>
          <c:showCatName val="0"/>
          <c:showSerName val="0"/>
          <c:showPercent val="0"/>
          <c:showBubbleSize val="0"/>
        </c:dLbls>
        <c:gapWidth val="120"/>
        <c:overlap val="-30"/>
        <c:axId val="345044520"/>
        <c:axId val="345044912"/>
      </c:barChart>
      <c:catAx>
        <c:axId val="345044520"/>
        <c:scaling>
          <c:orientation val="minMax"/>
        </c:scaling>
        <c:delete val="1"/>
        <c:axPos val="l"/>
        <c:numFmt formatCode="General" sourceLinked="1"/>
        <c:majorTickMark val="out"/>
        <c:minorTickMark val="none"/>
        <c:tickLblPos val="nextTo"/>
        <c:crossAx val="345044912"/>
        <c:crosses val="autoZero"/>
        <c:auto val="1"/>
        <c:lblAlgn val="ctr"/>
        <c:lblOffset val="100"/>
        <c:noMultiLvlLbl val="0"/>
      </c:catAx>
      <c:valAx>
        <c:axId val="345044912"/>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5044520"/>
        <c:crosses val="autoZero"/>
        <c:crossBetween val="between"/>
      </c:valAx>
      <c:spPr>
        <a:ln>
          <a:solidFill>
            <a:schemeClr val="tx1"/>
          </a:solidFill>
        </a:ln>
      </c:spPr>
    </c:plotArea>
    <c:legend>
      <c:legendPos val="l"/>
      <c:layout>
        <c:manualLayout>
          <c:xMode val="edge"/>
          <c:yMode val="edge"/>
          <c:x val="0"/>
          <c:y val="0.22078275371828521"/>
          <c:w val="0.31750371298424368"/>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e-Procurement Services</a:t>
            </a:r>
          </a:p>
        </c:rich>
      </c:tx>
      <c:layout>
        <c:manualLayout>
          <c:xMode val="edge"/>
          <c:yMode val="edge"/>
          <c:x val="0.31316650487182252"/>
          <c:y val="6.2862259405074361E-3"/>
        </c:manualLayout>
      </c:layout>
      <c:overlay val="1"/>
    </c:title>
    <c:autoTitleDeleted val="0"/>
    <c:plotArea>
      <c:layout>
        <c:manualLayout>
          <c:layoutTarget val="inner"/>
          <c:xMode val="edge"/>
          <c:yMode val="edge"/>
          <c:x val="0.31081038473984218"/>
          <c:y val="0.17663631889763778"/>
          <c:w val="0.64408950988607983"/>
          <c:h val="0.59388806867891508"/>
        </c:manualLayout>
      </c:layout>
      <c:barChart>
        <c:barDir val="bar"/>
        <c:grouping val="clustered"/>
        <c:varyColors val="0"/>
        <c:ser>
          <c:idx val="2"/>
          <c:order val="0"/>
          <c:tx>
            <c:strRef>
              <c:f>'PFM_eServices Stats'!$S$157</c:f>
              <c:strCache>
                <c:ptCount val="1"/>
                <c:pt idx="0">
                  <c:v>0= No info on serv</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Stats'!$T$157</c:f>
              <c:numCache>
                <c:formatCode>General</c:formatCode>
                <c:ptCount val="1"/>
                <c:pt idx="0">
                  <c:v>56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E7E-4011-B971-4D64239EBC17}"/>
            </c:ext>
          </c:extLst>
        </c:ser>
        <c:ser>
          <c:idx val="1"/>
          <c:order val="1"/>
          <c:tx>
            <c:strRef>
              <c:f>'PFM_eServices Stats'!$S$158</c:f>
              <c:strCache>
                <c:ptCount val="1"/>
                <c:pt idx="0">
                  <c:v>1= Info/forms</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Stats'!$T$158</c:f>
              <c:numCache>
                <c:formatCode>General</c:formatCode>
                <c:ptCount val="1"/>
                <c:pt idx="0">
                  <c:v>65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4E7E-4011-B971-4D64239EBC17}"/>
            </c:ext>
          </c:extLst>
        </c:ser>
        <c:ser>
          <c:idx val="4"/>
          <c:order val="2"/>
          <c:tx>
            <c:strRef>
              <c:f>'PFM_eServices Stats'!$S$159</c:f>
              <c:strCache>
                <c:ptCount val="1"/>
                <c:pt idx="0">
                  <c:v>2= Transactional</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4E7E-4011-B971-4D64239EBC17}"/>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Stats'!$T$159</c:f>
              <c:numCache>
                <c:formatCode>General</c:formatCode>
                <c:ptCount val="1"/>
                <c:pt idx="0">
                  <c:v>73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4E7E-4011-B971-4D64239EBC17}"/>
            </c:ext>
          </c:extLst>
        </c:ser>
        <c:ser>
          <c:idx val="0"/>
          <c:order val="3"/>
          <c:tx>
            <c:strRef>
              <c:f>'PFM_eServices Stats'!$S$160</c:f>
              <c:strCache>
                <c:ptCount val="1"/>
                <c:pt idx="0">
                  <c:v>3= Connected serv</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4E7E-4011-B971-4D64239EBC17}"/>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7E-4011-B971-4D64239EBC17}"/>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Stats'!$T$160</c:f>
              <c:numCache>
                <c:formatCode>General</c:formatCode>
                <c:ptCount val="1"/>
                <c:pt idx="0">
                  <c:v>4</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4E7E-4011-B971-4D64239EBC17}"/>
            </c:ext>
          </c:extLst>
        </c:ser>
        <c:dLbls>
          <c:showLegendKey val="0"/>
          <c:showVal val="0"/>
          <c:showCatName val="0"/>
          <c:showSerName val="0"/>
          <c:showPercent val="0"/>
          <c:showBubbleSize val="0"/>
        </c:dLbls>
        <c:gapWidth val="120"/>
        <c:overlap val="-30"/>
        <c:axId val="345045696"/>
        <c:axId val="345046088"/>
      </c:barChart>
      <c:catAx>
        <c:axId val="345045696"/>
        <c:scaling>
          <c:orientation val="minMax"/>
        </c:scaling>
        <c:delete val="1"/>
        <c:axPos val="l"/>
        <c:numFmt formatCode="General" sourceLinked="1"/>
        <c:majorTickMark val="out"/>
        <c:minorTickMark val="none"/>
        <c:tickLblPos val="nextTo"/>
        <c:crossAx val="345046088"/>
        <c:crosses val="autoZero"/>
        <c:auto val="1"/>
        <c:lblAlgn val="ctr"/>
        <c:lblOffset val="100"/>
        <c:noMultiLvlLbl val="0"/>
      </c:catAx>
      <c:valAx>
        <c:axId val="345046088"/>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5045696"/>
        <c:crosses val="autoZero"/>
        <c:crossBetween val="between"/>
      </c:valAx>
      <c:spPr>
        <a:ln>
          <a:solidFill>
            <a:schemeClr val="tx1"/>
          </a:solidFill>
        </a:ln>
      </c:spPr>
    </c:plotArea>
    <c:legend>
      <c:legendPos val="l"/>
      <c:layout>
        <c:manualLayout>
          <c:xMode val="edge"/>
          <c:yMode val="edge"/>
          <c:x val="0"/>
          <c:y val="0.22078275371828521"/>
          <c:w val="0.30696630518656193"/>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5413512175965"/>
          <c:y val="5.1134220711023949E-2"/>
          <c:w val="0.85451416307359673"/>
          <c:h val="0.80124736716895961"/>
        </c:manualLayout>
      </c:layout>
      <c:scatterChart>
        <c:scatterStyle val="lineMarker"/>
        <c:varyColors val="0"/>
        <c:ser>
          <c:idx val="0"/>
          <c:order val="0"/>
          <c:spPr>
            <a:ln w="28575">
              <a:noFill/>
            </a:ln>
          </c:spPr>
          <c:marker>
            <c:symbol val="circle"/>
            <c:size val="7"/>
            <c:spPr>
              <a:solidFill>
                <a:srgbClr val="FF0000"/>
              </a:solidFill>
              <a:ln>
                <a:noFill/>
              </a:ln>
            </c:spPr>
          </c:marker>
          <c:trendline>
            <c:trendlineType val="log"/>
            <c:dispRSqr val="0"/>
            <c:dispEq val="0"/>
          </c:trendline>
          <c:trendline>
            <c:trendlineType val="log"/>
            <c:dispRSqr val="0"/>
            <c:dispEq val="0"/>
          </c:trendline>
          <c:trendline>
            <c:trendlineType val="poly"/>
            <c:order val="2"/>
            <c:dispRSqr val="0"/>
            <c:dispEq val="0"/>
          </c:trendline>
          <c:xVal>
            <c:numRef>
              <c:f>Polity!$H$2:$H$168</c:f>
              <c:numCache>
                <c:formatCode>General</c:formatCode>
                <c:ptCount val="167"/>
                <c:pt idx="0">
                  <c:v>-6</c:v>
                </c:pt>
                <c:pt idx="1">
                  <c:v>9</c:v>
                </c:pt>
                <c:pt idx="2">
                  <c:v>2</c:v>
                </c:pt>
                <c:pt idx="3">
                  <c:v>-2</c:v>
                </c:pt>
                <c:pt idx="4">
                  <c:v>8</c:v>
                </c:pt>
                <c:pt idx="5">
                  <c:v>7</c:v>
                </c:pt>
                <c:pt idx="6">
                  <c:v>10</c:v>
                </c:pt>
                <c:pt idx="7">
                  <c:v>10</c:v>
                </c:pt>
                <c:pt idx="8">
                  <c:v>1</c:v>
                </c:pt>
                <c:pt idx="9">
                  <c:v>-5</c:v>
                </c:pt>
                <c:pt idx="10">
                  <c:v>8</c:v>
                </c:pt>
                <c:pt idx="11">
                  <c:v>7</c:v>
                </c:pt>
                <c:pt idx="12">
                  <c:v>10</c:v>
                </c:pt>
                <c:pt idx="13">
                  <c:v>7</c:v>
                </c:pt>
                <c:pt idx="14">
                  <c:v>5</c:v>
                </c:pt>
                <c:pt idx="15">
                  <c:v>9</c:v>
                </c:pt>
                <c:pt idx="16">
                  <c:v>-6</c:v>
                </c:pt>
                <c:pt idx="17">
                  <c:v>8</c:v>
                </c:pt>
                <c:pt idx="18">
                  <c:v>8</c:v>
                </c:pt>
                <c:pt idx="19">
                  <c:v>9</c:v>
                </c:pt>
                <c:pt idx="20">
                  <c:v>5</c:v>
                </c:pt>
                <c:pt idx="21">
                  <c:v>6</c:v>
                </c:pt>
                <c:pt idx="22">
                  <c:v>2</c:v>
                </c:pt>
                <c:pt idx="23">
                  <c:v>-4</c:v>
                </c:pt>
                <c:pt idx="24">
                  <c:v>10</c:v>
                </c:pt>
                <c:pt idx="25">
                  <c:v>10</c:v>
                </c:pt>
                <c:pt idx="26">
                  <c:v>5</c:v>
                </c:pt>
                <c:pt idx="27">
                  <c:v>-2</c:v>
                </c:pt>
                <c:pt idx="28">
                  <c:v>10</c:v>
                </c:pt>
                <c:pt idx="29">
                  <c:v>2</c:v>
                </c:pt>
                <c:pt idx="30">
                  <c:v>9</c:v>
                </c:pt>
                <c:pt idx="31">
                  <c:v>9</c:v>
                </c:pt>
                <c:pt idx="32">
                  <c:v>5</c:v>
                </c:pt>
                <c:pt idx="33">
                  <c:v>5</c:v>
                </c:pt>
                <c:pt idx="34">
                  <c:v>10</c:v>
                </c:pt>
                <c:pt idx="35">
                  <c:v>4</c:v>
                </c:pt>
                <c:pt idx="36">
                  <c:v>9</c:v>
                </c:pt>
                <c:pt idx="37">
                  <c:v>3</c:v>
                </c:pt>
                <c:pt idx="38">
                  <c:v>10</c:v>
                </c:pt>
                <c:pt idx="39">
                  <c:v>10</c:v>
                </c:pt>
                <c:pt idx="40">
                  <c:v>10</c:v>
                </c:pt>
                <c:pt idx="41">
                  <c:v>4</c:v>
                </c:pt>
                <c:pt idx="42">
                  <c:v>8</c:v>
                </c:pt>
                <c:pt idx="43">
                  <c:v>9</c:v>
                </c:pt>
                <c:pt idx="44">
                  <c:v>4</c:v>
                </c:pt>
                <c:pt idx="45">
                  <c:v>8</c:v>
                </c:pt>
                <c:pt idx="46">
                  <c:v>2</c:v>
                </c:pt>
                <c:pt idx="47">
                  <c:v>-6</c:v>
                </c:pt>
                <c:pt idx="48">
                  <c:v>10</c:v>
                </c:pt>
                <c:pt idx="49">
                  <c:v>4</c:v>
                </c:pt>
                <c:pt idx="50">
                  <c:v>9</c:v>
                </c:pt>
                <c:pt idx="51">
                  <c:v>10</c:v>
                </c:pt>
                <c:pt idx="52">
                  <c:v>10</c:v>
                </c:pt>
                <c:pt idx="53">
                  <c:v>3</c:v>
                </c:pt>
                <c:pt idx="54">
                  <c:v>8</c:v>
                </c:pt>
                <c:pt idx="55">
                  <c:v>7</c:v>
                </c:pt>
                <c:pt idx="56">
                  <c:v>10</c:v>
                </c:pt>
                <c:pt idx="57">
                  <c:v>8</c:v>
                </c:pt>
                <c:pt idx="58">
                  <c:v>10</c:v>
                </c:pt>
                <c:pt idx="59">
                  <c:v>8</c:v>
                </c:pt>
                <c:pt idx="60">
                  <c:v>4</c:v>
                </c:pt>
                <c:pt idx="61">
                  <c:v>6</c:v>
                </c:pt>
                <c:pt idx="62">
                  <c:v>6</c:v>
                </c:pt>
                <c:pt idx="63">
                  <c:v>7</c:v>
                </c:pt>
                <c:pt idx="64">
                  <c:v>7</c:v>
                </c:pt>
                <c:pt idx="65">
                  <c:v>10</c:v>
                </c:pt>
                <c:pt idx="66">
                  <c:v>9</c:v>
                </c:pt>
                <c:pt idx="67">
                  <c:v>8</c:v>
                </c:pt>
                <c:pt idx="68">
                  <c:v>3</c:v>
                </c:pt>
                <c:pt idx="69">
                  <c:v>3</c:v>
                </c:pt>
                <c:pt idx="70">
                  <c:v>10</c:v>
                </c:pt>
                <c:pt idx="71">
                  <c:v>10</c:v>
                </c:pt>
                <c:pt idx="72">
                  <c:v>10</c:v>
                </c:pt>
                <c:pt idx="73">
                  <c:v>10</c:v>
                </c:pt>
                <c:pt idx="74">
                  <c:v>10</c:v>
                </c:pt>
                <c:pt idx="75">
                  <c:v>-1</c:v>
                </c:pt>
                <c:pt idx="76">
                  <c:v>-3</c:v>
                </c:pt>
                <c:pt idx="77">
                  <c:v>9</c:v>
                </c:pt>
                <c:pt idx="78">
                  <c:v>-7</c:v>
                </c:pt>
                <c:pt idx="79">
                  <c:v>8</c:v>
                </c:pt>
                <c:pt idx="80">
                  <c:v>8</c:v>
                </c:pt>
                <c:pt idx="81">
                  <c:v>-7</c:v>
                </c:pt>
                <c:pt idx="82">
                  <c:v>7</c:v>
                </c:pt>
                <c:pt idx="83">
                  <c:v>8</c:v>
                </c:pt>
                <c:pt idx="84">
                  <c:v>8</c:v>
                </c:pt>
                <c:pt idx="85">
                  <c:v>6</c:v>
                </c:pt>
                <c:pt idx="86">
                  <c:v>9</c:v>
                </c:pt>
                <c:pt idx="87">
                  <c:v>6</c:v>
                </c:pt>
                <c:pt idx="88">
                  <c:v>-7</c:v>
                </c:pt>
                <c:pt idx="89">
                  <c:v>10</c:v>
                </c:pt>
                <c:pt idx="90">
                  <c:v>10</c:v>
                </c:pt>
                <c:pt idx="91">
                  <c:v>9</c:v>
                </c:pt>
                <c:pt idx="92">
                  <c:v>9</c:v>
                </c:pt>
                <c:pt idx="93">
                  <c:v>6</c:v>
                </c:pt>
                <c:pt idx="94">
                  <c:v>10</c:v>
                </c:pt>
                <c:pt idx="95">
                  <c:v>7</c:v>
                </c:pt>
                <c:pt idx="96">
                  <c:v>4</c:v>
                </c:pt>
                <c:pt idx="97">
                  <c:v>10</c:v>
                </c:pt>
                <c:pt idx="98">
                  <c:v>8</c:v>
                </c:pt>
                <c:pt idx="99">
                  <c:v>9</c:v>
                </c:pt>
                <c:pt idx="100">
                  <c:v>10</c:v>
                </c:pt>
                <c:pt idx="101">
                  <c:v>9</c:v>
                </c:pt>
                <c:pt idx="102">
                  <c:v>-3</c:v>
                </c:pt>
                <c:pt idx="103">
                  <c:v>5</c:v>
                </c:pt>
                <c:pt idx="104">
                  <c:v>8</c:v>
                </c:pt>
                <c:pt idx="105">
                  <c:v>6</c:v>
                </c:pt>
                <c:pt idx="106">
                  <c:v>6</c:v>
                </c:pt>
                <c:pt idx="107">
                  <c:v>10</c:v>
                </c:pt>
                <c:pt idx="108">
                  <c:v>10</c:v>
                </c:pt>
                <c:pt idx="109">
                  <c:v>9</c:v>
                </c:pt>
                <c:pt idx="110">
                  <c:v>8</c:v>
                </c:pt>
                <c:pt idx="111">
                  <c:v>8</c:v>
                </c:pt>
                <c:pt idx="112">
                  <c:v>10</c:v>
                </c:pt>
                <c:pt idx="113">
                  <c:v>-6</c:v>
                </c:pt>
                <c:pt idx="114">
                  <c:v>8</c:v>
                </c:pt>
                <c:pt idx="115">
                  <c:v>9</c:v>
                </c:pt>
                <c:pt idx="116">
                  <c:v>5</c:v>
                </c:pt>
                <c:pt idx="117">
                  <c:v>9</c:v>
                </c:pt>
                <c:pt idx="118">
                  <c:v>9</c:v>
                </c:pt>
                <c:pt idx="119">
                  <c:v>8</c:v>
                </c:pt>
                <c:pt idx="120">
                  <c:v>10</c:v>
                </c:pt>
                <c:pt idx="121">
                  <c:v>10</c:v>
                </c:pt>
                <c:pt idx="122">
                  <c:v>-10</c:v>
                </c:pt>
                <c:pt idx="123">
                  <c:v>9</c:v>
                </c:pt>
                <c:pt idx="124">
                  <c:v>6</c:v>
                </c:pt>
                <c:pt idx="125">
                  <c:v>-3</c:v>
                </c:pt>
                <c:pt idx="126">
                  <c:v>-10</c:v>
                </c:pt>
                <c:pt idx="127">
                  <c:v>8</c:v>
                </c:pt>
                <c:pt idx="128">
                  <c:v>8</c:v>
                </c:pt>
                <c:pt idx="129">
                  <c:v>7</c:v>
                </c:pt>
                <c:pt idx="130">
                  <c:v>7</c:v>
                </c:pt>
                <c:pt idx="131">
                  <c:v>10</c:v>
                </c:pt>
                <c:pt idx="132">
                  <c:v>10</c:v>
                </c:pt>
                <c:pt idx="133">
                  <c:v>8</c:v>
                </c:pt>
                <c:pt idx="134">
                  <c:v>7</c:v>
                </c:pt>
                <c:pt idx="135">
                  <c:v>9</c:v>
                </c:pt>
                <c:pt idx="136">
                  <c:v>0</c:v>
                </c:pt>
                <c:pt idx="137">
                  <c:v>10</c:v>
                </c:pt>
                <c:pt idx="138">
                  <c:v>8</c:v>
                </c:pt>
                <c:pt idx="139">
                  <c:v>8</c:v>
                </c:pt>
                <c:pt idx="140">
                  <c:v>5</c:v>
                </c:pt>
                <c:pt idx="141">
                  <c:v>0</c:v>
                </c:pt>
                <c:pt idx="142">
                  <c:v>10</c:v>
                </c:pt>
                <c:pt idx="143">
                  <c:v>10</c:v>
                </c:pt>
                <c:pt idx="144">
                  <c:v>7</c:v>
                </c:pt>
                <c:pt idx="145">
                  <c:v>10</c:v>
                </c:pt>
                <c:pt idx="146">
                  <c:v>-1</c:v>
                </c:pt>
                <c:pt idx="147">
                  <c:v>-1</c:v>
                </c:pt>
                <c:pt idx="148">
                  <c:v>9</c:v>
                </c:pt>
                <c:pt idx="149">
                  <c:v>7</c:v>
                </c:pt>
                <c:pt idx="150">
                  <c:v>-2</c:v>
                </c:pt>
                <c:pt idx="151">
                  <c:v>10</c:v>
                </c:pt>
                <c:pt idx="152">
                  <c:v>-3</c:v>
                </c:pt>
                <c:pt idx="153">
                  <c:v>9</c:v>
                </c:pt>
                <c:pt idx="154">
                  <c:v>-8</c:v>
                </c:pt>
                <c:pt idx="155">
                  <c:v>7</c:v>
                </c:pt>
                <c:pt idx="156">
                  <c:v>7</c:v>
                </c:pt>
                <c:pt idx="157">
                  <c:v>-8</c:v>
                </c:pt>
                <c:pt idx="158">
                  <c:v>10</c:v>
                </c:pt>
                <c:pt idx="159">
                  <c:v>10</c:v>
                </c:pt>
                <c:pt idx="160">
                  <c:v>10</c:v>
                </c:pt>
                <c:pt idx="161">
                  <c:v>-9</c:v>
                </c:pt>
                <c:pt idx="162">
                  <c:v>9</c:v>
                </c:pt>
                <c:pt idx="163">
                  <c:v>-7</c:v>
                </c:pt>
                <c:pt idx="164">
                  <c:v>3</c:v>
                </c:pt>
                <c:pt idx="165">
                  <c:v>7</c:v>
                </c:pt>
                <c:pt idx="166">
                  <c:v>4</c:v>
                </c:pt>
              </c:numCache>
            </c:numRef>
          </c:xVal>
          <c:yVal>
            <c:numRef>
              <c:f>Polity!$J$2:$J$168</c:f>
              <c:numCache>
                <c:formatCode>0.0000</c:formatCode>
                <c:ptCount val="167"/>
                <c:pt idx="0">
                  <c:v>0.5</c:v>
                </c:pt>
                <c:pt idx="1">
                  <c:v>0.68181818181818177</c:v>
                </c:pt>
                <c:pt idx="2">
                  <c:v>0.63636363636363635</c:v>
                </c:pt>
                <c:pt idx="3">
                  <c:v>0.59090909090909094</c:v>
                </c:pt>
                <c:pt idx="4">
                  <c:v>0.90909090909090906</c:v>
                </c:pt>
                <c:pt idx="5">
                  <c:v>0.63636363636363635</c:v>
                </c:pt>
                <c:pt idx="6">
                  <c:v>0.77272727272727271</c:v>
                </c:pt>
                <c:pt idx="7">
                  <c:v>0.72727272727272729</c:v>
                </c:pt>
                <c:pt idx="8">
                  <c:v>0.72727272727272729</c:v>
                </c:pt>
                <c:pt idx="9">
                  <c:v>0.40909090909090912</c:v>
                </c:pt>
                <c:pt idx="10">
                  <c:v>0.5</c:v>
                </c:pt>
                <c:pt idx="11">
                  <c:v>0.63636363636363635</c:v>
                </c:pt>
                <c:pt idx="12">
                  <c:v>0.72727272727272729</c:v>
                </c:pt>
                <c:pt idx="13">
                  <c:v>0.36363636363636365</c:v>
                </c:pt>
                <c:pt idx="14">
                  <c:v>0.63636363636363635</c:v>
                </c:pt>
                <c:pt idx="15">
                  <c:v>0.72727272727272729</c:v>
                </c:pt>
                <c:pt idx="16">
                  <c:v>0.72727272727272729</c:v>
                </c:pt>
                <c:pt idx="17">
                  <c:v>0.68181818181818177</c:v>
                </c:pt>
                <c:pt idx="18">
                  <c:v>0.86363636363636365</c:v>
                </c:pt>
                <c:pt idx="19">
                  <c:v>0.68181818181818177</c:v>
                </c:pt>
                <c:pt idx="20">
                  <c:v>0.59090909090909094</c:v>
                </c:pt>
                <c:pt idx="21">
                  <c:v>0.54545454545454541</c:v>
                </c:pt>
                <c:pt idx="22">
                  <c:v>0.54545454545454541</c:v>
                </c:pt>
                <c:pt idx="23">
                  <c:v>0.54545454545454541</c:v>
                </c:pt>
                <c:pt idx="24">
                  <c:v>0.81818181818181823</c:v>
                </c:pt>
                <c:pt idx="25">
                  <c:v>0.63636363636363635</c:v>
                </c:pt>
                <c:pt idx="26">
                  <c:v>0.27272727272727271</c:v>
                </c:pt>
                <c:pt idx="27">
                  <c:v>0.45454545454545453</c:v>
                </c:pt>
                <c:pt idx="28">
                  <c:v>0.90909090909090906</c:v>
                </c:pt>
                <c:pt idx="29">
                  <c:v>0.77272727272727271</c:v>
                </c:pt>
                <c:pt idx="30">
                  <c:v>0.95454545454545459</c:v>
                </c:pt>
                <c:pt idx="31">
                  <c:v>0.45454545454545453</c:v>
                </c:pt>
                <c:pt idx="32">
                  <c:v>0.40909090909090912</c:v>
                </c:pt>
                <c:pt idx="33">
                  <c:v>0.5</c:v>
                </c:pt>
                <c:pt idx="34">
                  <c:v>0.77272727272727271</c:v>
                </c:pt>
                <c:pt idx="35">
                  <c:v>0.5</c:v>
                </c:pt>
                <c:pt idx="36">
                  <c:v>0.68181818181818177</c:v>
                </c:pt>
                <c:pt idx="37">
                  <c:v>0.31818181818181818</c:v>
                </c:pt>
                <c:pt idx="38">
                  <c:v>0.72727272727272729</c:v>
                </c:pt>
                <c:pt idx="39">
                  <c:v>0.72727272727272729</c:v>
                </c:pt>
                <c:pt idx="40">
                  <c:v>0.90909090909090906</c:v>
                </c:pt>
                <c:pt idx="41">
                  <c:v>0.5</c:v>
                </c:pt>
                <c:pt idx="42">
                  <c:v>0.77272727272727271</c:v>
                </c:pt>
                <c:pt idx="43">
                  <c:v>0.81818181818181823</c:v>
                </c:pt>
                <c:pt idx="44">
                  <c:v>0.72727272727272729</c:v>
                </c:pt>
                <c:pt idx="45">
                  <c:v>0.81818181818181823</c:v>
                </c:pt>
                <c:pt idx="46">
                  <c:v>0</c:v>
                </c:pt>
                <c:pt idx="47">
                  <c:v>9.0909090909090912E-2</c:v>
                </c:pt>
                <c:pt idx="48">
                  <c:v>0.86363636363636365</c:v>
                </c:pt>
                <c:pt idx="49">
                  <c:v>0.63636363636363635</c:v>
                </c:pt>
                <c:pt idx="50">
                  <c:v>0.59090909090909094</c:v>
                </c:pt>
                <c:pt idx="51">
                  <c:v>0.81818181818181823</c:v>
                </c:pt>
                <c:pt idx="52">
                  <c:v>0.86363636363636365</c:v>
                </c:pt>
                <c:pt idx="53">
                  <c:v>0.31818181818181818</c:v>
                </c:pt>
                <c:pt idx="54">
                  <c:v>0.5</c:v>
                </c:pt>
                <c:pt idx="55">
                  <c:v>0.81818181818181823</c:v>
                </c:pt>
                <c:pt idx="56">
                  <c:v>0.90909090909090906</c:v>
                </c:pt>
                <c:pt idx="57">
                  <c:v>0.63636363636363635</c:v>
                </c:pt>
                <c:pt idx="58">
                  <c:v>0.63636363636363635</c:v>
                </c:pt>
                <c:pt idx="59">
                  <c:v>0.77272727272727271</c:v>
                </c:pt>
                <c:pt idx="60">
                  <c:v>0.45454545454545453</c:v>
                </c:pt>
                <c:pt idx="61">
                  <c:v>0.5</c:v>
                </c:pt>
                <c:pt idx="62">
                  <c:v>0.54545454545454541</c:v>
                </c:pt>
                <c:pt idx="63">
                  <c:v>0.45454545454545453</c:v>
                </c:pt>
                <c:pt idx="64">
                  <c:v>0.72727272727272729</c:v>
                </c:pt>
                <c:pt idx="65">
                  <c:v>0.72727272727272729</c:v>
                </c:pt>
                <c:pt idx="66">
                  <c:v>0.68181818181818177</c:v>
                </c:pt>
                <c:pt idx="67">
                  <c:v>0.68181818181818177</c:v>
                </c:pt>
                <c:pt idx="68">
                  <c:v>0.40909090909090912</c:v>
                </c:pt>
                <c:pt idx="69">
                  <c:v>0.22727272727272727</c:v>
                </c:pt>
                <c:pt idx="70">
                  <c:v>0.77272727272727271</c:v>
                </c:pt>
                <c:pt idx="71">
                  <c:v>0.77272727272727271</c:v>
                </c:pt>
                <c:pt idx="72">
                  <c:v>0.72727272727272729</c:v>
                </c:pt>
                <c:pt idx="73">
                  <c:v>0.59090909090909094</c:v>
                </c:pt>
                <c:pt idx="74">
                  <c:v>0.86363636363636365</c:v>
                </c:pt>
                <c:pt idx="75">
                  <c:v>0.72727272727272729</c:v>
                </c:pt>
                <c:pt idx="76">
                  <c:v>0.72727272727272729</c:v>
                </c:pt>
                <c:pt idx="77">
                  <c:v>0.63636363636363635</c:v>
                </c:pt>
                <c:pt idx="78">
                  <c:v>0</c:v>
                </c:pt>
                <c:pt idx="79">
                  <c:v>1</c:v>
                </c:pt>
                <c:pt idx="80">
                  <c:v>0.63636363636363635</c:v>
                </c:pt>
                <c:pt idx="81">
                  <c:v>0.40909090909090912</c:v>
                </c:pt>
                <c:pt idx="82">
                  <c:v>0.63636363636363635</c:v>
                </c:pt>
                <c:pt idx="83">
                  <c:v>0.45454545454545453</c:v>
                </c:pt>
                <c:pt idx="84">
                  <c:v>0.68181818181818177</c:v>
                </c:pt>
                <c:pt idx="85">
                  <c:v>0.54545454545454541</c:v>
                </c:pt>
                <c:pt idx="86">
                  <c:v>0.45454545454545453</c:v>
                </c:pt>
                <c:pt idx="87">
                  <c:v>0.54545454545454541</c:v>
                </c:pt>
                <c:pt idx="88">
                  <c:v>0.27272727272727271</c:v>
                </c:pt>
                <c:pt idx="89">
                  <c:v>0.72727272727272729</c:v>
                </c:pt>
                <c:pt idx="90">
                  <c:v>0.72727272727272729</c:v>
                </c:pt>
                <c:pt idx="91">
                  <c:v>0.72727272727272729</c:v>
                </c:pt>
                <c:pt idx="92">
                  <c:v>0.63636363636363635</c:v>
                </c:pt>
                <c:pt idx="93">
                  <c:v>0.68181818181818177</c:v>
                </c:pt>
                <c:pt idx="94">
                  <c:v>0.86363636363636365</c:v>
                </c:pt>
                <c:pt idx="95">
                  <c:v>0.5</c:v>
                </c:pt>
                <c:pt idx="96">
                  <c:v>0.5</c:v>
                </c:pt>
                <c:pt idx="97">
                  <c:v>0.68181818181818177</c:v>
                </c:pt>
                <c:pt idx="98">
                  <c:v>0.90909090909090906</c:v>
                </c:pt>
                <c:pt idx="99">
                  <c:v>0.63636363636363635</c:v>
                </c:pt>
                <c:pt idx="100">
                  <c:v>0.72727272727272729</c:v>
                </c:pt>
                <c:pt idx="101">
                  <c:v>0.63636363636363635</c:v>
                </c:pt>
                <c:pt idx="102">
                  <c:v>0.68181818181818177</c:v>
                </c:pt>
                <c:pt idx="103">
                  <c:v>0.59090909090909094</c:v>
                </c:pt>
                <c:pt idx="104">
                  <c:v>0.45454545454545453</c:v>
                </c:pt>
                <c:pt idx="105">
                  <c:v>0.45454545454545453</c:v>
                </c:pt>
                <c:pt idx="106">
                  <c:v>0.68181818181818177</c:v>
                </c:pt>
                <c:pt idx="107">
                  <c:v>0.81818181818181823</c:v>
                </c:pt>
                <c:pt idx="108">
                  <c:v>0.72727272727272729</c:v>
                </c:pt>
                <c:pt idx="109">
                  <c:v>0.81818181818181823</c:v>
                </c:pt>
                <c:pt idx="110">
                  <c:v>0.36363636363636365</c:v>
                </c:pt>
                <c:pt idx="111">
                  <c:v>0.59090909090909094</c:v>
                </c:pt>
                <c:pt idx="112">
                  <c:v>0.81818181818181823</c:v>
                </c:pt>
                <c:pt idx="113">
                  <c:v>0.59090909090909094</c:v>
                </c:pt>
                <c:pt idx="114">
                  <c:v>0.77272727272727271</c:v>
                </c:pt>
                <c:pt idx="115">
                  <c:v>0.72727272727272729</c:v>
                </c:pt>
                <c:pt idx="116">
                  <c:v>0.59090909090909094</c:v>
                </c:pt>
                <c:pt idx="117">
                  <c:v>0.77272727272727271</c:v>
                </c:pt>
                <c:pt idx="118">
                  <c:v>0.90909090909090906</c:v>
                </c:pt>
                <c:pt idx="119">
                  <c:v>0.68181818181818177</c:v>
                </c:pt>
                <c:pt idx="120">
                  <c:v>0.86363636363636365</c:v>
                </c:pt>
                <c:pt idx="121">
                  <c:v>0.86363636363636365</c:v>
                </c:pt>
                <c:pt idx="122">
                  <c:v>0.5</c:v>
                </c:pt>
                <c:pt idx="123">
                  <c:v>0.77272727272727271</c:v>
                </c:pt>
                <c:pt idx="124">
                  <c:v>0.86363636363636365</c:v>
                </c:pt>
                <c:pt idx="125">
                  <c:v>0.68181818181818177</c:v>
                </c:pt>
                <c:pt idx="126">
                  <c:v>0.59090909090909094</c:v>
                </c:pt>
                <c:pt idx="127">
                  <c:v>0.59090909090909094</c:v>
                </c:pt>
                <c:pt idx="128">
                  <c:v>0.72727272727272729</c:v>
                </c:pt>
                <c:pt idx="129">
                  <c:v>0.54545454545454541</c:v>
                </c:pt>
                <c:pt idx="130">
                  <c:v>0.95454545454545459</c:v>
                </c:pt>
                <c:pt idx="131">
                  <c:v>0.72727272727272729</c:v>
                </c:pt>
                <c:pt idx="132">
                  <c:v>0.72727272727272729</c:v>
                </c:pt>
                <c:pt idx="133">
                  <c:v>0.54545454545454541</c:v>
                </c:pt>
                <c:pt idx="134">
                  <c:v>0.31818181818181818</c:v>
                </c:pt>
                <c:pt idx="135">
                  <c:v>0.72727272727272729</c:v>
                </c:pt>
                <c:pt idx="136">
                  <c:v>0.40909090909090912</c:v>
                </c:pt>
                <c:pt idx="137">
                  <c:v>0.72727272727272729</c:v>
                </c:pt>
                <c:pt idx="138">
                  <c:v>0.63636363636363635</c:v>
                </c:pt>
                <c:pt idx="139">
                  <c:v>0.31818181818181818</c:v>
                </c:pt>
                <c:pt idx="140">
                  <c:v>0.59090909090909094</c:v>
                </c:pt>
                <c:pt idx="141">
                  <c:v>0.54545454545454541</c:v>
                </c:pt>
                <c:pt idx="142">
                  <c:v>0.86363636363636365</c:v>
                </c:pt>
                <c:pt idx="143">
                  <c:v>0.77272727272727271</c:v>
                </c:pt>
                <c:pt idx="144">
                  <c:v>0.27272727272727271</c:v>
                </c:pt>
                <c:pt idx="145">
                  <c:v>0.86363636363636365</c:v>
                </c:pt>
                <c:pt idx="146">
                  <c:v>0.54545454545454541</c:v>
                </c:pt>
                <c:pt idx="147">
                  <c:v>0.63636363636363635</c:v>
                </c:pt>
                <c:pt idx="148">
                  <c:v>0.81818181818181823</c:v>
                </c:pt>
                <c:pt idx="149">
                  <c:v>0.68181818181818177</c:v>
                </c:pt>
                <c:pt idx="150">
                  <c:v>0.31818181818181818</c:v>
                </c:pt>
                <c:pt idx="151">
                  <c:v>0.68181818181818177</c:v>
                </c:pt>
                <c:pt idx="152">
                  <c:v>0.68181818181818177</c:v>
                </c:pt>
                <c:pt idx="153">
                  <c:v>0.90909090909090906</c:v>
                </c:pt>
                <c:pt idx="154">
                  <c:v>0.13636363636363635</c:v>
                </c:pt>
                <c:pt idx="155">
                  <c:v>0.72727272727272729</c:v>
                </c:pt>
                <c:pt idx="156">
                  <c:v>0.63636363636363635</c:v>
                </c:pt>
                <c:pt idx="157">
                  <c:v>0.68181818181818177</c:v>
                </c:pt>
                <c:pt idx="158">
                  <c:v>0.81818181818181823</c:v>
                </c:pt>
                <c:pt idx="159">
                  <c:v>0.90909090909090906</c:v>
                </c:pt>
                <c:pt idx="160">
                  <c:v>0.81818181818181823</c:v>
                </c:pt>
                <c:pt idx="161">
                  <c:v>0.59090909090909094</c:v>
                </c:pt>
                <c:pt idx="162">
                  <c:v>0.59090909090909094</c:v>
                </c:pt>
                <c:pt idx="163">
                  <c:v>0.59090909090909094</c:v>
                </c:pt>
                <c:pt idx="164">
                  <c:v>0.45454545454545453</c:v>
                </c:pt>
                <c:pt idx="165">
                  <c:v>0.68181818181818177</c:v>
                </c:pt>
                <c:pt idx="166">
                  <c:v>0.40909090909090912</c:v>
                </c:pt>
              </c:numCache>
            </c:numRef>
          </c:yVal>
          <c:smooth val="0"/>
          <c:extLst>
            <c:ext xmlns:c16="http://schemas.microsoft.com/office/drawing/2014/chart" uri="{C3380CC4-5D6E-409C-BE32-E72D297353CC}">
              <c16:uniqueId val="{00000000-809C-4ADD-AA09-CB407FBF4199}"/>
            </c:ext>
          </c:extLst>
        </c:ser>
        <c:dLbls>
          <c:showLegendKey val="0"/>
          <c:showVal val="0"/>
          <c:showCatName val="0"/>
          <c:showSerName val="0"/>
          <c:showPercent val="0"/>
          <c:showBubbleSize val="0"/>
        </c:dLbls>
        <c:axId val="345513728"/>
        <c:axId val="345514120"/>
      </c:scatterChart>
      <c:valAx>
        <c:axId val="345513728"/>
        <c:scaling>
          <c:orientation val="minMax"/>
          <c:max val="10"/>
          <c:min val="-10"/>
        </c:scaling>
        <c:delete val="0"/>
        <c:axPos val="b"/>
        <c:numFmt formatCode="General" sourceLinked="1"/>
        <c:majorTickMark val="out"/>
        <c:minorTickMark val="none"/>
        <c:tickLblPos val="nextTo"/>
        <c:spPr>
          <a:ln>
            <a:solidFill>
              <a:srgbClr val="0000CC"/>
            </a:solidFill>
          </a:ln>
        </c:spPr>
        <c:crossAx val="345514120"/>
        <c:crosses val="autoZero"/>
        <c:crossBetween val="midCat"/>
      </c:valAx>
      <c:valAx>
        <c:axId val="345514120"/>
        <c:scaling>
          <c:orientation val="minMax"/>
          <c:max val="1"/>
        </c:scaling>
        <c:delete val="0"/>
        <c:axPos val="l"/>
        <c:majorGridlines>
          <c:spPr>
            <a:ln>
              <a:solidFill>
                <a:schemeClr val="bg1">
                  <a:lumMod val="75000"/>
                </a:schemeClr>
              </a:solidFill>
              <a:prstDash val="sysDot"/>
            </a:ln>
          </c:spPr>
        </c:majorGridlines>
        <c:numFmt formatCode="0.0" sourceLinked="0"/>
        <c:majorTickMark val="out"/>
        <c:minorTickMark val="none"/>
        <c:tickLblPos val="low"/>
        <c:crossAx val="345513728"/>
        <c:crosses val="autoZero"/>
        <c:crossBetween val="midCat"/>
      </c:valAx>
      <c:spPr>
        <a:ln>
          <a:solidFill>
            <a:srgbClr val="0000CC"/>
          </a:solidFill>
        </a:ln>
      </c:spPr>
    </c:plotArea>
    <c:legend>
      <c:legendPos val="r"/>
      <c:legendEntry>
        <c:idx val="1"/>
        <c:delete val="1"/>
      </c:legendEntry>
      <c:legendEntry>
        <c:idx val="2"/>
        <c:delete val="1"/>
      </c:legendEntry>
      <c:layout>
        <c:manualLayout>
          <c:xMode val="edge"/>
          <c:yMode val="edge"/>
          <c:x val="1.2534782787094585E-2"/>
          <c:y val="0.93715403294592758"/>
          <c:w val="0.68703321143831364"/>
          <c:h val="5.6031431505776261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rgbClr val="0000CC"/>
                </a:solidFill>
              </a:defRPr>
            </a:pPr>
            <a:r>
              <a:rPr lang="en-US" sz="1400">
                <a:solidFill>
                  <a:srgbClr val="0000CC"/>
                </a:solidFill>
              </a:rPr>
              <a:t>PFM Institutions and e-Services</a:t>
            </a:r>
            <a:r>
              <a:rPr lang="en-US" sz="1400" baseline="0">
                <a:solidFill>
                  <a:srgbClr val="0000CC"/>
                </a:solidFill>
              </a:rPr>
              <a:t> </a:t>
            </a:r>
            <a:endParaRPr lang="en-US" sz="1400">
              <a:solidFill>
                <a:srgbClr val="0000CC"/>
              </a:solidFill>
            </a:endParaRPr>
          </a:p>
        </c:rich>
      </c:tx>
      <c:layout>
        <c:manualLayout>
          <c:xMode val="edge"/>
          <c:yMode val="edge"/>
          <c:x val="0.27323800670749487"/>
          <c:y val="5.1757072032662587E-3"/>
        </c:manualLayout>
      </c:layout>
      <c:overlay val="0"/>
    </c:title>
    <c:autoTitleDeleted val="0"/>
    <c:plotArea>
      <c:layout>
        <c:manualLayout>
          <c:layoutTarget val="inner"/>
          <c:xMode val="edge"/>
          <c:yMode val="edge"/>
          <c:x val="0.10789515893846603"/>
          <c:y val="7.1613808690580344E-2"/>
          <c:w val="0.85358632254301547"/>
          <c:h val="0.85051946631671038"/>
        </c:manualLayout>
      </c:layout>
      <c:scatterChart>
        <c:scatterStyle val="smoothMarker"/>
        <c:varyColors val="0"/>
        <c:ser>
          <c:idx val="1"/>
          <c:order val="0"/>
          <c:tx>
            <c:v>Treasury</c:v>
          </c:tx>
          <c:spPr>
            <a:ln>
              <a:solidFill>
                <a:srgbClr val="0000CC"/>
              </a:solidFill>
            </a:ln>
          </c:spPr>
          <c:marker>
            <c:symbol val="none"/>
          </c:marker>
          <c:dLbls>
            <c:dLbl>
              <c:idx val="33"/>
              <c:layout>
                <c:manualLayout>
                  <c:x val="0"/>
                  <c:y val="2.3148148148148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33-4A03-81A3-E6527CEF5B5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Stats'!$AX$4:$AX$37</c:f>
              <c:numCache>
                <c:formatCode>General</c:formatCode>
                <c:ptCount val="34"/>
                <c:pt idx="0">
                  <c:v>114</c:v>
                </c:pt>
                <c:pt idx="1">
                  <c:v>114</c:v>
                </c:pt>
                <c:pt idx="2">
                  <c:v>118</c:v>
                </c:pt>
                <c:pt idx="3">
                  <c:v>119</c:v>
                </c:pt>
                <c:pt idx="4">
                  <c:v>120</c:v>
                </c:pt>
                <c:pt idx="5">
                  <c:v>121</c:v>
                </c:pt>
                <c:pt idx="6">
                  <c:v>126</c:v>
                </c:pt>
                <c:pt idx="7">
                  <c:v>130</c:v>
                </c:pt>
                <c:pt idx="8">
                  <c:v>132</c:v>
                </c:pt>
                <c:pt idx="9">
                  <c:v>139</c:v>
                </c:pt>
                <c:pt idx="10">
                  <c:v>144</c:v>
                </c:pt>
                <c:pt idx="11">
                  <c:v>147</c:v>
                </c:pt>
                <c:pt idx="12">
                  <c:v>155</c:v>
                </c:pt>
                <c:pt idx="13">
                  <c:v>161</c:v>
                </c:pt>
                <c:pt idx="14">
                  <c:v>165</c:v>
                </c:pt>
                <c:pt idx="15">
                  <c:v>169</c:v>
                </c:pt>
                <c:pt idx="16">
                  <c:v>170</c:v>
                </c:pt>
                <c:pt idx="17">
                  <c:v>173</c:v>
                </c:pt>
                <c:pt idx="18">
                  <c:v>178</c:v>
                </c:pt>
                <c:pt idx="19">
                  <c:v>182</c:v>
                </c:pt>
                <c:pt idx="20">
                  <c:v>185</c:v>
                </c:pt>
                <c:pt idx="21">
                  <c:v>189</c:v>
                </c:pt>
                <c:pt idx="22">
                  <c:v>189</c:v>
                </c:pt>
                <c:pt idx="23">
                  <c:v>189</c:v>
                </c:pt>
                <c:pt idx="24">
                  <c:v>190</c:v>
                </c:pt>
                <c:pt idx="25">
                  <c:v>192</c:v>
                </c:pt>
                <c:pt idx="26">
                  <c:v>192</c:v>
                </c:pt>
                <c:pt idx="27">
                  <c:v>194</c:v>
                </c:pt>
                <c:pt idx="28">
                  <c:v>195</c:v>
                </c:pt>
                <c:pt idx="29">
                  <c:v>195</c:v>
                </c:pt>
                <c:pt idx="30">
                  <c:v>195</c:v>
                </c:pt>
                <c:pt idx="31">
                  <c:v>195</c:v>
                </c:pt>
                <c:pt idx="32">
                  <c:v>195</c:v>
                </c:pt>
                <c:pt idx="33">
                  <c:v>195</c:v>
                </c:pt>
              </c:numCache>
            </c:numRef>
          </c:yVal>
          <c:smooth val="1"/>
          <c:extLst>
            <c:ext xmlns:c16="http://schemas.microsoft.com/office/drawing/2014/chart" uri="{C3380CC4-5D6E-409C-BE32-E72D297353CC}">
              <c16:uniqueId val="{00000001-4633-4A03-81A3-E6527CEF5B52}"/>
            </c:ext>
          </c:extLst>
        </c:ser>
        <c:ser>
          <c:idx val="3"/>
          <c:order val="1"/>
          <c:tx>
            <c:v>Customs</c:v>
          </c:tx>
          <c:spPr>
            <a:ln>
              <a:solidFill>
                <a:srgbClr val="FF0000"/>
              </a:solidFill>
            </a:ln>
          </c:spPr>
          <c:marker>
            <c:symbol val="none"/>
          </c:marker>
          <c:dLbls>
            <c:dLbl>
              <c:idx val="33"/>
              <c:layout>
                <c:manualLayout>
                  <c:x val="0"/>
                  <c:y val="6.94444444444444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33-4A03-81A3-E6527CEF5B5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Stats'!$BF$4:$BF$37</c:f>
              <c:numCache>
                <c:formatCode>General</c:formatCode>
                <c:ptCount val="34"/>
                <c:pt idx="0">
                  <c:v>104</c:v>
                </c:pt>
                <c:pt idx="1">
                  <c:v>104</c:v>
                </c:pt>
                <c:pt idx="2">
                  <c:v>104</c:v>
                </c:pt>
                <c:pt idx="3">
                  <c:v>105</c:v>
                </c:pt>
                <c:pt idx="4">
                  <c:v>105</c:v>
                </c:pt>
                <c:pt idx="5">
                  <c:v>106</c:v>
                </c:pt>
                <c:pt idx="6">
                  <c:v>112</c:v>
                </c:pt>
                <c:pt idx="7">
                  <c:v>118</c:v>
                </c:pt>
                <c:pt idx="8">
                  <c:v>127</c:v>
                </c:pt>
                <c:pt idx="9">
                  <c:v>132</c:v>
                </c:pt>
                <c:pt idx="10">
                  <c:v>137</c:v>
                </c:pt>
                <c:pt idx="11">
                  <c:v>141</c:v>
                </c:pt>
                <c:pt idx="12">
                  <c:v>143</c:v>
                </c:pt>
                <c:pt idx="13">
                  <c:v>149</c:v>
                </c:pt>
                <c:pt idx="14">
                  <c:v>151</c:v>
                </c:pt>
                <c:pt idx="15">
                  <c:v>154</c:v>
                </c:pt>
                <c:pt idx="16">
                  <c:v>156</c:v>
                </c:pt>
                <c:pt idx="17">
                  <c:v>160</c:v>
                </c:pt>
                <c:pt idx="18">
                  <c:v>163</c:v>
                </c:pt>
                <c:pt idx="19">
                  <c:v>169</c:v>
                </c:pt>
                <c:pt idx="20">
                  <c:v>173</c:v>
                </c:pt>
                <c:pt idx="21">
                  <c:v>176</c:v>
                </c:pt>
                <c:pt idx="22">
                  <c:v>178</c:v>
                </c:pt>
                <c:pt idx="23">
                  <c:v>179</c:v>
                </c:pt>
                <c:pt idx="24">
                  <c:v>181</c:v>
                </c:pt>
                <c:pt idx="25">
                  <c:v>184</c:v>
                </c:pt>
                <c:pt idx="26">
                  <c:v>184</c:v>
                </c:pt>
                <c:pt idx="27">
                  <c:v>187</c:v>
                </c:pt>
                <c:pt idx="28">
                  <c:v>189</c:v>
                </c:pt>
                <c:pt idx="29">
                  <c:v>189</c:v>
                </c:pt>
                <c:pt idx="30">
                  <c:v>191</c:v>
                </c:pt>
                <c:pt idx="31">
                  <c:v>191</c:v>
                </c:pt>
                <c:pt idx="32">
                  <c:v>191</c:v>
                </c:pt>
                <c:pt idx="33">
                  <c:v>191</c:v>
                </c:pt>
              </c:numCache>
            </c:numRef>
          </c:yVal>
          <c:smooth val="1"/>
          <c:extLst>
            <c:ext xmlns:c16="http://schemas.microsoft.com/office/drawing/2014/chart" uri="{C3380CC4-5D6E-409C-BE32-E72D297353CC}">
              <c16:uniqueId val="{00000003-4633-4A03-81A3-E6527CEF5B52}"/>
            </c:ext>
          </c:extLst>
        </c:ser>
        <c:ser>
          <c:idx val="2"/>
          <c:order val="2"/>
          <c:tx>
            <c:v>Tax Admin</c:v>
          </c:tx>
          <c:spPr>
            <a:ln>
              <a:solidFill>
                <a:srgbClr val="FFC000"/>
              </a:solidFill>
            </a:ln>
          </c:spPr>
          <c:marker>
            <c:symbol val="none"/>
          </c:marker>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Stats'!$BB$4:$BB$37</c:f>
              <c:numCache>
                <c:formatCode>General</c:formatCode>
                <c:ptCount val="34"/>
                <c:pt idx="0">
                  <c:v>83</c:v>
                </c:pt>
                <c:pt idx="1">
                  <c:v>83</c:v>
                </c:pt>
                <c:pt idx="2">
                  <c:v>83</c:v>
                </c:pt>
                <c:pt idx="3">
                  <c:v>83</c:v>
                </c:pt>
                <c:pt idx="4">
                  <c:v>85</c:v>
                </c:pt>
                <c:pt idx="5">
                  <c:v>86</c:v>
                </c:pt>
                <c:pt idx="6">
                  <c:v>96</c:v>
                </c:pt>
                <c:pt idx="7">
                  <c:v>101</c:v>
                </c:pt>
                <c:pt idx="8">
                  <c:v>108</c:v>
                </c:pt>
                <c:pt idx="9">
                  <c:v>113</c:v>
                </c:pt>
                <c:pt idx="10">
                  <c:v>119</c:v>
                </c:pt>
                <c:pt idx="11">
                  <c:v>125</c:v>
                </c:pt>
                <c:pt idx="12">
                  <c:v>126</c:v>
                </c:pt>
                <c:pt idx="13">
                  <c:v>132</c:v>
                </c:pt>
                <c:pt idx="14">
                  <c:v>137</c:v>
                </c:pt>
                <c:pt idx="15">
                  <c:v>141</c:v>
                </c:pt>
                <c:pt idx="16">
                  <c:v>145</c:v>
                </c:pt>
                <c:pt idx="17">
                  <c:v>151</c:v>
                </c:pt>
                <c:pt idx="18">
                  <c:v>157</c:v>
                </c:pt>
                <c:pt idx="19">
                  <c:v>163</c:v>
                </c:pt>
                <c:pt idx="20">
                  <c:v>170</c:v>
                </c:pt>
                <c:pt idx="21">
                  <c:v>171</c:v>
                </c:pt>
                <c:pt idx="22">
                  <c:v>173</c:v>
                </c:pt>
                <c:pt idx="23">
                  <c:v>174</c:v>
                </c:pt>
                <c:pt idx="24">
                  <c:v>177</c:v>
                </c:pt>
                <c:pt idx="25">
                  <c:v>180</c:v>
                </c:pt>
                <c:pt idx="26">
                  <c:v>182</c:v>
                </c:pt>
                <c:pt idx="27">
                  <c:v>185</c:v>
                </c:pt>
                <c:pt idx="28">
                  <c:v>188</c:v>
                </c:pt>
                <c:pt idx="29">
                  <c:v>188</c:v>
                </c:pt>
                <c:pt idx="30">
                  <c:v>191</c:v>
                </c:pt>
                <c:pt idx="31">
                  <c:v>191</c:v>
                </c:pt>
                <c:pt idx="32">
                  <c:v>191</c:v>
                </c:pt>
                <c:pt idx="33">
                  <c:v>191</c:v>
                </c:pt>
              </c:numCache>
            </c:numRef>
          </c:yVal>
          <c:smooth val="1"/>
          <c:extLst>
            <c:ext xmlns:c16="http://schemas.microsoft.com/office/drawing/2014/chart" uri="{C3380CC4-5D6E-409C-BE32-E72D297353CC}">
              <c16:uniqueId val="{00000004-4633-4A03-81A3-E6527CEF5B52}"/>
            </c:ext>
          </c:extLst>
        </c:ser>
        <c:ser>
          <c:idx val="0"/>
          <c:order val="3"/>
          <c:tx>
            <c:v>Budget Plans</c:v>
          </c:tx>
          <c:spPr>
            <a:ln>
              <a:prstDash val="solid"/>
            </a:ln>
          </c:spPr>
          <c:marker>
            <c:symbol val="none"/>
          </c:marker>
          <c:dLbls>
            <c:dLbl>
              <c:idx val="33"/>
              <c:layout>
                <c:manualLayout>
                  <c:x val="0"/>
                  <c:y val="-6.94444444444444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33-4A03-81A3-E6527CEF5B5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Stats'!$AT$4:$AT$37</c:f>
              <c:numCache>
                <c:formatCode>General</c:formatCode>
                <c:ptCount val="34"/>
                <c:pt idx="0">
                  <c:v>2</c:v>
                </c:pt>
                <c:pt idx="1">
                  <c:v>2</c:v>
                </c:pt>
                <c:pt idx="2">
                  <c:v>2</c:v>
                </c:pt>
                <c:pt idx="3">
                  <c:v>2</c:v>
                </c:pt>
                <c:pt idx="4">
                  <c:v>2</c:v>
                </c:pt>
                <c:pt idx="5">
                  <c:v>3</c:v>
                </c:pt>
                <c:pt idx="6">
                  <c:v>5</c:v>
                </c:pt>
                <c:pt idx="7">
                  <c:v>7</c:v>
                </c:pt>
                <c:pt idx="8">
                  <c:v>8</c:v>
                </c:pt>
                <c:pt idx="9">
                  <c:v>9</c:v>
                </c:pt>
                <c:pt idx="10">
                  <c:v>9</c:v>
                </c:pt>
                <c:pt idx="11">
                  <c:v>9</c:v>
                </c:pt>
                <c:pt idx="12">
                  <c:v>18</c:v>
                </c:pt>
                <c:pt idx="13">
                  <c:v>24</c:v>
                </c:pt>
                <c:pt idx="14">
                  <c:v>30</c:v>
                </c:pt>
                <c:pt idx="15">
                  <c:v>32</c:v>
                </c:pt>
                <c:pt idx="16">
                  <c:v>41</c:v>
                </c:pt>
                <c:pt idx="17">
                  <c:v>58</c:v>
                </c:pt>
                <c:pt idx="18">
                  <c:v>66</c:v>
                </c:pt>
                <c:pt idx="19">
                  <c:v>76</c:v>
                </c:pt>
                <c:pt idx="20">
                  <c:v>85</c:v>
                </c:pt>
                <c:pt idx="21">
                  <c:v>92</c:v>
                </c:pt>
                <c:pt idx="22">
                  <c:v>101</c:v>
                </c:pt>
                <c:pt idx="23">
                  <c:v>113</c:v>
                </c:pt>
                <c:pt idx="24">
                  <c:v>129</c:v>
                </c:pt>
                <c:pt idx="25">
                  <c:v>137</c:v>
                </c:pt>
                <c:pt idx="26">
                  <c:v>148</c:v>
                </c:pt>
                <c:pt idx="27">
                  <c:v>154</c:v>
                </c:pt>
                <c:pt idx="28">
                  <c:v>156</c:v>
                </c:pt>
                <c:pt idx="29">
                  <c:v>156</c:v>
                </c:pt>
                <c:pt idx="30">
                  <c:v>157</c:v>
                </c:pt>
                <c:pt idx="31">
                  <c:v>157</c:v>
                </c:pt>
                <c:pt idx="32">
                  <c:v>157</c:v>
                </c:pt>
                <c:pt idx="33">
                  <c:v>157</c:v>
                </c:pt>
              </c:numCache>
            </c:numRef>
          </c:yVal>
          <c:smooth val="1"/>
          <c:extLst>
            <c:ext xmlns:c16="http://schemas.microsoft.com/office/drawing/2014/chart" uri="{C3380CC4-5D6E-409C-BE32-E72D297353CC}">
              <c16:uniqueId val="{00000006-4633-4A03-81A3-E6527CEF5B52}"/>
            </c:ext>
          </c:extLst>
        </c:ser>
        <c:ser>
          <c:idx val="5"/>
          <c:order val="4"/>
          <c:tx>
            <c:v>Budget Exec</c:v>
          </c:tx>
          <c:spPr>
            <a:ln>
              <a:solidFill>
                <a:srgbClr val="FF0000"/>
              </a:solidFill>
              <a:prstDash val="solid"/>
            </a:ln>
          </c:spPr>
          <c:marker>
            <c:symbol val="none"/>
          </c:marker>
          <c:dLbls>
            <c:dLbl>
              <c:idx val="33"/>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33-4A03-81A3-E6527CEF5B5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Stats'!$AV$4:$AV$37</c:f>
              <c:numCache>
                <c:formatCode>General</c:formatCode>
                <c:ptCount val="34"/>
                <c:pt idx="0">
                  <c:v>1</c:v>
                </c:pt>
                <c:pt idx="1">
                  <c:v>1</c:v>
                </c:pt>
                <c:pt idx="2">
                  <c:v>1</c:v>
                </c:pt>
                <c:pt idx="3">
                  <c:v>1</c:v>
                </c:pt>
                <c:pt idx="4">
                  <c:v>1</c:v>
                </c:pt>
                <c:pt idx="5">
                  <c:v>1</c:v>
                </c:pt>
                <c:pt idx="6">
                  <c:v>2</c:v>
                </c:pt>
                <c:pt idx="7">
                  <c:v>4</c:v>
                </c:pt>
                <c:pt idx="8">
                  <c:v>4</c:v>
                </c:pt>
                <c:pt idx="9">
                  <c:v>5</c:v>
                </c:pt>
                <c:pt idx="10">
                  <c:v>6</c:v>
                </c:pt>
                <c:pt idx="11">
                  <c:v>10</c:v>
                </c:pt>
                <c:pt idx="12">
                  <c:v>15</c:v>
                </c:pt>
                <c:pt idx="13">
                  <c:v>19</c:v>
                </c:pt>
                <c:pt idx="14">
                  <c:v>25</c:v>
                </c:pt>
                <c:pt idx="15">
                  <c:v>28</c:v>
                </c:pt>
                <c:pt idx="16">
                  <c:v>37</c:v>
                </c:pt>
                <c:pt idx="17">
                  <c:v>48</c:v>
                </c:pt>
                <c:pt idx="18">
                  <c:v>59</c:v>
                </c:pt>
                <c:pt idx="19">
                  <c:v>67</c:v>
                </c:pt>
                <c:pt idx="20">
                  <c:v>77</c:v>
                </c:pt>
                <c:pt idx="21">
                  <c:v>86</c:v>
                </c:pt>
                <c:pt idx="22">
                  <c:v>99</c:v>
                </c:pt>
                <c:pt idx="23">
                  <c:v>112</c:v>
                </c:pt>
                <c:pt idx="24">
                  <c:v>122</c:v>
                </c:pt>
                <c:pt idx="25">
                  <c:v>132</c:v>
                </c:pt>
                <c:pt idx="26">
                  <c:v>141</c:v>
                </c:pt>
                <c:pt idx="27">
                  <c:v>148</c:v>
                </c:pt>
                <c:pt idx="28">
                  <c:v>149</c:v>
                </c:pt>
                <c:pt idx="29">
                  <c:v>149</c:v>
                </c:pt>
                <c:pt idx="30">
                  <c:v>149</c:v>
                </c:pt>
                <c:pt idx="31">
                  <c:v>149</c:v>
                </c:pt>
                <c:pt idx="32">
                  <c:v>149</c:v>
                </c:pt>
                <c:pt idx="33">
                  <c:v>149</c:v>
                </c:pt>
              </c:numCache>
            </c:numRef>
          </c:yVal>
          <c:smooth val="1"/>
          <c:extLst>
            <c:ext xmlns:c16="http://schemas.microsoft.com/office/drawing/2014/chart" uri="{C3380CC4-5D6E-409C-BE32-E72D297353CC}">
              <c16:uniqueId val="{00000008-4633-4A03-81A3-E6527CEF5B52}"/>
            </c:ext>
          </c:extLst>
        </c:ser>
        <c:ser>
          <c:idx val="7"/>
          <c:order val="5"/>
          <c:tx>
            <c:v>DS Ready</c:v>
          </c:tx>
          <c:marker>
            <c:symbol val="none"/>
          </c:marker>
          <c:dLbls>
            <c:dLbl>
              <c:idx val="33"/>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33-4A03-81A3-E6527CEF5B5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Stats'!$BN$4:$BN$37</c:f>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8</c:v>
                </c:pt>
                <c:pt idx="17">
                  <c:v>13</c:v>
                </c:pt>
                <c:pt idx="18">
                  <c:v>18</c:v>
                </c:pt>
                <c:pt idx="19">
                  <c:v>24</c:v>
                </c:pt>
                <c:pt idx="20">
                  <c:v>28</c:v>
                </c:pt>
                <c:pt idx="21">
                  <c:v>39</c:v>
                </c:pt>
                <c:pt idx="22">
                  <c:v>46</c:v>
                </c:pt>
                <c:pt idx="23">
                  <c:v>58</c:v>
                </c:pt>
                <c:pt idx="24">
                  <c:v>75</c:v>
                </c:pt>
                <c:pt idx="25">
                  <c:v>91</c:v>
                </c:pt>
                <c:pt idx="26">
                  <c:v>99</c:v>
                </c:pt>
                <c:pt idx="27">
                  <c:v>113</c:v>
                </c:pt>
                <c:pt idx="28">
                  <c:v>131</c:v>
                </c:pt>
                <c:pt idx="29">
                  <c:v>142</c:v>
                </c:pt>
                <c:pt idx="30">
                  <c:v>145</c:v>
                </c:pt>
                <c:pt idx="31">
                  <c:v>145</c:v>
                </c:pt>
                <c:pt idx="32">
                  <c:v>145</c:v>
                </c:pt>
                <c:pt idx="33">
                  <c:v>145</c:v>
                </c:pt>
              </c:numCache>
            </c:numRef>
          </c:yVal>
          <c:smooth val="1"/>
          <c:extLst>
            <c:ext xmlns:c16="http://schemas.microsoft.com/office/drawing/2014/chart" uri="{C3380CC4-5D6E-409C-BE32-E72D297353CC}">
              <c16:uniqueId val="{0000000A-4633-4A03-81A3-E6527CEF5B52}"/>
            </c:ext>
          </c:extLst>
        </c:ser>
        <c:ser>
          <c:idx val="4"/>
          <c:order val="6"/>
          <c:tx>
            <c:v>e-Filing</c:v>
          </c:tx>
          <c:spPr>
            <a:ln>
              <a:solidFill>
                <a:srgbClr val="00B0F0"/>
              </a:solidFill>
              <a:prstDash val="solid"/>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633-4A03-81A3-E6527CEF5B5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Stats'!$BJ$4:$BJ$37</c:f>
              <c:numCache>
                <c:formatCode>General</c:formatCode>
                <c:ptCount val="34"/>
                <c:pt idx="0">
                  <c:v>0</c:v>
                </c:pt>
                <c:pt idx="1">
                  <c:v>0</c:v>
                </c:pt>
                <c:pt idx="2">
                  <c:v>0</c:v>
                </c:pt>
                <c:pt idx="3">
                  <c:v>0</c:v>
                </c:pt>
                <c:pt idx="4">
                  <c:v>0</c:v>
                </c:pt>
                <c:pt idx="5">
                  <c:v>0</c:v>
                </c:pt>
                <c:pt idx="6">
                  <c:v>2</c:v>
                </c:pt>
                <c:pt idx="7">
                  <c:v>3</c:v>
                </c:pt>
                <c:pt idx="8">
                  <c:v>4</c:v>
                </c:pt>
                <c:pt idx="9">
                  <c:v>4</c:v>
                </c:pt>
                <c:pt idx="10">
                  <c:v>4</c:v>
                </c:pt>
                <c:pt idx="11">
                  <c:v>5</c:v>
                </c:pt>
                <c:pt idx="12">
                  <c:v>6</c:v>
                </c:pt>
                <c:pt idx="13">
                  <c:v>8</c:v>
                </c:pt>
                <c:pt idx="14">
                  <c:v>13</c:v>
                </c:pt>
                <c:pt idx="15">
                  <c:v>17</c:v>
                </c:pt>
                <c:pt idx="16">
                  <c:v>24</c:v>
                </c:pt>
                <c:pt idx="17">
                  <c:v>30</c:v>
                </c:pt>
                <c:pt idx="18">
                  <c:v>31</c:v>
                </c:pt>
                <c:pt idx="19">
                  <c:v>36</c:v>
                </c:pt>
                <c:pt idx="20">
                  <c:v>45</c:v>
                </c:pt>
                <c:pt idx="21">
                  <c:v>50</c:v>
                </c:pt>
                <c:pt idx="22">
                  <c:v>58</c:v>
                </c:pt>
                <c:pt idx="23">
                  <c:v>64</c:v>
                </c:pt>
                <c:pt idx="24">
                  <c:v>71</c:v>
                </c:pt>
                <c:pt idx="25">
                  <c:v>78</c:v>
                </c:pt>
                <c:pt idx="26">
                  <c:v>85</c:v>
                </c:pt>
                <c:pt idx="27">
                  <c:v>94</c:v>
                </c:pt>
                <c:pt idx="28">
                  <c:v>103</c:v>
                </c:pt>
                <c:pt idx="29">
                  <c:v>120</c:v>
                </c:pt>
                <c:pt idx="30">
                  <c:v>125</c:v>
                </c:pt>
                <c:pt idx="31">
                  <c:v>126</c:v>
                </c:pt>
                <c:pt idx="32">
                  <c:v>126</c:v>
                </c:pt>
                <c:pt idx="33">
                  <c:v>126</c:v>
                </c:pt>
              </c:numCache>
            </c:numRef>
          </c:yVal>
          <c:smooth val="1"/>
          <c:extLst>
            <c:ext xmlns:c16="http://schemas.microsoft.com/office/drawing/2014/chart" uri="{C3380CC4-5D6E-409C-BE32-E72D297353CC}">
              <c16:uniqueId val="{0000000C-4633-4A03-81A3-E6527CEF5B52}"/>
            </c:ext>
          </c:extLst>
        </c:ser>
        <c:ser>
          <c:idx val="8"/>
          <c:order val="7"/>
          <c:tx>
            <c:v>DS in Use</c:v>
          </c:tx>
          <c:spPr>
            <a:ln>
              <a:solidFill>
                <a:srgbClr val="C00000"/>
              </a:solidFill>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33-4A03-81A3-E6527CEF5B5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Stats'!$BP$4:$BP$37</c:f>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c:v>
                </c:pt>
                <c:pt idx="17">
                  <c:v>5</c:v>
                </c:pt>
                <c:pt idx="18">
                  <c:v>9</c:v>
                </c:pt>
                <c:pt idx="19">
                  <c:v>12</c:v>
                </c:pt>
                <c:pt idx="20">
                  <c:v>16</c:v>
                </c:pt>
                <c:pt idx="21">
                  <c:v>22</c:v>
                </c:pt>
                <c:pt idx="22">
                  <c:v>23</c:v>
                </c:pt>
                <c:pt idx="23">
                  <c:v>29</c:v>
                </c:pt>
                <c:pt idx="24">
                  <c:v>38</c:v>
                </c:pt>
                <c:pt idx="25">
                  <c:v>45</c:v>
                </c:pt>
                <c:pt idx="26">
                  <c:v>48</c:v>
                </c:pt>
                <c:pt idx="27">
                  <c:v>56</c:v>
                </c:pt>
                <c:pt idx="28">
                  <c:v>60</c:v>
                </c:pt>
                <c:pt idx="29">
                  <c:v>64</c:v>
                </c:pt>
                <c:pt idx="30">
                  <c:v>66</c:v>
                </c:pt>
                <c:pt idx="31">
                  <c:v>66</c:v>
                </c:pt>
                <c:pt idx="32">
                  <c:v>66</c:v>
                </c:pt>
                <c:pt idx="33">
                  <c:v>66</c:v>
                </c:pt>
              </c:numCache>
            </c:numRef>
          </c:yVal>
          <c:smooth val="1"/>
          <c:extLst>
            <c:ext xmlns:c16="http://schemas.microsoft.com/office/drawing/2014/chart" uri="{C3380CC4-5D6E-409C-BE32-E72D297353CC}">
              <c16:uniqueId val="{0000000E-4633-4A03-81A3-E6527CEF5B52}"/>
            </c:ext>
          </c:extLst>
        </c:ser>
        <c:ser>
          <c:idx val="6"/>
          <c:order val="8"/>
          <c:tx>
            <c:v>e-Payment</c:v>
          </c:tx>
          <c:spPr>
            <a:ln>
              <a:solidFill>
                <a:srgbClr val="0070C0"/>
              </a:solidFill>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33-4A03-81A3-E6527CEF5B52}"/>
                </c:ext>
              </c:extLst>
            </c:dLbl>
            <c:spPr>
              <a:noFill/>
              <a:ln>
                <a:noFill/>
              </a:ln>
              <a:effectLst/>
            </c:spPr>
            <c:txPr>
              <a:bodyPr/>
              <a:lstStyle/>
              <a:p>
                <a:pPr>
                  <a:defRPr>
                    <a:solidFill>
                      <a:srgbClr val="9966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Stats'!$BL$4:$BL$37</c:f>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c:v>
                </c:pt>
                <c:pt idx="17">
                  <c:v>7</c:v>
                </c:pt>
                <c:pt idx="18">
                  <c:v>8</c:v>
                </c:pt>
                <c:pt idx="19">
                  <c:v>8</c:v>
                </c:pt>
                <c:pt idx="20">
                  <c:v>11</c:v>
                </c:pt>
                <c:pt idx="21">
                  <c:v>14</c:v>
                </c:pt>
                <c:pt idx="22">
                  <c:v>22</c:v>
                </c:pt>
                <c:pt idx="23">
                  <c:v>26</c:v>
                </c:pt>
                <c:pt idx="24">
                  <c:v>31</c:v>
                </c:pt>
                <c:pt idx="25">
                  <c:v>36</c:v>
                </c:pt>
                <c:pt idx="26">
                  <c:v>40</c:v>
                </c:pt>
                <c:pt idx="27">
                  <c:v>47</c:v>
                </c:pt>
                <c:pt idx="28">
                  <c:v>56</c:v>
                </c:pt>
                <c:pt idx="29">
                  <c:v>61</c:v>
                </c:pt>
                <c:pt idx="30">
                  <c:v>61</c:v>
                </c:pt>
                <c:pt idx="31">
                  <c:v>63</c:v>
                </c:pt>
                <c:pt idx="32">
                  <c:v>63</c:v>
                </c:pt>
                <c:pt idx="33">
                  <c:v>63</c:v>
                </c:pt>
              </c:numCache>
            </c:numRef>
          </c:yVal>
          <c:smooth val="1"/>
          <c:extLst>
            <c:ext xmlns:c16="http://schemas.microsoft.com/office/drawing/2014/chart" uri="{C3380CC4-5D6E-409C-BE32-E72D297353CC}">
              <c16:uniqueId val="{00000010-4633-4A03-81A3-E6527CEF5B52}"/>
            </c:ext>
          </c:extLst>
        </c:ser>
        <c:ser>
          <c:idx val="9"/>
          <c:order val="9"/>
          <c:tx>
            <c:v>e-Government</c:v>
          </c:tx>
          <c:spPr>
            <a:ln>
              <a:solidFill>
                <a:schemeClr val="tx1"/>
              </a:solidFill>
            </a:ln>
          </c:spPr>
          <c:marker>
            <c:symbol val="none"/>
          </c:marker>
          <c:dLbls>
            <c:dLbl>
              <c:idx val="33"/>
              <c:layout>
                <c:manualLayout>
                  <c:x val="2.3148148148148147E-3"/>
                  <c:y val="-9.2592592592592587E-3"/>
                </c:manualLayout>
              </c:layout>
              <c:spPr/>
              <c:txPr>
                <a:bodyPr/>
                <a:lstStyle/>
                <a:p>
                  <a:pPr>
                    <a:defRPr b="0">
                      <a:solidFill>
                        <a:srgbClr val="00B0F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633-4A03-81A3-E6527CEF5B52}"/>
                </c:ext>
              </c:extLst>
            </c:dLbl>
            <c:spPr>
              <a:noFill/>
              <a:ln>
                <a:noFill/>
              </a:ln>
              <a:effectLst/>
            </c:spPr>
            <c:txPr>
              <a:bodyPr/>
              <a:lstStyle/>
              <a:p>
                <a:pPr>
                  <a:defRPr>
                    <a:solidFill>
                      <a:srgbClr val="00B0F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'PFM_eServices Stats'!$AP$4:$AP$37</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xVal>
          <c:yVal>
            <c:numRef>
              <c:f>'PFM_eServices Stats'!$BX$4:$BX$37</c:f>
              <c:numCache>
                <c:formatCode>General</c:formatCode>
                <c:ptCount val="34"/>
                <c:pt idx="0">
                  <c:v>0</c:v>
                </c:pt>
                <c:pt idx="1">
                  <c:v>0</c:v>
                </c:pt>
                <c:pt idx="2">
                  <c:v>0</c:v>
                </c:pt>
                <c:pt idx="3">
                  <c:v>0</c:v>
                </c:pt>
                <c:pt idx="4">
                  <c:v>0</c:v>
                </c:pt>
                <c:pt idx="5">
                  <c:v>0</c:v>
                </c:pt>
                <c:pt idx="6">
                  <c:v>0</c:v>
                </c:pt>
                <c:pt idx="7">
                  <c:v>0</c:v>
                </c:pt>
                <c:pt idx="8">
                  <c:v>0</c:v>
                </c:pt>
                <c:pt idx="9">
                  <c:v>0</c:v>
                </c:pt>
                <c:pt idx="10">
                  <c:v>0</c:v>
                </c:pt>
                <c:pt idx="11">
                  <c:v>1</c:v>
                </c:pt>
                <c:pt idx="12">
                  <c:v>2</c:v>
                </c:pt>
                <c:pt idx="13">
                  <c:v>3</c:v>
                </c:pt>
                <c:pt idx="14">
                  <c:v>4</c:v>
                </c:pt>
                <c:pt idx="15">
                  <c:v>8</c:v>
                </c:pt>
                <c:pt idx="16">
                  <c:v>19</c:v>
                </c:pt>
                <c:pt idx="17">
                  <c:v>25</c:v>
                </c:pt>
                <c:pt idx="18">
                  <c:v>38</c:v>
                </c:pt>
                <c:pt idx="19">
                  <c:v>46</c:v>
                </c:pt>
                <c:pt idx="20">
                  <c:v>56</c:v>
                </c:pt>
                <c:pt idx="21">
                  <c:v>67</c:v>
                </c:pt>
                <c:pt idx="22">
                  <c:v>78</c:v>
                </c:pt>
                <c:pt idx="23">
                  <c:v>90</c:v>
                </c:pt>
                <c:pt idx="24">
                  <c:v>102</c:v>
                </c:pt>
                <c:pt idx="25">
                  <c:v>110</c:v>
                </c:pt>
                <c:pt idx="26">
                  <c:v>120</c:v>
                </c:pt>
                <c:pt idx="27">
                  <c:v>125</c:v>
                </c:pt>
                <c:pt idx="28">
                  <c:v>133</c:v>
                </c:pt>
                <c:pt idx="29">
                  <c:v>139</c:v>
                </c:pt>
                <c:pt idx="30">
                  <c:v>148</c:v>
                </c:pt>
                <c:pt idx="31">
                  <c:v>150</c:v>
                </c:pt>
                <c:pt idx="32">
                  <c:v>150</c:v>
                </c:pt>
                <c:pt idx="33">
                  <c:v>150</c:v>
                </c:pt>
              </c:numCache>
            </c:numRef>
          </c:yVal>
          <c:smooth val="1"/>
          <c:extLst>
            <c:ext xmlns:c16="http://schemas.microsoft.com/office/drawing/2014/chart" uri="{C3380CC4-5D6E-409C-BE32-E72D297353CC}">
              <c16:uniqueId val="{00000012-4633-4A03-81A3-E6527CEF5B52}"/>
            </c:ext>
          </c:extLst>
        </c:ser>
        <c:dLbls>
          <c:showLegendKey val="0"/>
          <c:showVal val="0"/>
          <c:showCatName val="0"/>
          <c:showSerName val="0"/>
          <c:showPercent val="0"/>
          <c:showBubbleSize val="0"/>
        </c:dLbls>
        <c:axId val="340785008"/>
        <c:axId val="340785400"/>
      </c:scatterChart>
      <c:valAx>
        <c:axId val="340785008"/>
        <c:scaling>
          <c:orientation val="minMax"/>
          <c:max val="2020"/>
          <c:min val="1984"/>
        </c:scaling>
        <c:delete val="0"/>
        <c:axPos val="b"/>
        <c:majorGridlines>
          <c:spPr>
            <a:ln>
              <a:solidFill>
                <a:schemeClr val="accent1"/>
              </a:solidFill>
              <a:prstDash val="sysDot"/>
            </a:ln>
          </c:spPr>
        </c:majorGridlines>
        <c:title>
          <c:tx>
            <c:rich>
              <a:bodyPr/>
              <a:lstStyle/>
              <a:p>
                <a:pPr>
                  <a:defRPr sz="1100" b="0">
                    <a:solidFill>
                      <a:srgbClr val="0000CC"/>
                    </a:solidFill>
                  </a:defRPr>
                </a:pPr>
                <a:r>
                  <a:rPr lang="en-US" sz="1100" b="0">
                    <a:solidFill>
                      <a:srgbClr val="0000CC"/>
                    </a:solidFill>
                  </a:rPr>
                  <a:t>Year</a:t>
                </a:r>
              </a:p>
            </c:rich>
          </c:tx>
          <c:layout>
            <c:manualLayout>
              <c:xMode val="edge"/>
              <c:yMode val="edge"/>
              <c:x val="0.88694316856226307"/>
              <c:y val="0.96112423447069117"/>
            </c:manualLayout>
          </c:layout>
          <c:overlay val="0"/>
        </c:title>
        <c:numFmt formatCode="General" sourceLinked="1"/>
        <c:majorTickMark val="out"/>
        <c:minorTickMark val="none"/>
        <c:tickLblPos val="nextTo"/>
        <c:txPr>
          <a:bodyPr/>
          <a:lstStyle/>
          <a:p>
            <a:pPr>
              <a:defRPr sz="1050"/>
            </a:pPr>
            <a:endParaRPr lang="en-US"/>
          </a:p>
        </c:txPr>
        <c:crossAx val="340785400"/>
        <c:crosses val="autoZero"/>
        <c:crossBetween val="midCat"/>
        <c:majorUnit val="4"/>
        <c:minorUnit val="2"/>
      </c:valAx>
      <c:valAx>
        <c:axId val="340785400"/>
        <c:scaling>
          <c:orientation val="minMax"/>
          <c:max val="200"/>
          <c:min val="0"/>
        </c:scaling>
        <c:delete val="0"/>
        <c:axPos val="l"/>
        <c:majorGridlines>
          <c:spPr>
            <a:ln>
              <a:prstDash val="sysDot"/>
            </a:ln>
          </c:spPr>
        </c:majorGridlines>
        <c:title>
          <c:tx>
            <c:rich>
              <a:bodyPr rot="-5400000" vert="horz"/>
              <a:lstStyle/>
              <a:p>
                <a:pPr>
                  <a:defRPr sz="1100" b="0">
                    <a:solidFill>
                      <a:srgbClr val="0000CC"/>
                    </a:solidFill>
                  </a:defRPr>
                </a:pPr>
                <a:r>
                  <a:rPr lang="en-US" sz="1100" b="0">
                    <a:solidFill>
                      <a:srgbClr val="0000CC"/>
                    </a:solidFill>
                  </a:rPr>
                  <a:t>Cumulative number of Institutions &amp; e-Services</a:t>
                </a:r>
              </a:p>
            </c:rich>
          </c:tx>
          <c:layout>
            <c:manualLayout>
              <c:xMode val="edge"/>
              <c:yMode val="edge"/>
              <c:x val="1.0010207057451152E-3"/>
              <c:y val="0.23535961650627005"/>
            </c:manualLayout>
          </c:layout>
          <c:overlay val="0"/>
        </c:title>
        <c:numFmt formatCode="General" sourceLinked="1"/>
        <c:majorTickMark val="out"/>
        <c:minorTickMark val="none"/>
        <c:tickLblPos val="nextTo"/>
        <c:txPr>
          <a:bodyPr/>
          <a:lstStyle/>
          <a:p>
            <a:pPr>
              <a:defRPr sz="1050"/>
            </a:pPr>
            <a:endParaRPr lang="en-US"/>
          </a:p>
        </c:txPr>
        <c:crossAx val="340785008"/>
        <c:crosses val="autoZero"/>
        <c:crossBetween val="midCat"/>
        <c:majorUnit val="20"/>
      </c:valAx>
      <c:spPr>
        <a:ln>
          <a:solidFill>
            <a:srgbClr val="0000CC"/>
          </a:solidFill>
        </a:ln>
      </c:spPr>
    </c:plotArea>
    <c:legend>
      <c:legendPos val="b"/>
      <c:layout>
        <c:manualLayout>
          <c:xMode val="edge"/>
          <c:yMode val="edge"/>
          <c:x val="0.11342592592592593"/>
          <c:y val="7.8158537474482356E-2"/>
          <c:w val="0.20528069407990668"/>
          <c:h val="0.24478875036453776"/>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Tax MIS</a:t>
            </a:r>
            <a:r>
              <a:rPr lang="en-US" sz="1050" b="1" baseline="0">
                <a:solidFill>
                  <a:srgbClr val="0000CC"/>
                </a:solidFill>
              </a:rPr>
              <a:t> Application software</a:t>
            </a:r>
            <a:endParaRPr lang="en-US" sz="1050" b="1">
              <a:solidFill>
                <a:srgbClr val="0000CC"/>
              </a:solidFill>
            </a:endParaRPr>
          </a:p>
        </c:rich>
      </c:tx>
      <c:layout>
        <c:manualLayout>
          <c:xMode val="edge"/>
          <c:yMode val="edge"/>
          <c:x val="0.27452934294698939"/>
          <c:y val="6.2862259405074361E-3"/>
        </c:manualLayout>
      </c:layout>
      <c:overlay val="1"/>
    </c:title>
    <c:autoTitleDeleted val="0"/>
    <c:plotArea>
      <c:layout>
        <c:manualLayout>
          <c:layoutTarget val="inner"/>
          <c:xMode val="edge"/>
          <c:yMode val="edge"/>
          <c:x val="0.28973556914447862"/>
          <c:y val="0.17663631889763778"/>
          <c:w val="0.66516432548144333"/>
          <c:h val="0.59388806867891508"/>
        </c:manualLayout>
      </c:layout>
      <c:barChart>
        <c:barDir val="bar"/>
        <c:grouping val="clustered"/>
        <c:varyColors val="0"/>
        <c:ser>
          <c:idx val="2"/>
          <c:order val="0"/>
          <c:tx>
            <c:strRef>
              <c:f>'PFM_eServices Stats'!$S$13</c:f>
              <c:strCache>
                <c:ptCount val="1"/>
                <c:pt idx="0">
                  <c:v>0 : No TMIS yet</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Stats'!$T$13</c:f>
              <c:numCache>
                <c:formatCode>General</c:formatCode>
                <c:ptCount val="1"/>
                <c:pt idx="0">
                  <c:v>31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DC9-4825-9C37-2CE08114B99E}"/>
            </c:ext>
          </c:extLst>
        </c:ser>
        <c:ser>
          <c:idx val="1"/>
          <c:order val="1"/>
          <c:tx>
            <c:strRef>
              <c:f>'PFM_eServices Stats'!$S$14</c:f>
              <c:strCache>
                <c:ptCount val="1"/>
                <c:pt idx="0">
                  <c:v>1 : LDSW</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Stats'!$T$14</c:f>
              <c:numCache>
                <c:formatCode>General</c:formatCode>
                <c:ptCount val="1"/>
                <c:pt idx="0">
                  <c:v>36</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CDC9-4825-9C37-2CE08114B99E}"/>
            </c:ext>
          </c:extLst>
        </c:ser>
        <c:ser>
          <c:idx val="4"/>
          <c:order val="2"/>
          <c:tx>
            <c:strRef>
              <c:f>'PFM_eServices Stats'!$S$15</c:f>
              <c:strCache>
                <c:ptCount val="1"/>
                <c:pt idx="0">
                  <c:v>2 : COTS</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CDC9-4825-9C37-2CE08114B99E}"/>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Stats'!$T$15</c:f>
              <c:numCache>
                <c:formatCode>General</c:formatCode>
                <c:ptCount val="1"/>
                <c:pt idx="0">
                  <c:v>131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CDC9-4825-9C37-2CE08114B99E}"/>
            </c:ext>
          </c:extLst>
        </c:ser>
        <c:dLbls>
          <c:showLegendKey val="0"/>
          <c:showVal val="0"/>
          <c:showCatName val="0"/>
          <c:showSerName val="0"/>
          <c:showPercent val="0"/>
          <c:showBubbleSize val="0"/>
        </c:dLbls>
        <c:gapWidth val="120"/>
        <c:overlap val="-30"/>
        <c:axId val="340787752"/>
        <c:axId val="340788144"/>
      </c:barChart>
      <c:catAx>
        <c:axId val="340787752"/>
        <c:scaling>
          <c:orientation val="minMax"/>
        </c:scaling>
        <c:delete val="1"/>
        <c:axPos val="l"/>
        <c:numFmt formatCode="General" sourceLinked="1"/>
        <c:majorTickMark val="out"/>
        <c:minorTickMark val="none"/>
        <c:tickLblPos val="nextTo"/>
        <c:crossAx val="340788144"/>
        <c:crosses val="autoZero"/>
        <c:auto val="1"/>
        <c:lblAlgn val="ctr"/>
        <c:lblOffset val="100"/>
        <c:noMultiLvlLbl val="0"/>
      </c:catAx>
      <c:valAx>
        <c:axId val="340788144"/>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742760026440318"/>
              <c:y val="0.87332677165354333"/>
            </c:manualLayout>
          </c:layout>
          <c:overlay val="0"/>
        </c:title>
        <c:numFmt formatCode="General" sourceLinked="0"/>
        <c:majorTickMark val="out"/>
        <c:minorTickMark val="none"/>
        <c:tickLblPos val="nextTo"/>
        <c:txPr>
          <a:bodyPr/>
          <a:lstStyle/>
          <a:p>
            <a:pPr>
              <a:defRPr sz="900"/>
            </a:pPr>
            <a:endParaRPr lang="en-US"/>
          </a:p>
        </c:txPr>
        <c:crossAx val="340787752"/>
        <c:crosses val="autoZero"/>
        <c:crossBetween val="between"/>
      </c:valAx>
      <c:spPr>
        <a:ln>
          <a:solidFill>
            <a:schemeClr val="tx1"/>
          </a:solidFill>
        </a:ln>
      </c:spPr>
    </c:plotArea>
    <c:legend>
      <c:legendPos val="l"/>
      <c:layout>
        <c:manualLayout>
          <c:xMode val="edge"/>
          <c:yMode val="edge"/>
          <c:x val="0"/>
          <c:y val="0.23814386482939631"/>
          <c:w val="0.28589148959119837"/>
          <c:h val="0.4991360454943132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TMIS Operational Status</a:t>
            </a:r>
          </a:p>
        </c:rich>
      </c:tx>
      <c:layout>
        <c:manualLayout>
          <c:xMode val="edge"/>
          <c:yMode val="edge"/>
          <c:x val="0.31316650487182252"/>
          <c:y val="6.2862259405074361E-3"/>
        </c:manualLayout>
      </c:layout>
      <c:overlay val="1"/>
    </c:title>
    <c:autoTitleDeleted val="0"/>
    <c:plotArea>
      <c:layout>
        <c:manualLayout>
          <c:layoutTarget val="inner"/>
          <c:xMode val="edge"/>
          <c:yMode val="edge"/>
          <c:x val="0.32837273106931181"/>
          <c:y val="0.17663631889763778"/>
          <c:w val="0.6265271635566102"/>
          <c:h val="0.59388806867891508"/>
        </c:manualLayout>
      </c:layout>
      <c:barChart>
        <c:barDir val="bar"/>
        <c:grouping val="clustered"/>
        <c:varyColors val="0"/>
        <c:ser>
          <c:idx val="2"/>
          <c:order val="0"/>
          <c:tx>
            <c:strRef>
              <c:f>'PFM_eServices Stats'!$S$22</c:f>
              <c:strCache>
                <c:ptCount val="1"/>
                <c:pt idx="0">
                  <c:v>0= No TMIS yet</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Stats'!$T$22</c:f>
              <c:numCache>
                <c:formatCode>General</c:formatCode>
                <c:ptCount val="1"/>
                <c:pt idx="0">
                  <c:v>31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AA3-4B32-AC53-878A2764E3E4}"/>
            </c:ext>
          </c:extLst>
        </c:ser>
        <c:ser>
          <c:idx val="1"/>
          <c:order val="1"/>
          <c:tx>
            <c:strRef>
              <c:f>'PFM_eServices Stats'!$S$23</c:f>
              <c:strCache>
                <c:ptCount val="1"/>
                <c:pt idx="0">
                  <c:v>1= Planned</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Stats'!$T$23</c:f>
              <c:numCache>
                <c:formatCode>General</c:formatCode>
                <c:ptCount val="1"/>
                <c:pt idx="0">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2AA3-4B32-AC53-878A2764E3E4}"/>
            </c:ext>
          </c:extLst>
        </c:ser>
        <c:ser>
          <c:idx val="4"/>
          <c:order val="2"/>
          <c:tx>
            <c:strRef>
              <c:f>'PFM_eServices Stats'!$S$24</c:f>
              <c:strCache>
                <c:ptCount val="1"/>
                <c:pt idx="0">
                  <c:v>2= Impl in progress</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2AA3-4B32-AC53-878A2764E3E4}"/>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Stats'!$T$24</c:f>
              <c:numCache>
                <c:formatCode>General</c:formatCode>
                <c:ptCount val="1"/>
                <c:pt idx="0">
                  <c:v>8</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2AA3-4B32-AC53-878A2764E3E4}"/>
            </c:ext>
          </c:extLst>
        </c:ser>
        <c:ser>
          <c:idx val="0"/>
          <c:order val="3"/>
          <c:tx>
            <c:strRef>
              <c:f>'PFM_eServices Stats'!$S$25</c:f>
              <c:strCache>
                <c:ptCount val="1"/>
                <c:pt idx="0">
                  <c:v>3= Fully operational</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2AA3-4B32-AC53-878A2764E3E4}"/>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A3-4B32-AC53-878A2764E3E4}"/>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Stats'!$T$25</c:f>
              <c:numCache>
                <c:formatCode>General</c:formatCode>
                <c:ptCount val="1"/>
                <c:pt idx="0">
                  <c:v>159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2AA3-4B32-AC53-878A2764E3E4}"/>
            </c:ext>
          </c:extLst>
        </c:ser>
        <c:dLbls>
          <c:showLegendKey val="0"/>
          <c:showVal val="0"/>
          <c:showCatName val="0"/>
          <c:showSerName val="0"/>
          <c:showPercent val="0"/>
          <c:showBubbleSize val="0"/>
        </c:dLbls>
        <c:gapWidth val="120"/>
        <c:overlap val="-30"/>
        <c:axId val="340788928"/>
        <c:axId val="340789320"/>
      </c:barChart>
      <c:catAx>
        <c:axId val="340788928"/>
        <c:scaling>
          <c:orientation val="minMax"/>
        </c:scaling>
        <c:delete val="1"/>
        <c:axPos val="l"/>
        <c:numFmt formatCode="General" sourceLinked="1"/>
        <c:majorTickMark val="out"/>
        <c:minorTickMark val="none"/>
        <c:tickLblPos val="nextTo"/>
        <c:crossAx val="340789320"/>
        <c:crosses val="autoZero"/>
        <c:auto val="1"/>
        <c:lblAlgn val="ctr"/>
        <c:lblOffset val="100"/>
        <c:noMultiLvlLbl val="0"/>
      </c:catAx>
      <c:valAx>
        <c:axId val="340789320"/>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0788928"/>
        <c:crosses val="autoZero"/>
        <c:crossBetween val="between"/>
      </c:valAx>
      <c:spPr>
        <a:ln>
          <a:solidFill>
            <a:schemeClr val="tx1"/>
          </a:solidFill>
        </a:ln>
      </c:spPr>
    </c:plotArea>
    <c:legend>
      <c:legendPos val="l"/>
      <c:layout>
        <c:manualLayout>
          <c:xMode val="edge"/>
          <c:yMode val="edge"/>
          <c:x val="0"/>
          <c:y val="0.22078275371828521"/>
          <c:w val="0.30696630518656193"/>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rgbClr val="0000CC"/>
                </a:solidFill>
              </a:defRPr>
            </a:pPr>
            <a:r>
              <a:rPr lang="en-US" sz="1050" b="1">
                <a:solidFill>
                  <a:srgbClr val="0000CC"/>
                </a:solidFill>
              </a:rPr>
              <a:t>TMIS Services/Functionality</a:t>
            </a:r>
          </a:p>
        </c:rich>
      </c:tx>
      <c:layout>
        <c:manualLayout>
          <c:xMode val="edge"/>
          <c:yMode val="edge"/>
          <c:x val="0.31316650487182252"/>
          <c:y val="6.2862259405074361E-3"/>
        </c:manualLayout>
      </c:layout>
      <c:overlay val="1"/>
    </c:title>
    <c:autoTitleDeleted val="0"/>
    <c:plotArea>
      <c:layout>
        <c:manualLayout>
          <c:layoutTarget val="inner"/>
          <c:xMode val="edge"/>
          <c:yMode val="edge"/>
          <c:x val="0.31081038473984218"/>
          <c:y val="0.17663631889763778"/>
          <c:w val="0.64408950988607983"/>
          <c:h val="0.59388806867891508"/>
        </c:manualLayout>
      </c:layout>
      <c:barChart>
        <c:barDir val="bar"/>
        <c:grouping val="clustered"/>
        <c:varyColors val="0"/>
        <c:ser>
          <c:idx val="2"/>
          <c:order val="0"/>
          <c:tx>
            <c:strRef>
              <c:f>'PFM_eServices Stats'!$S$31</c:f>
              <c:strCache>
                <c:ptCount val="1"/>
                <c:pt idx="0">
                  <c:v>0 = No info on serv</c:v>
                </c:pt>
              </c:strCache>
            </c:strRef>
          </c:tx>
          <c:spPr>
            <a:solidFill>
              <a:schemeClr val="accent3">
                <a:lumMod val="60000"/>
                <a:lumOff val="40000"/>
              </a:schemeClr>
            </a:solidFill>
            <a:ln>
              <a:solidFill>
                <a:schemeClr val="tx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Stats'!$T$31</c:f>
              <c:numCache>
                <c:formatCode>General</c:formatCode>
                <c:ptCount val="1"/>
                <c:pt idx="0">
                  <c:v>8</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09C-4163-9D1E-E13BF964FB59}"/>
            </c:ext>
          </c:extLst>
        </c:ser>
        <c:ser>
          <c:idx val="1"/>
          <c:order val="1"/>
          <c:tx>
            <c:strRef>
              <c:f>'PFM_eServices Stats'!$S$32</c:f>
              <c:strCache>
                <c:ptCount val="1"/>
                <c:pt idx="0">
                  <c:v>1= Info/forms</c:v>
                </c:pt>
              </c:strCache>
            </c:strRef>
          </c:tx>
          <c:spPr>
            <a:solidFill>
              <a:schemeClr val="accent1">
                <a:lumMod val="20000"/>
                <a:lumOff val="80000"/>
              </a:schemeClr>
            </a:solidFill>
            <a:ln>
              <a:solidFill>
                <a:schemeClr val="tx1"/>
              </a:solidFill>
            </a:ln>
          </c:spPr>
          <c:invertIfNegative val="0"/>
          <c:dLbls>
            <c:spPr>
              <a:noFill/>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Stats'!$T$32</c:f>
              <c:numCache>
                <c:formatCode>General</c:formatCode>
                <c:ptCount val="1"/>
                <c:pt idx="0">
                  <c:v>21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409C-4163-9D1E-E13BF964FB59}"/>
            </c:ext>
          </c:extLst>
        </c:ser>
        <c:ser>
          <c:idx val="4"/>
          <c:order val="2"/>
          <c:tx>
            <c:strRef>
              <c:f>'PFM_eServices Stats'!$S$33</c:f>
              <c:strCache>
                <c:ptCount val="1"/>
                <c:pt idx="0">
                  <c:v>2= Transactional</c:v>
                </c:pt>
              </c:strCache>
            </c:strRef>
          </c:tx>
          <c:spPr>
            <a:solidFill>
              <a:srgbClr val="FFFF66"/>
            </a:solidFill>
            <a:ln>
              <a:solidFill>
                <a:schemeClr val="tx1"/>
              </a:solidFill>
            </a:ln>
          </c:spPr>
          <c:invertIfNegative val="0"/>
          <c:dPt>
            <c:idx val="0"/>
            <c:invertIfNegative val="0"/>
            <c:bubble3D val="0"/>
            <c:extLst>
              <c:ext xmlns:c16="http://schemas.microsoft.com/office/drawing/2014/chart" uri="{C3380CC4-5D6E-409C-BE32-E72D297353CC}">
                <c16:uniqueId val="{00000002-409C-4163-9D1E-E13BF964FB59}"/>
              </c:ext>
            </c:extLst>
          </c:dPt>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'PFM_eServices Stats'!$T$33</c:f>
              <c:numCache>
                <c:formatCode>General</c:formatCode>
                <c:ptCount val="1"/>
                <c:pt idx="0">
                  <c:v>140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409C-4163-9D1E-E13BF964FB59}"/>
            </c:ext>
          </c:extLst>
        </c:ser>
        <c:ser>
          <c:idx val="0"/>
          <c:order val="3"/>
          <c:tx>
            <c:strRef>
              <c:f>'PFM_eServices Stats'!$S$34</c:f>
              <c:strCache>
                <c:ptCount val="1"/>
                <c:pt idx="0">
                  <c:v>3= Connected serv</c:v>
                </c:pt>
              </c:strCache>
            </c:strRef>
          </c:tx>
          <c:spPr>
            <a:solidFill>
              <a:srgbClr val="FFC000"/>
            </a:solidFill>
            <a:ln>
              <a:solidFill>
                <a:schemeClr val="tx1"/>
              </a:solidFill>
            </a:ln>
          </c:spPr>
          <c:invertIfNegative val="0"/>
          <c:dPt>
            <c:idx val="0"/>
            <c:invertIfNegative val="0"/>
            <c:bubble3D val="0"/>
            <c:extLst>
              <c:ext xmlns:c16="http://schemas.microsoft.com/office/drawing/2014/chart" uri="{C3380CC4-5D6E-409C-BE32-E72D297353CC}">
                <c16:uniqueId val="{00000004-409C-4163-9D1E-E13BF964FB59}"/>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9C-4163-9D1E-E13BF964FB59}"/>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'PFM_eServices Stats'!$T$34</c:f>
              <c:numCache>
                <c:formatCode>General</c:formatCode>
                <c:ptCount val="1"/>
                <c:pt idx="0">
                  <c:v>29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409C-4163-9D1E-E13BF964FB59}"/>
            </c:ext>
          </c:extLst>
        </c:ser>
        <c:dLbls>
          <c:showLegendKey val="0"/>
          <c:showVal val="0"/>
          <c:showCatName val="0"/>
          <c:showSerName val="0"/>
          <c:showPercent val="0"/>
          <c:showBubbleSize val="0"/>
        </c:dLbls>
        <c:gapWidth val="120"/>
        <c:overlap val="-30"/>
        <c:axId val="343732048"/>
        <c:axId val="343732440"/>
      </c:barChart>
      <c:catAx>
        <c:axId val="343732048"/>
        <c:scaling>
          <c:orientation val="minMax"/>
        </c:scaling>
        <c:delete val="1"/>
        <c:axPos val="l"/>
        <c:numFmt formatCode="General" sourceLinked="1"/>
        <c:majorTickMark val="out"/>
        <c:minorTickMark val="none"/>
        <c:tickLblPos val="nextTo"/>
        <c:crossAx val="343732440"/>
        <c:crosses val="autoZero"/>
        <c:auto val="1"/>
        <c:lblAlgn val="ctr"/>
        <c:lblOffset val="100"/>
        <c:noMultiLvlLbl val="0"/>
      </c:catAx>
      <c:valAx>
        <c:axId val="343732440"/>
        <c:scaling>
          <c:orientation val="minMax"/>
        </c:scaling>
        <c:delete val="0"/>
        <c:axPos val="b"/>
        <c:majorGridlines>
          <c:spPr>
            <a:ln>
              <a:solidFill>
                <a:schemeClr val="bg1">
                  <a:lumMod val="75000"/>
                </a:schemeClr>
              </a:solidFill>
              <a:prstDash val="sysDot"/>
            </a:ln>
          </c:spPr>
        </c:majorGridlines>
        <c:title>
          <c:tx>
            <c:rich>
              <a:bodyPr/>
              <a:lstStyle/>
              <a:p>
                <a:pPr>
                  <a:defRPr sz="900" b="0">
                    <a:solidFill>
                      <a:srgbClr val="0000CC"/>
                    </a:solidFill>
                  </a:defRPr>
                </a:pPr>
                <a:r>
                  <a:rPr lang="en-US" sz="900" b="0">
                    <a:solidFill>
                      <a:srgbClr val="0000CC"/>
                    </a:solidFill>
                  </a:rPr>
                  <a:t>Economies</a:t>
                </a:r>
              </a:p>
            </c:rich>
          </c:tx>
          <c:layout>
            <c:manualLayout>
              <c:xMode val="edge"/>
              <c:yMode val="edge"/>
              <c:x val="0.7939151309985093"/>
              <c:y val="0.87332677165354333"/>
            </c:manualLayout>
          </c:layout>
          <c:overlay val="0"/>
        </c:title>
        <c:numFmt formatCode="General" sourceLinked="0"/>
        <c:majorTickMark val="out"/>
        <c:minorTickMark val="none"/>
        <c:tickLblPos val="nextTo"/>
        <c:txPr>
          <a:bodyPr/>
          <a:lstStyle/>
          <a:p>
            <a:pPr>
              <a:defRPr sz="900"/>
            </a:pPr>
            <a:endParaRPr lang="en-US"/>
          </a:p>
        </c:txPr>
        <c:crossAx val="343732048"/>
        <c:crosses val="autoZero"/>
        <c:crossBetween val="between"/>
      </c:valAx>
      <c:spPr>
        <a:ln>
          <a:solidFill>
            <a:schemeClr val="tx1"/>
          </a:solidFill>
        </a:ln>
      </c:spPr>
    </c:plotArea>
    <c:legend>
      <c:legendPos val="l"/>
      <c:layout>
        <c:manualLayout>
          <c:xMode val="edge"/>
          <c:yMode val="edge"/>
          <c:x val="0"/>
          <c:y val="0.22078275371828521"/>
          <c:w val="0.30696630518656193"/>
          <c:h val="0.51649715660542428"/>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0245053502927515"/>
          <c:y val="1.4636191309419647E-3"/>
        </c:manualLayout>
      </c:layout>
      <c:overlay val="1"/>
    </c:title>
    <c:autoTitleDeleted val="0"/>
    <c:plotArea>
      <c:layout>
        <c:manualLayout>
          <c:layoutTarget val="inner"/>
          <c:xMode val="edge"/>
          <c:yMode val="edge"/>
          <c:x val="0.18266118177535501"/>
          <c:y val="0.13419789540196364"/>
          <c:w val="0.78719042331247069"/>
          <c:h val="0.64597125012151257"/>
        </c:manualLayout>
      </c:layout>
      <c:barChart>
        <c:barDir val="col"/>
        <c:grouping val="clustered"/>
        <c:varyColors val="0"/>
        <c:ser>
          <c:idx val="0"/>
          <c:order val="0"/>
          <c:tx>
            <c:strRef>
              <c:f>'PFM_eServices Stats'!$CD$7</c:f>
              <c:strCache>
                <c:ptCount val="1"/>
                <c:pt idx="0">
                  <c:v>LIC</c:v>
                </c:pt>
              </c:strCache>
            </c:strRef>
          </c:tx>
          <c:spPr>
            <a:solidFill>
              <a:srgbClr val="FFC000"/>
            </a:solidFill>
            <a:ln>
              <a:solidFill>
                <a:schemeClr val="tx1"/>
              </a:solidFill>
            </a:ln>
          </c:spPr>
          <c:invertIfNegative val="0"/>
          <c:val>
            <c:numRef>
              <c:f>'PFM_eServices Stats'!$CE$7:$CF$7</c:f>
              <c:numCache>
                <c:formatCode>General</c:formatCode>
                <c:ptCount val="2"/>
                <c:pt idx="0">
                  <c:v>29</c:v>
                </c:pt>
                <c:pt idx="1">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604-4DBC-8384-9F29F4285D7F}"/>
            </c:ext>
          </c:extLst>
        </c:ser>
        <c:ser>
          <c:idx val="4"/>
          <c:order val="1"/>
          <c:tx>
            <c:strRef>
              <c:f>'PFM_eServices Stats'!$CD$6</c:f>
              <c:strCache>
                <c:ptCount val="1"/>
                <c:pt idx="0">
                  <c:v>LMIC</c:v>
                </c:pt>
              </c:strCache>
            </c:strRef>
          </c:tx>
          <c:spPr>
            <a:solidFill>
              <a:srgbClr val="FFFF00"/>
            </a:solidFill>
            <a:ln>
              <a:solidFill>
                <a:schemeClr val="tx1"/>
              </a:solidFill>
            </a:ln>
          </c:spPr>
          <c:invertIfNegative val="0"/>
          <c:val>
            <c:numRef>
              <c:f>'PFM_eServices Stats'!$CE$6:$CF$6</c:f>
              <c:numCache>
                <c:formatCode>General</c:formatCode>
                <c:ptCount val="2"/>
                <c:pt idx="0">
                  <c:v>43</c:v>
                </c:pt>
                <c:pt idx="1">
                  <c:v>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C604-4DBC-8384-9F29F4285D7F}"/>
            </c:ext>
          </c:extLst>
        </c:ser>
        <c:ser>
          <c:idx val="3"/>
          <c:order val="2"/>
          <c:tx>
            <c:strRef>
              <c:f>'PFM_eServices Stats'!$CD$5</c:f>
              <c:strCache>
                <c:ptCount val="1"/>
                <c:pt idx="0">
                  <c:v>UMIC</c:v>
                </c:pt>
              </c:strCache>
            </c:strRef>
          </c:tx>
          <c:spPr>
            <a:solidFill>
              <a:schemeClr val="accent3">
                <a:lumMod val="60000"/>
                <a:lumOff val="40000"/>
              </a:schemeClr>
            </a:solidFill>
            <a:ln>
              <a:solidFill>
                <a:schemeClr val="tx1"/>
              </a:solidFill>
            </a:ln>
          </c:spPr>
          <c:invertIfNegative val="0"/>
          <c:val>
            <c:numRef>
              <c:f>'PFM_eServices Stats'!$CE$5:$CF$5</c:f>
              <c:numCache>
                <c:formatCode>General</c:formatCode>
                <c:ptCount val="2"/>
                <c:pt idx="0">
                  <c:v>30</c:v>
                </c:pt>
                <c:pt idx="1">
                  <c:v>25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C604-4DBC-8384-9F29F4285D7F}"/>
            </c:ext>
          </c:extLst>
        </c:ser>
        <c:ser>
          <c:idx val="2"/>
          <c:order val="3"/>
          <c:tx>
            <c:strRef>
              <c:f>'PFM_eServices Stats'!$CD$4</c:f>
              <c:strCache>
                <c:ptCount val="1"/>
                <c:pt idx="0">
                  <c:v>HIC</c:v>
                </c:pt>
              </c:strCache>
            </c:strRef>
          </c:tx>
          <c:spPr>
            <a:solidFill>
              <a:schemeClr val="accent1">
                <a:lumMod val="40000"/>
                <a:lumOff val="60000"/>
              </a:schemeClr>
            </a:solidFill>
            <a:ln>
              <a:solidFill>
                <a:schemeClr val="tx1"/>
              </a:solidFill>
            </a:ln>
          </c:spPr>
          <c:invertIfNegative val="0"/>
          <c:val>
            <c:numRef>
              <c:f>'PFM_eServices Stats'!$CE$4:$CF$4</c:f>
              <c:numCache>
                <c:formatCode>General</c:formatCode>
                <c:ptCount val="2"/>
                <c:pt idx="0">
                  <c:v>15</c:v>
                </c:pt>
                <c:pt idx="1">
                  <c:v>41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C604-4DBC-8384-9F29F4285D7F}"/>
            </c:ext>
          </c:extLst>
        </c:ser>
        <c:dLbls>
          <c:showLegendKey val="0"/>
          <c:showVal val="0"/>
          <c:showCatName val="0"/>
          <c:showSerName val="0"/>
          <c:showPercent val="0"/>
          <c:showBubbleSize val="0"/>
        </c:dLbls>
        <c:gapWidth val="240"/>
        <c:overlap val="-15"/>
        <c:axId val="340787360"/>
        <c:axId val="340786968"/>
      </c:barChart>
      <c:catAx>
        <c:axId val="340787360"/>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7617521367521378"/>
              <c:y val="0.81502563915621662"/>
            </c:manualLayout>
          </c:layout>
          <c:overlay val="0"/>
        </c:title>
        <c:numFmt formatCode="General" sourceLinked="1"/>
        <c:majorTickMark val="out"/>
        <c:minorTickMark val="none"/>
        <c:tickLblPos val="nextTo"/>
        <c:txPr>
          <a:bodyPr/>
          <a:lstStyle/>
          <a:p>
            <a:pPr>
              <a:defRPr sz="900"/>
            </a:pPr>
            <a:endParaRPr lang="en-US"/>
          </a:p>
        </c:txPr>
        <c:crossAx val="340786968"/>
        <c:crosses val="autoZero"/>
        <c:auto val="1"/>
        <c:lblAlgn val="ctr"/>
        <c:lblOffset val="100"/>
        <c:noMultiLvlLbl val="0"/>
      </c:catAx>
      <c:valAx>
        <c:axId val="340786968"/>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340787360"/>
        <c:crosses val="autoZero"/>
        <c:crossBetween val="between"/>
      </c:valAx>
      <c:spPr>
        <a:ln>
          <a:solidFill>
            <a:schemeClr val="tx1"/>
          </a:solidFill>
        </a:ln>
      </c:spPr>
    </c:plotArea>
    <c:legend>
      <c:legendPos val="r"/>
      <c:layout>
        <c:manualLayout>
          <c:xMode val="edge"/>
          <c:yMode val="edge"/>
          <c:x val="5.6614257352446316E-2"/>
          <c:y val="0.90034205793720234"/>
          <c:w val="0.87571000740292082"/>
          <c:h val="9.6318776125206576E-2"/>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28893846602508022"/>
          <c:y val="0"/>
        </c:manualLayout>
      </c:layout>
      <c:overlay val="1"/>
    </c:title>
    <c:autoTitleDeleted val="0"/>
    <c:plotArea>
      <c:layout>
        <c:manualLayout>
          <c:layoutTarget val="inner"/>
          <c:xMode val="edge"/>
          <c:yMode val="edge"/>
          <c:x val="0.15477435112277632"/>
          <c:y val="0.13163337221736174"/>
          <c:w val="0.81930336832895889"/>
          <c:h val="0.64411393020316909"/>
        </c:manualLayout>
      </c:layout>
      <c:barChart>
        <c:barDir val="col"/>
        <c:grouping val="clustered"/>
        <c:varyColors val="0"/>
        <c:ser>
          <c:idx val="1"/>
          <c:order val="0"/>
          <c:tx>
            <c:strRef>
              <c:f>'PFM_eServices Stats'!$CK$4</c:f>
              <c:strCache>
                <c:ptCount val="1"/>
                <c:pt idx="0">
                  <c:v>AFR</c:v>
                </c:pt>
              </c:strCache>
            </c:strRef>
          </c:tx>
          <c:spPr>
            <a:solidFill>
              <a:srgbClr val="FFC000"/>
            </a:solidFill>
            <a:ln>
              <a:solidFill>
                <a:schemeClr val="tx1"/>
              </a:solidFill>
            </a:ln>
          </c:spPr>
          <c:invertIfNegative val="0"/>
          <c:val>
            <c:numRef>
              <c:f>'PFM_eServices Stats'!$CL$4:$CM$4</c:f>
              <c:numCache>
                <c:formatCode>General</c:formatCode>
                <c:ptCount val="2"/>
                <c:pt idx="0">
                  <c:v>45</c:v>
                </c:pt>
                <c:pt idx="1">
                  <c:v>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8F1-4CE0-95B1-9666DFAD525B}"/>
            </c:ext>
          </c:extLst>
        </c:ser>
        <c:ser>
          <c:idx val="2"/>
          <c:order val="1"/>
          <c:tx>
            <c:strRef>
              <c:f>'PFM_eServices Stats'!$CK$5</c:f>
              <c:strCache>
                <c:ptCount val="1"/>
                <c:pt idx="0">
                  <c:v>EAP</c:v>
                </c:pt>
              </c:strCache>
            </c:strRef>
          </c:tx>
          <c:spPr>
            <a:solidFill>
              <a:schemeClr val="accent1">
                <a:lumMod val="40000"/>
                <a:lumOff val="60000"/>
              </a:schemeClr>
            </a:solidFill>
            <a:ln>
              <a:solidFill>
                <a:schemeClr val="tx1"/>
              </a:solidFill>
            </a:ln>
          </c:spPr>
          <c:invertIfNegative val="0"/>
          <c:val>
            <c:numRef>
              <c:f>'PFM_eServices Stats'!$CL$5:$CM$5</c:f>
              <c:numCache>
                <c:formatCode>General</c:formatCode>
                <c:ptCount val="2"/>
                <c:pt idx="0">
                  <c:v>18</c:v>
                </c:pt>
                <c:pt idx="1">
                  <c:v>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E8F1-4CE0-95B1-9666DFAD525B}"/>
            </c:ext>
          </c:extLst>
        </c:ser>
        <c:ser>
          <c:idx val="3"/>
          <c:order val="2"/>
          <c:tx>
            <c:strRef>
              <c:f>'PFM_eServices Stats'!$CK$6</c:f>
              <c:strCache>
                <c:ptCount val="1"/>
                <c:pt idx="0">
                  <c:v>ECA</c:v>
                </c:pt>
              </c:strCache>
            </c:strRef>
          </c:tx>
          <c:spPr>
            <a:solidFill>
              <a:srgbClr val="FFFF00"/>
            </a:solidFill>
            <a:ln>
              <a:solidFill>
                <a:schemeClr val="tx1"/>
              </a:solidFill>
            </a:ln>
          </c:spPr>
          <c:invertIfNegative val="0"/>
          <c:val>
            <c:numRef>
              <c:f>'PFM_eServices Stats'!$CL$6:$CM$6</c:f>
              <c:numCache>
                <c:formatCode>General</c:formatCode>
                <c:ptCount val="2"/>
                <c:pt idx="0">
                  <c:v>8</c:v>
                </c:pt>
                <c:pt idx="1">
                  <c:v>22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E8F1-4CE0-95B1-9666DFAD525B}"/>
            </c:ext>
          </c:extLst>
        </c:ser>
        <c:ser>
          <c:idx val="4"/>
          <c:order val="3"/>
          <c:tx>
            <c:strRef>
              <c:f>'PFM_eServices Stats'!$CK$7</c:f>
              <c:strCache>
                <c:ptCount val="1"/>
                <c:pt idx="0">
                  <c:v>LCR</c:v>
                </c:pt>
              </c:strCache>
            </c:strRef>
          </c:tx>
          <c:spPr>
            <a:solidFill>
              <a:schemeClr val="accent3">
                <a:lumMod val="60000"/>
                <a:lumOff val="40000"/>
              </a:schemeClr>
            </a:solidFill>
            <a:ln>
              <a:solidFill>
                <a:schemeClr val="tx1"/>
              </a:solidFill>
            </a:ln>
          </c:spPr>
          <c:invertIfNegative val="0"/>
          <c:val>
            <c:numRef>
              <c:f>'PFM_eServices Stats'!$CL$7:$CM$7</c:f>
              <c:numCache>
                <c:formatCode>General</c:formatCode>
                <c:ptCount val="2"/>
                <c:pt idx="0">
                  <c:v>18</c:v>
                </c:pt>
                <c:pt idx="1">
                  <c:v>14</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E8F1-4CE0-95B1-9666DFAD525B}"/>
            </c:ext>
          </c:extLst>
        </c:ser>
        <c:ser>
          <c:idx val="5"/>
          <c:order val="4"/>
          <c:tx>
            <c:strRef>
              <c:f>'PFM_eServices Stats'!$CK$8</c:f>
              <c:strCache>
                <c:ptCount val="1"/>
                <c:pt idx="0">
                  <c:v>MNA</c:v>
                </c:pt>
              </c:strCache>
            </c:strRef>
          </c:tx>
          <c:spPr>
            <a:solidFill>
              <a:schemeClr val="tx2">
                <a:lumMod val="40000"/>
                <a:lumOff val="60000"/>
              </a:schemeClr>
            </a:solidFill>
            <a:ln>
              <a:solidFill>
                <a:schemeClr val="tx1"/>
              </a:solidFill>
            </a:ln>
          </c:spPr>
          <c:invertIfNegative val="0"/>
          <c:val>
            <c:numRef>
              <c:f>'PFM_eServices Stats'!$CL$8:$CM$8</c:f>
              <c:numCache>
                <c:formatCode>General</c:formatCode>
                <c:ptCount val="2"/>
                <c:pt idx="0">
                  <c:v>16</c:v>
                </c:pt>
                <c:pt idx="1">
                  <c:v>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E8F1-4CE0-95B1-9666DFAD525B}"/>
            </c:ext>
          </c:extLst>
        </c:ser>
        <c:ser>
          <c:idx val="6"/>
          <c:order val="5"/>
          <c:tx>
            <c:strRef>
              <c:f>'PFM_eServices Stats'!$CK$9</c:f>
              <c:strCache>
                <c:ptCount val="1"/>
                <c:pt idx="0">
                  <c:v>SAR</c:v>
                </c:pt>
              </c:strCache>
            </c:strRef>
          </c:tx>
          <c:spPr>
            <a:solidFill>
              <a:schemeClr val="accent6">
                <a:lumMod val="75000"/>
              </a:schemeClr>
            </a:solidFill>
            <a:ln>
              <a:solidFill>
                <a:schemeClr val="tx1"/>
              </a:solidFill>
            </a:ln>
          </c:spPr>
          <c:invertIfNegative val="0"/>
          <c:val>
            <c:numRef>
              <c:f>'PFM_eServices Stats'!$CL$9:$CM$9</c:f>
              <c:numCache>
                <c:formatCode>General</c:formatCode>
                <c:ptCount val="2"/>
                <c:pt idx="0">
                  <c:v>7</c:v>
                </c:pt>
                <c:pt idx="1">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E8F1-4CE0-95B1-9666DFAD525B}"/>
            </c:ext>
          </c:extLst>
        </c:ser>
        <c:dLbls>
          <c:showLegendKey val="0"/>
          <c:showVal val="0"/>
          <c:showCatName val="0"/>
          <c:showSerName val="0"/>
          <c:showPercent val="0"/>
          <c:showBubbleSize val="0"/>
        </c:dLbls>
        <c:gapWidth val="240"/>
        <c:overlap val="-20"/>
        <c:axId val="340786184"/>
        <c:axId val="343733224"/>
      </c:barChart>
      <c:catAx>
        <c:axId val="340786184"/>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9268518518518514"/>
              <c:y val="0.81261300670749492"/>
            </c:manualLayout>
          </c:layout>
          <c:overlay val="0"/>
        </c:title>
        <c:numFmt formatCode="General" sourceLinked="1"/>
        <c:majorTickMark val="out"/>
        <c:minorTickMark val="none"/>
        <c:tickLblPos val="nextTo"/>
        <c:txPr>
          <a:bodyPr anchor="ctr" anchorCtr="1"/>
          <a:lstStyle/>
          <a:p>
            <a:pPr>
              <a:defRPr sz="900"/>
            </a:pPr>
            <a:endParaRPr lang="en-US"/>
          </a:p>
        </c:txPr>
        <c:crossAx val="343733224"/>
        <c:crosses val="autoZero"/>
        <c:auto val="1"/>
        <c:lblAlgn val="ctr"/>
        <c:lblOffset val="100"/>
        <c:noMultiLvlLbl val="0"/>
      </c:catAx>
      <c:valAx>
        <c:axId val="343733224"/>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340786184"/>
        <c:crosses val="autoZero"/>
        <c:crossBetween val="between"/>
      </c:valAx>
      <c:spPr>
        <a:ln>
          <a:solidFill>
            <a:schemeClr val="tx1"/>
          </a:solidFill>
        </a:ln>
      </c:spPr>
    </c:plotArea>
    <c:legend>
      <c:legendPos val="r"/>
      <c:layout>
        <c:manualLayout>
          <c:xMode val="edge"/>
          <c:yMode val="edge"/>
          <c:x val="3.1484762321376494E-2"/>
          <c:y val="0.89832677165354335"/>
          <c:w val="0.92602653834937299"/>
          <c:h val="0.1008353990473413"/>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2725206224221972"/>
          <c:y val="2.8664819675318365E-3"/>
        </c:manualLayout>
      </c:layout>
      <c:overlay val="1"/>
    </c:title>
    <c:autoTitleDeleted val="0"/>
    <c:plotArea>
      <c:layout>
        <c:manualLayout>
          <c:layoutTarget val="inner"/>
          <c:xMode val="edge"/>
          <c:yMode val="edge"/>
          <c:x val="0.16549064179477566"/>
          <c:y val="0.13700362107514336"/>
          <c:w val="0.80436078302712166"/>
          <c:h val="0.62773342568290069"/>
        </c:manualLayout>
      </c:layout>
      <c:barChart>
        <c:barDir val="col"/>
        <c:grouping val="clustered"/>
        <c:varyColors val="0"/>
        <c:ser>
          <c:idx val="0"/>
          <c:order val="0"/>
          <c:tx>
            <c:strRef>
              <c:f>'PFM_eServices Stats'!$CD$7</c:f>
              <c:strCache>
                <c:ptCount val="1"/>
                <c:pt idx="0">
                  <c:v>LIC</c:v>
                </c:pt>
              </c:strCache>
            </c:strRef>
          </c:tx>
          <c:spPr>
            <a:solidFill>
              <a:srgbClr val="FFC000"/>
            </a:solidFill>
            <a:ln>
              <a:solidFill>
                <a:schemeClr val="tx1"/>
              </a:solidFill>
            </a:ln>
          </c:spPr>
          <c:invertIfNegative val="0"/>
          <c:val>
            <c:numRef>
              <c:f>'PFM_eServices Stats'!$CE$7:$CG$7</c:f>
              <c:numCache>
                <c:formatCode>General</c:formatCode>
                <c:ptCount val="3"/>
                <c:pt idx="0">
                  <c:v>29</c:v>
                </c:pt>
                <c:pt idx="1">
                  <c:v>0</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D19-4482-8B89-75C8783C70D5}"/>
            </c:ext>
          </c:extLst>
        </c:ser>
        <c:ser>
          <c:idx val="4"/>
          <c:order val="1"/>
          <c:tx>
            <c:strRef>
              <c:f>'PFM_eServices Stats'!$CD$6</c:f>
              <c:strCache>
                <c:ptCount val="1"/>
                <c:pt idx="0">
                  <c:v>LMIC</c:v>
                </c:pt>
              </c:strCache>
            </c:strRef>
          </c:tx>
          <c:spPr>
            <a:solidFill>
              <a:srgbClr val="FFFF00"/>
            </a:solidFill>
            <a:ln>
              <a:solidFill>
                <a:schemeClr val="tx1"/>
              </a:solidFill>
            </a:ln>
          </c:spPr>
          <c:invertIfNegative val="0"/>
          <c:val>
            <c:numRef>
              <c:f>'PFM_eServices Stats'!$CE$6:$CG$6</c:f>
              <c:numCache>
                <c:formatCode>General</c:formatCode>
                <c:ptCount val="3"/>
                <c:pt idx="0">
                  <c:v>43</c:v>
                </c:pt>
                <c:pt idx="1">
                  <c:v>9</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AD19-4482-8B89-75C8783C70D5}"/>
            </c:ext>
          </c:extLst>
        </c:ser>
        <c:ser>
          <c:idx val="3"/>
          <c:order val="2"/>
          <c:tx>
            <c:strRef>
              <c:f>'PFM_eServices Stats'!$CD$5</c:f>
              <c:strCache>
                <c:ptCount val="1"/>
                <c:pt idx="0">
                  <c:v>UMIC</c:v>
                </c:pt>
              </c:strCache>
            </c:strRef>
          </c:tx>
          <c:spPr>
            <a:solidFill>
              <a:schemeClr val="accent3">
                <a:lumMod val="60000"/>
                <a:lumOff val="40000"/>
              </a:schemeClr>
            </a:solidFill>
            <a:ln>
              <a:solidFill>
                <a:schemeClr val="tx1"/>
              </a:solidFill>
            </a:ln>
          </c:spPr>
          <c:invertIfNegative val="0"/>
          <c:val>
            <c:numRef>
              <c:f>'PFM_eServices Stats'!$CE$5:$CG$5</c:f>
              <c:numCache>
                <c:formatCode>General</c:formatCode>
                <c:ptCount val="3"/>
                <c:pt idx="0">
                  <c:v>30</c:v>
                </c:pt>
                <c:pt idx="1">
                  <c:v>25</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AD19-4482-8B89-75C8783C70D5}"/>
            </c:ext>
          </c:extLst>
        </c:ser>
        <c:ser>
          <c:idx val="2"/>
          <c:order val="3"/>
          <c:tx>
            <c:strRef>
              <c:f>'PFM_eServices Stats'!$CD$4</c:f>
              <c:strCache>
                <c:ptCount val="1"/>
                <c:pt idx="0">
                  <c:v>HIC</c:v>
                </c:pt>
              </c:strCache>
            </c:strRef>
          </c:tx>
          <c:spPr>
            <a:solidFill>
              <a:schemeClr val="accent1">
                <a:lumMod val="40000"/>
                <a:lumOff val="60000"/>
              </a:schemeClr>
            </a:solidFill>
            <a:ln>
              <a:solidFill>
                <a:schemeClr val="tx1"/>
              </a:solidFill>
            </a:ln>
          </c:spPr>
          <c:invertIfNegative val="0"/>
          <c:val>
            <c:numRef>
              <c:f>'PFM_eServices Stats'!$CE$4:$CG$4</c:f>
              <c:numCache>
                <c:formatCode>General</c:formatCode>
                <c:ptCount val="3"/>
                <c:pt idx="0">
                  <c:v>15</c:v>
                </c:pt>
                <c:pt idx="1">
                  <c:v>41</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AD19-4482-8B89-75C8783C70D5}"/>
            </c:ext>
          </c:extLst>
        </c:ser>
        <c:dLbls>
          <c:showLegendKey val="0"/>
          <c:showVal val="0"/>
          <c:showCatName val="0"/>
          <c:showSerName val="0"/>
          <c:showPercent val="0"/>
          <c:showBubbleSize val="0"/>
        </c:dLbls>
        <c:gapWidth val="120"/>
        <c:overlap val="-20"/>
        <c:axId val="343734008"/>
        <c:axId val="343734400"/>
      </c:barChart>
      <c:catAx>
        <c:axId val="343734008"/>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8061064126243482"/>
              <c:y val="0.79959354039078445"/>
            </c:manualLayout>
          </c:layout>
          <c:overlay val="0"/>
        </c:title>
        <c:numFmt formatCode="General" sourceLinked="1"/>
        <c:majorTickMark val="out"/>
        <c:minorTickMark val="none"/>
        <c:tickLblPos val="nextTo"/>
        <c:txPr>
          <a:bodyPr/>
          <a:lstStyle/>
          <a:p>
            <a:pPr>
              <a:defRPr sz="900"/>
            </a:pPr>
            <a:endParaRPr lang="en-US"/>
          </a:p>
        </c:txPr>
        <c:crossAx val="343734400"/>
        <c:crosses val="autoZero"/>
        <c:auto val="1"/>
        <c:lblAlgn val="ctr"/>
        <c:lblOffset val="100"/>
        <c:noMultiLvlLbl val="0"/>
      </c:catAx>
      <c:valAx>
        <c:axId val="343734400"/>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343734008"/>
        <c:crosses val="autoZero"/>
        <c:crossBetween val="between"/>
      </c:valAx>
      <c:spPr>
        <a:ln>
          <a:solidFill>
            <a:schemeClr val="tx1"/>
          </a:solidFill>
        </a:ln>
      </c:spPr>
    </c:plotArea>
    <c:legend>
      <c:legendPos val="r"/>
      <c:layout>
        <c:manualLayout>
          <c:xMode val="edge"/>
          <c:yMode val="edge"/>
          <c:x val="7.0350581177352836E-2"/>
          <c:y val="0.88490995917177018"/>
          <c:w val="0.86210083114610669"/>
          <c:h val="0.11509004082822981"/>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CJ$15" fmlaRange="$CU$4:$CU$22" sel="1" val="0"/>
</file>

<file path=xl/ctrlProps/ctrlProp2.xml><?xml version="1.0" encoding="utf-8"?>
<formControlPr xmlns="http://schemas.microsoft.com/office/spreadsheetml/2009/9/main" objectType="Spin" dx="16" fmlaLink="$CJ$15" max="19" min="1" page="10"/>
</file>

<file path=xl/ctrlProps/ctrlProp3.xml><?xml version="1.0" encoding="utf-8"?>
<formControlPr xmlns="http://schemas.microsoft.com/office/spreadsheetml/2009/9/main" objectType="CheckBox" fmlaLink="$CK$15" lockText="1"/>
</file>

<file path=xl/ctrlProps/ctrlProp4.xml><?xml version="1.0" encoding="utf-8"?>
<formControlPr xmlns="http://schemas.microsoft.com/office/spreadsheetml/2009/9/main" objectType="CheckBox" fmlaLink="$K$15" lockText="1"/>
</file>

<file path=xl/ctrlProps/ctrlProp5.xml><?xml version="1.0" encoding="utf-8"?>
<formControlPr xmlns="http://schemas.microsoft.com/office/spreadsheetml/2009/9/main" objectType="CheckBox" fmlaLink="$AX$1" lockText="1"/>
</file>

<file path=xl/ctrlProps/ctrlProp6.xml><?xml version="1.0" encoding="utf-8"?>
<formControlPr xmlns="http://schemas.microsoft.com/office/spreadsheetml/2009/9/main" objectType="Drop" dropLines="12" dropStyle="combo" dx="16" fmlaLink="J1" fmlaRange="PFM_eServices!$C$3:$C$200" sel="20" val="0"/>
</file>

<file path=xl/ctrlProps/ctrlProp7.xml><?xml version="1.0" encoding="utf-8"?>
<formControlPr xmlns="http://schemas.microsoft.com/office/spreadsheetml/2009/9/main" objectType="Spin" dx="16" fmlaLink="$J$1" max="198" min="1" page="10" val="20"/>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6" Type="http://schemas.openxmlformats.org/officeDocument/2006/relationships/image" Target="../media/image6.png"/><Relationship Id="rId23" Type="http://schemas.openxmlformats.org/officeDocument/2006/relationships/image" Target="../media/image23.png"/><Relationship Id="rId119" Type="http://schemas.openxmlformats.org/officeDocument/2006/relationships/image" Target="../media/image119.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13" Type="http://schemas.openxmlformats.org/officeDocument/2006/relationships/image" Target="../media/image13.png"/><Relationship Id="rId109" Type="http://schemas.openxmlformats.org/officeDocument/2006/relationships/image" Target="../media/image109.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8.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190" Type="http://schemas.openxmlformats.org/officeDocument/2006/relationships/image" Target="../media/image19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hyperlink" Target="http://en.wikipedia.org/wiki/Republic_of_China" TargetMode="External"/><Relationship Id="rId18" Type="http://schemas.openxmlformats.org/officeDocument/2006/relationships/image" Target="../media/image18.png"/><Relationship Id="rId39" Type="http://schemas.openxmlformats.org/officeDocument/2006/relationships/image" Target="../media/image39.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57150</xdr:colOff>
      <xdr:row>2</xdr:row>
      <xdr:rowOff>28575</xdr:rowOff>
    </xdr:from>
    <xdr:to>
      <xdr:col>1</xdr:col>
      <xdr:colOff>273150</xdr:colOff>
      <xdr:row>36</xdr:row>
      <xdr:rowOff>171450</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374650" y="589492"/>
          <a:ext cx="216000" cy="6619875"/>
          <a:chOff x="609600" y="200025"/>
          <a:chExt cx="216000" cy="6943725"/>
        </a:xfrm>
      </xdr:grpSpPr>
      <xdr:pic>
        <xdr:nvPicPr>
          <xdr:cNvPr id="3" name="Picture 1" descr="http://upload.wikimedia.org/wikipedia/commons/thumb/9/9a/Flag_of_Afghanistan.svg/22px-Flag_of_Afghanistan.svg.pn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200025"/>
            <a:ext cx="209550" cy="142875"/>
          </a:xfrm>
          <a:prstGeom prst="rect">
            <a:avLst/>
          </a:prstGeom>
          <a:noFill/>
        </xdr:spPr>
      </xdr:pic>
      <xdr:pic>
        <xdr:nvPicPr>
          <xdr:cNvPr id="4" name="Picture 2" descr="http://upload.wikimedia.org/wikipedia/commons/thumb/3/36/Flag_of_Albania.svg/22px-Flag_of_Albania.svg.png">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9600" y="400050"/>
            <a:ext cx="209550" cy="152400"/>
          </a:xfrm>
          <a:prstGeom prst="rect">
            <a:avLst/>
          </a:prstGeom>
          <a:noFill/>
        </xdr:spPr>
      </xdr:pic>
      <xdr:pic>
        <xdr:nvPicPr>
          <xdr:cNvPr id="5" name="Picture 3" descr="http://upload.wikimedia.org/wikipedia/commons/thumb/7/77/Flag_of_Algeria.svg/22px-Flag_of_Algeria.sv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9600" y="600075"/>
            <a:ext cx="209550" cy="142875"/>
          </a:xfrm>
          <a:prstGeom prst="rect">
            <a:avLst/>
          </a:prstGeom>
          <a:noFill/>
        </xdr:spPr>
      </xdr:pic>
      <xdr:pic>
        <xdr:nvPicPr>
          <xdr:cNvPr id="6" name="Picture 4" descr="http://upload.wikimedia.org/wikipedia/commons/thumb/1/19/Flag_of_Andorra.svg/22px-Flag_of_Andorra.svg.png">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09600" y="800100"/>
            <a:ext cx="209550" cy="142875"/>
          </a:xfrm>
          <a:prstGeom prst="rect">
            <a:avLst/>
          </a:prstGeom>
          <a:noFill/>
        </xdr:spPr>
      </xdr:pic>
      <xdr:pic>
        <xdr:nvPicPr>
          <xdr:cNvPr id="7" name="Picture 5" descr="http://upload.wikimedia.org/wikipedia/commons/thumb/9/9d/Flag_of_Angola.svg/22px-Flag_of_Angola.svg.png">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09600" y="1000125"/>
            <a:ext cx="209550" cy="142875"/>
          </a:xfrm>
          <a:prstGeom prst="rect">
            <a:avLst/>
          </a:prstGeom>
          <a:noFill/>
        </xdr:spPr>
      </xdr:pic>
      <xdr:pic>
        <xdr:nvPicPr>
          <xdr:cNvPr id="8" name="Picture 6" descr="http://upload.wikimedia.org/wikipedia/commons/thumb/8/89/Flag_of_Antigua_and_Barbuda.svg/22px-Flag_of_Antigua_and_Barbuda.svg.pn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09600" y="1200150"/>
            <a:ext cx="209550" cy="142875"/>
          </a:xfrm>
          <a:prstGeom prst="rect">
            <a:avLst/>
          </a:prstGeom>
          <a:noFill/>
        </xdr:spPr>
      </xdr:pic>
      <xdr:pic>
        <xdr:nvPicPr>
          <xdr:cNvPr id="9" name="Picture 7" descr="http://upload.wikimedia.org/wikipedia/commons/thumb/1/1a/Flag_of_Argentina.svg/22px-Flag_of_Argentina.svg.pn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609600" y="1400175"/>
            <a:ext cx="209550" cy="133350"/>
          </a:xfrm>
          <a:prstGeom prst="rect">
            <a:avLst/>
          </a:prstGeom>
          <a:noFill/>
        </xdr:spPr>
      </xdr:pic>
      <xdr:pic>
        <xdr:nvPicPr>
          <xdr:cNvPr id="10" name="Picture 8" descr="http://upload.wikimedia.org/wikipedia/commons/thumb/2/2f/Flag_of_Armenia.svg/22px-Flag_of_Armenia.svg.png">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r:embed="rId8" cstate="print"/>
          <a:srcRect/>
          <a:stretch>
            <a:fillRect/>
          </a:stretch>
        </xdr:blipFill>
        <xdr:spPr bwMode="auto">
          <a:xfrm>
            <a:off x="609600" y="1600200"/>
            <a:ext cx="209550" cy="143870"/>
          </a:xfrm>
          <a:prstGeom prst="rect">
            <a:avLst/>
          </a:prstGeom>
          <a:noFill/>
        </xdr:spPr>
      </xdr:pic>
      <xdr:pic>
        <xdr:nvPicPr>
          <xdr:cNvPr id="11" name="Picture 9" descr="http://upload.wikimedia.org/wikipedia/en/thumb/b/b9/Flag_of_Australia.svg/22px-Flag_of_Australia.svg.png">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r:embed="rId9" cstate="print"/>
          <a:srcRect/>
          <a:stretch>
            <a:fillRect/>
          </a:stretch>
        </xdr:blipFill>
        <xdr:spPr bwMode="auto">
          <a:xfrm>
            <a:off x="609600" y="1800225"/>
            <a:ext cx="209550" cy="143870"/>
          </a:xfrm>
          <a:prstGeom prst="rect">
            <a:avLst/>
          </a:prstGeom>
          <a:noFill/>
        </xdr:spPr>
      </xdr:pic>
      <xdr:pic>
        <xdr:nvPicPr>
          <xdr:cNvPr id="12" name="Picture 10" descr="http://upload.wikimedia.org/wikipedia/commons/thumb/4/41/Flag_of_Austria.svg/22px-Flag_of_Austria.svg.png">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09600" y="2000250"/>
            <a:ext cx="209550" cy="142875"/>
          </a:xfrm>
          <a:prstGeom prst="rect">
            <a:avLst/>
          </a:prstGeom>
          <a:noFill/>
        </xdr:spPr>
      </xdr:pic>
      <xdr:pic>
        <xdr:nvPicPr>
          <xdr:cNvPr id="13" name="Picture 11" descr="http://upload.wikimedia.org/wikipedia/commons/thumb/d/dd/Flag_of_Azerbaijan.svg/22px-Flag_of_Azerbaijan.svg.png">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r:embed="rId11" cstate="print"/>
          <a:srcRect/>
          <a:stretch>
            <a:fillRect/>
          </a:stretch>
        </xdr:blipFill>
        <xdr:spPr bwMode="auto">
          <a:xfrm>
            <a:off x="609600" y="2200275"/>
            <a:ext cx="210312" cy="143870"/>
          </a:xfrm>
          <a:prstGeom prst="rect">
            <a:avLst/>
          </a:prstGeom>
          <a:noFill/>
        </xdr:spPr>
      </xdr:pic>
      <xdr:pic>
        <xdr:nvPicPr>
          <xdr:cNvPr id="14" name="Picture 12" descr="http://upload.wikimedia.org/wikipedia/commons/thumb/9/93/Flag_of_the_Bahamas.svg/22px-Flag_of_the_Bahamas.svg.png">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r:embed="rId12" cstate="print"/>
          <a:srcRect/>
          <a:stretch>
            <a:fillRect/>
          </a:stretch>
        </xdr:blipFill>
        <xdr:spPr bwMode="auto">
          <a:xfrm>
            <a:off x="609600" y="2400300"/>
            <a:ext cx="209550" cy="143870"/>
          </a:xfrm>
          <a:prstGeom prst="rect">
            <a:avLst/>
          </a:prstGeom>
          <a:noFill/>
        </xdr:spPr>
      </xdr:pic>
      <xdr:pic>
        <xdr:nvPicPr>
          <xdr:cNvPr id="15" name="Picture 13" descr="http://upload.wikimedia.org/wikipedia/commons/thumb/2/2c/Flag_of_Bahrain.svg/22px-Flag_of_Bahrain.svg.png">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r:embed="rId13" cstate="print"/>
          <a:srcRect/>
          <a:stretch>
            <a:fillRect/>
          </a:stretch>
        </xdr:blipFill>
        <xdr:spPr bwMode="auto">
          <a:xfrm>
            <a:off x="609600" y="2600325"/>
            <a:ext cx="209550" cy="143870"/>
          </a:xfrm>
          <a:prstGeom prst="rect">
            <a:avLst/>
          </a:prstGeom>
          <a:noFill/>
        </xdr:spPr>
      </xdr:pic>
      <xdr:pic>
        <xdr:nvPicPr>
          <xdr:cNvPr id="16" name="Picture 14" descr="http://upload.wikimedia.org/wikipedia/commons/thumb/f/f9/Flag_of_Bangladesh.svg/22px-Flag_of_Bangladesh.svg.png">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r:embed="rId14" cstate="print"/>
          <a:srcRect/>
          <a:stretch>
            <a:fillRect/>
          </a:stretch>
        </xdr:blipFill>
        <xdr:spPr bwMode="auto">
          <a:xfrm>
            <a:off x="609600" y="2800350"/>
            <a:ext cx="209550" cy="143870"/>
          </a:xfrm>
          <a:prstGeom prst="rect">
            <a:avLst/>
          </a:prstGeom>
          <a:noFill/>
        </xdr:spPr>
      </xdr:pic>
      <xdr:pic>
        <xdr:nvPicPr>
          <xdr:cNvPr id="17" name="Picture 15" descr="http://upload.wikimedia.org/wikipedia/commons/thumb/e/ef/Flag_of_Barbados.svg/22px-Flag_of_Barbados.svg.png">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09600" y="3000375"/>
            <a:ext cx="209550" cy="142875"/>
          </a:xfrm>
          <a:prstGeom prst="rect">
            <a:avLst/>
          </a:prstGeom>
          <a:noFill/>
        </xdr:spPr>
      </xdr:pic>
      <xdr:pic>
        <xdr:nvPicPr>
          <xdr:cNvPr id="18" name="Picture 16" descr="http://upload.wikimedia.org/wikipedia/commons/thumb/8/85/Flag_of_Belarus.svg/22px-Flag_of_Belarus.svg.png">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r:embed="rId16" cstate="print"/>
          <a:srcRect/>
          <a:stretch>
            <a:fillRect/>
          </a:stretch>
        </xdr:blipFill>
        <xdr:spPr bwMode="auto">
          <a:xfrm>
            <a:off x="609600" y="3200400"/>
            <a:ext cx="209550" cy="143870"/>
          </a:xfrm>
          <a:prstGeom prst="rect">
            <a:avLst/>
          </a:prstGeom>
          <a:noFill/>
        </xdr:spPr>
      </xdr:pic>
      <xdr:pic>
        <xdr:nvPicPr>
          <xdr:cNvPr id="19" name="Picture 17" descr="http://upload.wikimedia.org/wikipedia/commons/thumb/6/65/Flag_of_Belgium.svg/22px-Flag_of_Belgium.svg.png">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r:embed="rId17" cstate="print"/>
          <a:srcRect/>
          <a:stretch>
            <a:fillRect/>
          </a:stretch>
        </xdr:blipFill>
        <xdr:spPr bwMode="auto">
          <a:xfrm>
            <a:off x="609600" y="3400425"/>
            <a:ext cx="216000" cy="151045"/>
          </a:xfrm>
          <a:prstGeom prst="rect">
            <a:avLst/>
          </a:prstGeom>
          <a:noFill/>
        </xdr:spPr>
      </xdr:pic>
      <xdr:pic>
        <xdr:nvPicPr>
          <xdr:cNvPr id="20" name="Picture 18" descr="http://upload.wikimedia.org/wikipedia/commons/thumb/e/e7/Flag_of_Belize.svg/22px-Flag_of_Belize.svg.png">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609600" y="3600450"/>
            <a:ext cx="209550" cy="142875"/>
          </a:xfrm>
          <a:prstGeom prst="rect">
            <a:avLst/>
          </a:prstGeom>
          <a:noFill/>
        </xdr:spPr>
      </xdr:pic>
      <xdr:pic>
        <xdr:nvPicPr>
          <xdr:cNvPr id="21" name="Picture 19" descr="http://upload.wikimedia.org/wikipedia/commons/thumb/0/0a/Flag_of_Benin.svg/22px-Flag_of_Benin.svg.png">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09600" y="3800475"/>
            <a:ext cx="209550" cy="142875"/>
          </a:xfrm>
          <a:prstGeom prst="rect">
            <a:avLst/>
          </a:prstGeom>
          <a:noFill/>
        </xdr:spPr>
      </xdr:pic>
      <xdr:pic>
        <xdr:nvPicPr>
          <xdr:cNvPr id="22" name="Picture 20" descr="http://upload.wikimedia.org/wikipedia/commons/thumb/9/91/Flag_of_Bhutan.svg/22px-Flag_of_Bhutan.svg.png">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09600" y="4000500"/>
            <a:ext cx="209550" cy="142875"/>
          </a:xfrm>
          <a:prstGeom prst="rect">
            <a:avLst/>
          </a:prstGeom>
          <a:noFill/>
        </xdr:spPr>
      </xdr:pic>
      <xdr:pic>
        <xdr:nvPicPr>
          <xdr:cNvPr id="23" name="Picture 21" descr="http://upload.wikimedia.org/wikipedia/commons/thumb/d/de/Flag_of_Bolivia_%28state%29.svg/22px-Flag_of_Bolivia_%28state%29.svg.png">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609600" y="4200525"/>
            <a:ext cx="209550" cy="142875"/>
          </a:xfrm>
          <a:prstGeom prst="rect">
            <a:avLst/>
          </a:prstGeom>
          <a:noFill/>
        </xdr:spPr>
      </xdr:pic>
      <xdr:pic>
        <xdr:nvPicPr>
          <xdr:cNvPr id="24" name="Picture 22" descr="http://upload.wikimedia.org/wikipedia/commons/thumb/b/bf/Flag_of_Bosnia_and_Herzegovina.svg/22px-Flag_of_Bosnia_and_Herzegovina.svg.png">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22" cstate="print"/>
          <a:srcRect/>
          <a:stretch>
            <a:fillRect/>
          </a:stretch>
        </xdr:blipFill>
        <xdr:spPr bwMode="auto">
          <a:xfrm>
            <a:off x="609600" y="4400550"/>
            <a:ext cx="209550" cy="143870"/>
          </a:xfrm>
          <a:prstGeom prst="rect">
            <a:avLst/>
          </a:prstGeom>
          <a:noFill/>
        </xdr:spPr>
      </xdr:pic>
      <xdr:pic>
        <xdr:nvPicPr>
          <xdr:cNvPr id="25" name="Picture 23" descr="http://upload.wikimedia.org/wikipedia/commons/thumb/f/fa/Flag_of_Botswana.svg/22px-Flag_of_Botswana.svg.png">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09600" y="4600575"/>
            <a:ext cx="209550" cy="142875"/>
          </a:xfrm>
          <a:prstGeom prst="rect">
            <a:avLst/>
          </a:prstGeom>
          <a:noFill/>
        </xdr:spPr>
      </xdr:pic>
      <xdr:pic>
        <xdr:nvPicPr>
          <xdr:cNvPr id="26" name="Picture 24" descr="http://upload.wikimedia.org/wikipedia/en/thumb/0/05/Flag_of_Brazil.svg/22px-Flag_of_Brazil.svg.png">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609600" y="4800600"/>
            <a:ext cx="209550" cy="142875"/>
          </a:xfrm>
          <a:prstGeom prst="rect">
            <a:avLst/>
          </a:prstGeom>
          <a:noFill/>
        </xdr:spPr>
      </xdr:pic>
      <xdr:pic>
        <xdr:nvPicPr>
          <xdr:cNvPr id="27" name="Picture 25" descr="http://upload.wikimedia.org/wikipedia/commons/thumb/9/9c/Flag_of_Brunei.svg/22px-Flag_of_Brunei.svg.png">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r:embed="rId25" cstate="print"/>
          <a:srcRect/>
          <a:stretch>
            <a:fillRect/>
          </a:stretch>
        </xdr:blipFill>
        <xdr:spPr bwMode="auto">
          <a:xfrm>
            <a:off x="609600" y="5000625"/>
            <a:ext cx="209550" cy="143870"/>
          </a:xfrm>
          <a:prstGeom prst="rect">
            <a:avLst/>
          </a:prstGeom>
          <a:noFill/>
        </xdr:spPr>
      </xdr:pic>
      <xdr:pic>
        <xdr:nvPicPr>
          <xdr:cNvPr id="28" name="Picture 26" descr="http://upload.wikimedia.org/wikipedia/commons/thumb/9/9a/Flag_of_Bulgaria.svg/22px-Flag_of_Bulgaria.svg.png">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r:embed="rId26" cstate="print"/>
          <a:srcRect/>
          <a:stretch>
            <a:fillRect/>
          </a:stretch>
        </xdr:blipFill>
        <xdr:spPr bwMode="auto">
          <a:xfrm>
            <a:off x="609600" y="5200650"/>
            <a:ext cx="209550" cy="143870"/>
          </a:xfrm>
          <a:prstGeom prst="rect">
            <a:avLst/>
          </a:prstGeom>
          <a:noFill/>
        </xdr:spPr>
      </xdr:pic>
      <xdr:pic>
        <xdr:nvPicPr>
          <xdr:cNvPr id="29" name="Picture 27" descr="http://upload.wikimedia.org/wikipedia/commons/thumb/3/31/Flag_of_Burkina_Faso.svg/22px-Flag_of_Burkina_Faso.svg.png">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609600" y="5400675"/>
            <a:ext cx="209550" cy="142875"/>
          </a:xfrm>
          <a:prstGeom prst="rect">
            <a:avLst/>
          </a:prstGeom>
          <a:noFill/>
        </xdr:spPr>
      </xdr:pic>
      <xdr:pic>
        <xdr:nvPicPr>
          <xdr:cNvPr id="30" name="Picture 28" descr="http://upload.wikimedia.org/wikipedia/commons/thumb/5/50/Flag_of_Burundi.svg/22px-Flag_of_Burundi.svg.png">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r:embed="rId28" cstate="print"/>
          <a:srcRect/>
          <a:stretch>
            <a:fillRect/>
          </a:stretch>
        </xdr:blipFill>
        <xdr:spPr bwMode="auto">
          <a:xfrm>
            <a:off x="609600" y="5600700"/>
            <a:ext cx="209550" cy="143870"/>
          </a:xfrm>
          <a:prstGeom prst="rect">
            <a:avLst/>
          </a:prstGeom>
          <a:noFill/>
        </xdr:spPr>
      </xdr:pic>
      <xdr:pic>
        <xdr:nvPicPr>
          <xdr:cNvPr id="31" name="Picture 29" descr="http://upload.wikimedia.org/wikipedia/commons/thumb/8/83/Flag_of_Cambodia.svg/22px-Flag_of_Cambodia.svg.png">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609600" y="5800725"/>
            <a:ext cx="209550" cy="142875"/>
          </a:xfrm>
          <a:prstGeom prst="rect">
            <a:avLst/>
          </a:prstGeom>
          <a:noFill/>
        </xdr:spPr>
      </xdr:pic>
      <xdr:pic>
        <xdr:nvPicPr>
          <xdr:cNvPr id="32" name="Picture 30" descr="http://upload.wikimedia.org/wikipedia/commons/thumb/4/4f/Flag_of_Cameroon.svg/22px-Flag_of_Cameroon.svg.png">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09600" y="6000750"/>
            <a:ext cx="209550" cy="142875"/>
          </a:xfrm>
          <a:prstGeom prst="rect">
            <a:avLst/>
          </a:prstGeom>
          <a:noFill/>
        </xdr:spPr>
      </xdr:pic>
      <xdr:pic>
        <xdr:nvPicPr>
          <xdr:cNvPr id="33" name="Picture 31" descr="http://upload.wikimedia.org/wikipedia/en/thumb/c/cf/Flag_of_Canada.svg/22px-Flag_of_Canada.svg.png">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r:embed="rId31" cstate="print"/>
          <a:srcRect/>
          <a:stretch>
            <a:fillRect/>
          </a:stretch>
        </xdr:blipFill>
        <xdr:spPr bwMode="auto">
          <a:xfrm>
            <a:off x="609600" y="6200775"/>
            <a:ext cx="209550" cy="143870"/>
          </a:xfrm>
          <a:prstGeom prst="rect">
            <a:avLst/>
          </a:prstGeom>
          <a:noFill/>
        </xdr:spPr>
      </xdr:pic>
      <xdr:pic>
        <xdr:nvPicPr>
          <xdr:cNvPr id="34" name="Picture 32" descr="http://upload.wikimedia.org/wikipedia/commons/thumb/3/38/Flag_of_Cape_Verde.svg/22px-Flag_of_Cape_Verde.svg.png">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609600" y="6400800"/>
            <a:ext cx="209550" cy="123825"/>
          </a:xfrm>
          <a:prstGeom prst="rect">
            <a:avLst/>
          </a:prstGeom>
          <a:noFill/>
        </xdr:spPr>
      </xdr:pic>
      <xdr:pic>
        <xdr:nvPicPr>
          <xdr:cNvPr id="35" name="Picture 33" descr="http://upload.wikimedia.org/wikipedia/commons/thumb/6/6f/Flag_of_the_Central_African_Republic.svg/22px-Flag_of_the_Central_African_Republic.svg.png">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609600" y="6600825"/>
            <a:ext cx="209550" cy="142875"/>
          </a:xfrm>
          <a:prstGeom prst="rect">
            <a:avLst/>
          </a:prstGeom>
          <a:noFill/>
        </xdr:spPr>
      </xdr:pic>
      <xdr:pic>
        <xdr:nvPicPr>
          <xdr:cNvPr id="36" name="Picture 34" descr="http://upload.wikimedia.org/wikipedia/commons/thumb/4/4b/Flag_of_Chad.svg/22px-Flag_of_Chad.svg.png">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609600" y="6800850"/>
            <a:ext cx="209550" cy="142875"/>
          </a:xfrm>
          <a:prstGeom prst="rect">
            <a:avLst/>
          </a:prstGeom>
          <a:noFill/>
        </xdr:spPr>
      </xdr:pic>
      <xdr:pic>
        <xdr:nvPicPr>
          <xdr:cNvPr id="37" name="Picture 35" descr="http://upload.wikimedia.org/wikipedia/commons/thumb/7/78/Flag_of_Chile.svg/22px-Flag_of_Chile.svg.png">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609600" y="7000875"/>
            <a:ext cx="209550" cy="142875"/>
          </a:xfrm>
          <a:prstGeom prst="rect">
            <a:avLst/>
          </a:prstGeom>
          <a:noFill/>
        </xdr:spPr>
      </xdr:pic>
    </xdr:grpSp>
    <xdr:clientData/>
  </xdr:twoCellAnchor>
  <xdr:twoCellAnchor>
    <xdr:from>
      <xdr:col>1</xdr:col>
      <xdr:colOff>58208</xdr:colOff>
      <xdr:row>37</xdr:row>
      <xdr:rowOff>27517</xdr:rowOff>
    </xdr:from>
    <xdr:to>
      <xdr:col>1</xdr:col>
      <xdr:colOff>267758</xdr:colOff>
      <xdr:row>66</xdr:row>
      <xdr:rowOff>170392</xdr:rowOff>
    </xdr:to>
    <xdr:grpSp>
      <xdr:nvGrpSpPr>
        <xdr:cNvPr id="38" name="Group 37">
          <a:extLst>
            <a:ext uri="{FF2B5EF4-FFF2-40B4-BE49-F238E27FC236}">
              <a16:creationId xmlns:a16="http://schemas.microsoft.com/office/drawing/2014/main" id="{00000000-0008-0000-0100-000026000000}"/>
            </a:ext>
          </a:extLst>
        </xdr:cNvPr>
        <xdr:cNvGrpSpPr/>
      </xdr:nvGrpSpPr>
      <xdr:grpSpPr>
        <a:xfrm>
          <a:off x="375708" y="7255934"/>
          <a:ext cx="209550" cy="5667375"/>
          <a:chOff x="314325" y="7189801"/>
          <a:chExt cx="209550" cy="5943600"/>
        </a:xfrm>
      </xdr:grpSpPr>
      <xdr:pic>
        <xdr:nvPicPr>
          <xdr:cNvPr id="39" name="Picture 36" descr="http://upload.wikimedia.org/wikipedia/commons/thumb/f/fa/Flag_of_the_People%27s_Republic_of_China.svg/22px-Flag_of_the_People%27s_Republic_of_China.svg.png">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14325" y="7189801"/>
            <a:ext cx="209550" cy="142875"/>
          </a:xfrm>
          <a:prstGeom prst="rect">
            <a:avLst/>
          </a:prstGeom>
          <a:noFill/>
        </xdr:spPr>
      </xdr:pic>
      <xdr:pic>
        <xdr:nvPicPr>
          <xdr:cNvPr id="40" name="Picture 37" descr="http://upload.wikimedia.org/wikipedia/commons/thumb/2/21/Flag_of_Colombia.svg/22px-Flag_of_Colombia.svg.png">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4325" y="7389826"/>
            <a:ext cx="209550" cy="142875"/>
          </a:xfrm>
          <a:prstGeom prst="rect">
            <a:avLst/>
          </a:prstGeom>
          <a:noFill/>
        </xdr:spPr>
      </xdr:pic>
      <xdr:pic>
        <xdr:nvPicPr>
          <xdr:cNvPr id="41" name="Picture 38" descr="http://upload.wikimedia.org/wikipedia/commons/thumb/9/94/Flag_of_the_Comoros.svg/22px-Flag_of_the_Comoros.svg.png">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r:embed="rId38" cstate="print"/>
          <a:srcRect/>
          <a:stretch>
            <a:fillRect/>
          </a:stretch>
        </xdr:blipFill>
        <xdr:spPr bwMode="auto">
          <a:xfrm>
            <a:off x="314325" y="7589851"/>
            <a:ext cx="209550" cy="143845"/>
          </a:xfrm>
          <a:prstGeom prst="rect">
            <a:avLst/>
          </a:prstGeom>
          <a:noFill/>
        </xdr:spPr>
      </xdr:pic>
      <xdr:pic>
        <xdr:nvPicPr>
          <xdr:cNvPr id="42" name="Picture 39" descr="http://upload.wikimedia.org/wikipedia/commons/thumb/9/92/Flag_of_the_Republic_of_the_Congo.svg/22px-Flag_of_the_Republic_of_the_Congo.svg.png">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 y="7800975"/>
            <a:ext cx="209550" cy="142875"/>
          </a:xfrm>
          <a:prstGeom prst="rect">
            <a:avLst/>
          </a:prstGeom>
          <a:noFill/>
        </xdr:spPr>
      </xdr:pic>
      <xdr:pic>
        <xdr:nvPicPr>
          <xdr:cNvPr id="43" name="Picture 40" descr="http://upload.wikimedia.org/wikipedia/commons/thumb/6/6f/Flag_of_the_Democratic_Republic_of_the_Congo.svg/22px-Flag_of_the_Democratic_Republic_of_the_Congo.svg.png">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 y="7989901"/>
            <a:ext cx="209550" cy="161925"/>
          </a:xfrm>
          <a:prstGeom prst="rect">
            <a:avLst/>
          </a:prstGeom>
          <a:noFill/>
        </xdr:spPr>
      </xdr:pic>
      <xdr:pic>
        <xdr:nvPicPr>
          <xdr:cNvPr id="44" name="Picture 41" descr="http://upload.wikimedia.org/wikipedia/commons/thumb/b/bc/Flag_of_Costa_Rica_%28state%29.svg/22px-Flag_of_Costa_Rica_%28state%29.svg.png">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r:embed="rId41" cstate="print"/>
          <a:srcRect/>
          <a:stretch>
            <a:fillRect/>
          </a:stretch>
        </xdr:blipFill>
        <xdr:spPr bwMode="auto">
          <a:xfrm>
            <a:off x="314325" y="8189926"/>
            <a:ext cx="209550" cy="143845"/>
          </a:xfrm>
          <a:prstGeom prst="rect">
            <a:avLst/>
          </a:prstGeom>
          <a:noFill/>
        </xdr:spPr>
      </xdr:pic>
      <xdr:pic>
        <xdr:nvPicPr>
          <xdr:cNvPr id="45" name="Picture 42" descr="http://upload.wikimedia.org/wikipedia/commons/thumb/8/86/Flag_of_Cote_d%27Ivoire.svg/22px-Flag_of_Cote_d%27Ivoire.svg.png">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314325" y="8389951"/>
            <a:ext cx="209550" cy="142875"/>
          </a:xfrm>
          <a:prstGeom prst="rect">
            <a:avLst/>
          </a:prstGeom>
          <a:noFill/>
        </xdr:spPr>
      </xdr:pic>
      <xdr:pic>
        <xdr:nvPicPr>
          <xdr:cNvPr id="46" name="Picture 43" descr="http://upload.wikimedia.org/wikipedia/commons/thumb/1/1b/Flag_of_Croatia.svg/22px-Flag_of_Croatia.svg.png">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r:embed="rId43" cstate="print"/>
          <a:srcRect/>
          <a:stretch>
            <a:fillRect/>
          </a:stretch>
        </xdr:blipFill>
        <xdr:spPr bwMode="auto">
          <a:xfrm>
            <a:off x="314325" y="8589976"/>
            <a:ext cx="209550" cy="143845"/>
          </a:xfrm>
          <a:prstGeom prst="rect">
            <a:avLst/>
          </a:prstGeom>
          <a:noFill/>
        </xdr:spPr>
      </xdr:pic>
      <xdr:pic>
        <xdr:nvPicPr>
          <xdr:cNvPr id="47" name="Picture 44" descr="http://upload.wikimedia.org/wikipedia/commons/thumb/b/bd/Flag_of_Cuba.svg/22px-Flag_of_Cuba.svg.png">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r:embed="rId44" cstate="print"/>
          <a:srcRect/>
          <a:stretch>
            <a:fillRect/>
          </a:stretch>
        </xdr:blipFill>
        <xdr:spPr bwMode="auto">
          <a:xfrm>
            <a:off x="314325" y="8790001"/>
            <a:ext cx="209550" cy="143845"/>
          </a:xfrm>
          <a:prstGeom prst="rect">
            <a:avLst/>
          </a:prstGeom>
          <a:noFill/>
        </xdr:spPr>
      </xdr:pic>
      <xdr:pic>
        <xdr:nvPicPr>
          <xdr:cNvPr id="48" name="Picture 45" descr="http://upload.wikimedia.org/wikipedia/commons/thumb/d/d4/Flag_of_Cyprus.svg/22px-Flag_of_Cyprus.svg.png">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r:embed="rId45" cstate="print"/>
          <a:srcRect/>
          <a:stretch>
            <a:fillRect/>
          </a:stretch>
        </xdr:blipFill>
        <xdr:spPr bwMode="auto">
          <a:xfrm>
            <a:off x="314325" y="8990026"/>
            <a:ext cx="209550" cy="143845"/>
          </a:xfrm>
          <a:prstGeom prst="rect">
            <a:avLst/>
          </a:prstGeom>
          <a:noFill/>
        </xdr:spPr>
      </xdr:pic>
      <xdr:pic>
        <xdr:nvPicPr>
          <xdr:cNvPr id="49" name="Picture 46" descr="http://upload.wikimedia.org/wikipedia/commons/thumb/c/cb/Flag_of_the_Czech_Republic.svg/22px-Flag_of_the_Czech_Republic.svg.png">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4325" y="9190051"/>
            <a:ext cx="209550" cy="142875"/>
          </a:xfrm>
          <a:prstGeom prst="rect">
            <a:avLst/>
          </a:prstGeom>
          <a:noFill/>
        </xdr:spPr>
      </xdr:pic>
      <xdr:pic>
        <xdr:nvPicPr>
          <xdr:cNvPr id="50" name="Picture 47" descr="http://upload.wikimedia.org/wikipedia/commons/thumb/9/9c/Flag_of_Denmark.svg/22px-Flag_of_Denmark.svg.png">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314325" y="9390076"/>
            <a:ext cx="209550" cy="161925"/>
          </a:xfrm>
          <a:prstGeom prst="rect">
            <a:avLst/>
          </a:prstGeom>
          <a:noFill/>
        </xdr:spPr>
      </xdr:pic>
      <xdr:pic>
        <xdr:nvPicPr>
          <xdr:cNvPr id="51" name="Picture 48" descr="http://upload.wikimedia.org/wikipedia/commons/thumb/3/34/Flag_of_Djibouti.svg/22px-Flag_of_Djibouti.svg.png">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314325" y="9590102"/>
            <a:ext cx="209550" cy="142875"/>
          </a:xfrm>
          <a:prstGeom prst="rect">
            <a:avLst/>
          </a:prstGeom>
          <a:noFill/>
        </xdr:spPr>
      </xdr:pic>
      <xdr:pic>
        <xdr:nvPicPr>
          <xdr:cNvPr id="52" name="Picture 49" descr="http://upload.wikimedia.org/wikipedia/commons/thumb/c/c4/Flag_of_Dominica.svg/22px-Flag_of_Dominica.svg.png">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r:embed="rId49" cstate="print"/>
          <a:srcRect/>
          <a:stretch>
            <a:fillRect/>
          </a:stretch>
        </xdr:blipFill>
        <xdr:spPr bwMode="auto">
          <a:xfrm>
            <a:off x="314325" y="9790127"/>
            <a:ext cx="209550" cy="143845"/>
          </a:xfrm>
          <a:prstGeom prst="rect">
            <a:avLst/>
          </a:prstGeom>
          <a:noFill/>
        </xdr:spPr>
      </xdr:pic>
      <xdr:pic>
        <xdr:nvPicPr>
          <xdr:cNvPr id="53" name="Picture 50" descr="http://upload.wikimedia.org/wikipedia/commons/thumb/9/9f/Flag_of_the_Dominican_Republic.svg/22px-Flag_of_the_Dominican_Republic.svg.png">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r:embed="rId50" cstate="print"/>
          <a:srcRect/>
          <a:stretch>
            <a:fillRect/>
          </a:stretch>
        </xdr:blipFill>
        <xdr:spPr bwMode="auto">
          <a:xfrm>
            <a:off x="314325" y="9990151"/>
            <a:ext cx="209550" cy="143845"/>
          </a:xfrm>
          <a:prstGeom prst="rect">
            <a:avLst/>
          </a:prstGeom>
          <a:noFill/>
        </xdr:spPr>
      </xdr:pic>
      <xdr:pic>
        <xdr:nvPicPr>
          <xdr:cNvPr id="54" name="Picture 51" descr="http://upload.wikimedia.org/wikipedia/commons/thumb/e/e8/Flag_of_Ecuador.svg/22px-Flag_of_Ecuador.svg.png">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314325" y="10190177"/>
            <a:ext cx="209550" cy="142875"/>
          </a:xfrm>
          <a:prstGeom prst="rect">
            <a:avLst/>
          </a:prstGeom>
          <a:noFill/>
        </xdr:spPr>
      </xdr:pic>
      <xdr:pic>
        <xdr:nvPicPr>
          <xdr:cNvPr id="55" name="Picture 52" descr="http://upload.wikimedia.org/wikipedia/commons/thumb/f/fe/Flag_of_Egypt.svg/22px-Flag_of_Egypt.svg.png">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52" cstate="print"/>
          <a:srcRect/>
          <a:stretch>
            <a:fillRect/>
          </a:stretch>
        </xdr:blipFill>
        <xdr:spPr bwMode="auto">
          <a:xfrm>
            <a:off x="314325" y="10390202"/>
            <a:ext cx="209550" cy="142875"/>
          </a:xfrm>
          <a:prstGeom prst="rect">
            <a:avLst/>
          </a:prstGeom>
          <a:noFill/>
        </xdr:spPr>
      </xdr:pic>
      <xdr:pic>
        <xdr:nvPicPr>
          <xdr:cNvPr id="56" name="Picture 53" descr="http://upload.wikimedia.org/wikipedia/commons/thumb/3/34/Flag_of_El_Salvador.svg/22px-Flag_of_El_Salvador.svg.png">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r:embed="rId53" cstate="print"/>
          <a:srcRect/>
          <a:stretch>
            <a:fillRect/>
          </a:stretch>
        </xdr:blipFill>
        <xdr:spPr bwMode="auto">
          <a:xfrm>
            <a:off x="314325" y="10590227"/>
            <a:ext cx="209550" cy="143845"/>
          </a:xfrm>
          <a:prstGeom prst="rect">
            <a:avLst/>
          </a:prstGeom>
          <a:noFill/>
        </xdr:spPr>
      </xdr:pic>
      <xdr:pic>
        <xdr:nvPicPr>
          <xdr:cNvPr id="57" name="Picture 54" descr="http://upload.wikimedia.org/wikipedia/commons/thumb/3/31/Flag_of_Equatorial_Guinea.svg/22px-Flag_of_Equatorial_Guinea.svg.png">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314325" y="10790251"/>
            <a:ext cx="209550" cy="142875"/>
          </a:xfrm>
          <a:prstGeom prst="rect">
            <a:avLst/>
          </a:prstGeom>
          <a:noFill/>
        </xdr:spPr>
      </xdr:pic>
      <xdr:pic>
        <xdr:nvPicPr>
          <xdr:cNvPr id="58" name="Picture 55" descr="http://upload.wikimedia.org/wikipedia/commons/thumb/2/29/Flag_of_Eritrea.svg/22px-Flag_of_Eritrea.svg.png">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r:embed="rId55" cstate="print"/>
          <a:srcRect/>
          <a:stretch>
            <a:fillRect/>
          </a:stretch>
        </xdr:blipFill>
        <xdr:spPr bwMode="auto">
          <a:xfrm>
            <a:off x="314325" y="10990276"/>
            <a:ext cx="209550" cy="143845"/>
          </a:xfrm>
          <a:prstGeom prst="rect">
            <a:avLst/>
          </a:prstGeom>
          <a:noFill/>
        </xdr:spPr>
      </xdr:pic>
      <xdr:pic>
        <xdr:nvPicPr>
          <xdr:cNvPr id="59" name="Picture 56" descr="http://upload.wikimedia.org/wikipedia/commons/thumb/8/8f/Flag_of_Estonia.svg/22px-Flag_of_Estonia.svg.png">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r:embed="rId56" cstate="print"/>
          <a:srcRect/>
          <a:stretch>
            <a:fillRect/>
          </a:stretch>
        </xdr:blipFill>
        <xdr:spPr bwMode="auto">
          <a:xfrm>
            <a:off x="314325" y="11190300"/>
            <a:ext cx="209550" cy="143845"/>
          </a:xfrm>
          <a:prstGeom prst="rect">
            <a:avLst/>
          </a:prstGeom>
          <a:noFill/>
        </xdr:spPr>
      </xdr:pic>
      <xdr:pic>
        <xdr:nvPicPr>
          <xdr:cNvPr id="60" name="Picture 57" descr="http://upload.wikimedia.org/wikipedia/commons/thumb/7/71/Flag_of_Ethiopia.svg/22px-Flag_of_Ethiopia.svg.png">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r:embed="rId57" cstate="print"/>
          <a:srcRect/>
          <a:stretch>
            <a:fillRect/>
          </a:stretch>
        </xdr:blipFill>
        <xdr:spPr bwMode="auto">
          <a:xfrm>
            <a:off x="314325" y="11390326"/>
            <a:ext cx="209550" cy="143845"/>
          </a:xfrm>
          <a:prstGeom prst="rect">
            <a:avLst/>
          </a:prstGeom>
          <a:noFill/>
        </xdr:spPr>
      </xdr:pic>
      <xdr:pic>
        <xdr:nvPicPr>
          <xdr:cNvPr id="61" name="Picture 58" descr="http://upload.wikimedia.org/wikipedia/commons/thumb/b/ba/Flag_of_Fiji.svg/22px-Flag_of_Fiji.svg.png">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r:embed="rId58" cstate="print"/>
          <a:srcRect/>
          <a:stretch>
            <a:fillRect/>
          </a:stretch>
        </xdr:blipFill>
        <xdr:spPr bwMode="auto">
          <a:xfrm>
            <a:off x="314325" y="11590351"/>
            <a:ext cx="209550" cy="143845"/>
          </a:xfrm>
          <a:prstGeom prst="rect">
            <a:avLst/>
          </a:prstGeom>
          <a:noFill/>
        </xdr:spPr>
      </xdr:pic>
      <xdr:pic>
        <xdr:nvPicPr>
          <xdr:cNvPr id="62" name="Picture 59" descr="http://upload.wikimedia.org/wikipedia/commons/thumb/b/bc/Flag_of_Finland.svg/22px-Flag_of_Finland.svg.png">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r:embed="rId59" cstate="print"/>
          <a:srcRect/>
          <a:stretch>
            <a:fillRect/>
          </a:stretch>
        </xdr:blipFill>
        <xdr:spPr bwMode="auto">
          <a:xfrm>
            <a:off x="314325" y="11790376"/>
            <a:ext cx="209550" cy="143845"/>
          </a:xfrm>
          <a:prstGeom prst="rect">
            <a:avLst/>
          </a:prstGeom>
          <a:noFill/>
        </xdr:spPr>
      </xdr:pic>
      <xdr:pic>
        <xdr:nvPicPr>
          <xdr:cNvPr id="63" name="Picture 60" descr="http://upload.wikimedia.org/wikipedia/en/thumb/c/c3/Flag_of_France.svg/22px-Flag_of_France.svg.png">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314325" y="11990401"/>
            <a:ext cx="209550" cy="142875"/>
          </a:xfrm>
          <a:prstGeom prst="rect">
            <a:avLst/>
          </a:prstGeom>
          <a:noFill/>
        </xdr:spPr>
      </xdr:pic>
      <xdr:pic>
        <xdr:nvPicPr>
          <xdr:cNvPr id="64" name="Picture 61" descr="http://upload.wikimedia.org/wikipedia/commons/thumb/0/04/Flag_of_Gabon.svg/22px-Flag_of_Gabon.svg.png">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314325" y="12190426"/>
            <a:ext cx="209550" cy="161925"/>
          </a:xfrm>
          <a:prstGeom prst="rect">
            <a:avLst/>
          </a:prstGeom>
          <a:noFill/>
        </xdr:spPr>
      </xdr:pic>
      <xdr:pic>
        <xdr:nvPicPr>
          <xdr:cNvPr id="65" name="Picture 62" descr="http://upload.wikimedia.org/wikipedia/commons/thumb/7/77/Flag_of_The_Gambia.svg/22px-Flag_of_The_Gambia.svg.png">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314325" y="12390451"/>
            <a:ext cx="209550" cy="142875"/>
          </a:xfrm>
          <a:prstGeom prst="rect">
            <a:avLst/>
          </a:prstGeom>
          <a:noFill/>
        </xdr:spPr>
      </xdr:pic>
      <xdr:pic>
        <xdr:nvPicPr>
          <xdr:cNvPr id="66" name="Picture 63" descr="http://upload.wikimedia.org/wikipedia/commons/thumb/0/0f/Flag_of_Georgia.svg/22px-Flag_of_Georgia.svg.png">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314325" y="12590476"/>
            <a:ext cx="209550" cy="142875"/>
          </a:xfrm>
          <a:prstGeom prst="rect">
            <a:avLst/>
          </a:prstGeom>
          <a:noFill/>
        </xdr:spPr>
      </xdr:pic>
      <xdr:pic>
        <xdr:nvPicPr>
          <xdr:cNvPr id="67" name="Picture 64" descr="http://upload.wikimedia.org/wikipedia/en/thumb/b/ba/Flag_of_Germany.svg/22px-Flag_of_Germany.svg.png">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314325" y="12790501"/>
            <a:ext cx="209550" cy="123825"/>
          </a:xfrm>
          <a:prstGeom prst="rect">
            <a:avLst/>
          </a:prstGeom>
          <a:noFill/>
        </xdr:spPr>
      </xdr:pic>
      <xdr:pic>
        <xdr:nvPicPr>
          <xdr:cNvPr id="68" name="Picture 65" descr="http://upload.wikimedia.org/wikipedia/commons/thumb/1/19/Flag_of_Ghana.svg/22px-Flag_of_Ghana.svg.png">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314325" y="12990526"/>
            <a:ext cx="209550" cy="142875"/>
          </a:xfrm>
          <a:prstGeom prst="rect">
            <a:avLst/>
          </a:prstGeom>
          <a:noFill/>
        </xdr:spPr>
      </xdr:pic>
    </xdr:grpSp>
    <xdr:clientData/>
  </xdr:twoCellAnchor>
  <xdr:twoCellAnchor>
    <xdr:from>
      <xdr:col>1</xdr:col>
      <xdr:colOff>47625</xdr:colOff>
      <xdr:row>136</xdr:row>
      <xdr:rowOff>28574</xdr:rowOff>
    </xdr:from>
    <xdr:to>
      <xdr:col>1</xdr:col>
      <xdr:colOff>257175</xdr:colOff>
      <xdr:row>169</xdr:row>
      <xdr:rowOff>172618</xdr:rowOff>
    </xdr:to>
    <xdr:grpSp>
      <xdr:nvGrpSpPr>
        <xdr:cNvPr id="69" name="Group 68">
          <a:extLst>
            <a:ext uri="{FF2B5EF4-FFF2-40B4-BE49-F238E27FC236}">
              <a16:creationId xmlns:a16="http://schemas.microsoft.com/office/drawing/2014/main" id="{00000000-0008-0000-0100-000045000000}"/>
            </a:ext>
          </a:extLst>
        </xdr:cNvPr>
        <xdr:cNvGrpSpPr/>
      </xdr:nvGrpSpPr>
      <xdr:grpSpPr>
        <a:xfrm>
          <a:off x="365125" y="26116491"/>
          <a:ext cx="209550" cy="6419960"/>
          <a:chOff x="314325" y="26403299"/>
          <a:chExt cx="209550" cy="6744928"/>
        </a:xfrm>
      </xdr:grpSpPr>
      <xdr:pic>
        <xdr:nvPicPr>
          <xdr:cNvPr id="70" name="Picture 132" descr="http://upload.wikimedia.org/wikipedia/commons/thumb/4/48/Flag_of_Palau.svg/22px-Flag_of_Palau.svg.png">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r:embed="rId66" cstate="print"/>
          <a:srcRect/>
          <a:stretch>
            <a:fillRect/>
          </a:stretch>
        </xdr:blipFill>
        <xdr:spPr bwMode="auto">
          <a:xfrm>
            <a:off x="314325" y="26403299"/>
            <a:ext cx="209550" cy="144103"/>
          </a:xfrm>
          <a:prstGeom prst="rect">
            <a:avLst/>
          </a:prstGeom>
          <a:noFill/>
        </xdr:spPr>
      </xdr:pic>
      <xdr:pic>
        <xdr:nvPicPr>
          <xdr:cNvPr id="71" name="Picture 133" descr="http://upload.wikimedia.org/wikipedia/commons/thumb/a/ab/Flag_of_Panama.svg/22px-Flag_of_Panama.svg.png">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r:embed="rId67" cstate="print"/>
          <a:srcRect/>
          <a:stretch>
            <a:fillRect/>
          </a:stretch>
        </xdr:blipFill>
        <xdr:spPr bwMode="auto">
          <a:xfrm>
            <a:off x="314325" y="26603324"/>
            <a:ext cx="209550" cy="144103"/>
          </a:xfrm>
          <a:prstGeom prst="rect">
            <a:avLst/>
          </a:prstGeom>
          <a:noFill/>
        </xdr:spPr>
      </xdr:pic>
      <xdr:pic>
        <xdr:nvPicPr>
          <xdr:cNvPr id="72" name="Picture 134" descr="http://upload.wikimedia.org/wikipedia/commons/thumb/e/e3/Flag_of_Papua_New_Guinea.svg/22px-Flag_of_Papua_New_Guinea.svg.png">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r:embed="rId68" cstate="print"/>
          <a:srcRect/>
          <a:stretch>
            <a:fillRect/>
          </a:stretch>
        </xdr:blipFill>
        <xdr:spPr bwMode="auto">
          <a:xfrm>
            <a:off x="314325" y="26803350"/>
            <a:ext cx="209550" cy="144103"/>
          </a:xfrm>
          <a:prstGeom prst="rect">
            <a:avLst/>
          </a:prstGeom>
          <a:noFill/>
        </xdr:spPr>
      </xdr:pic>
      <xdr:pic>
        <xdr:nvPicPr>
          <xdr:cNvPr id="73" name="Picture 135" descr="http://upload.wikimedia.org/wikipedia/commons/thumb/2/27/Flag_of_Paraguay.svg/22px-Flag_of_Paraguay.svg.png">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r:embed="rId69" cstate="print"/>
          <a:srcRect/>
          <a:stretch>
            <a:fillRect/>
          </a:stretch>
        </xdr:blipFill>
        <xdr:spPr bwMode="auto">
          <a:xfrm>
            <a:off x="314325" y="27003374"/>
            <a:ext cx="209550" cy="144103"/>
          </a:xfrm>
          <a:prstGeom prst="rect">
            <a:avLst/>
          </a:prstGeom>
          <a:noFill/>
        </xdr:spPr>
      </xdr:pic>
      <xdr:pic>
        <xdr:nvPicPr>
          <xdr:cNvPr id="74" name="Picture 136" descr="http://upload.wikimedia.org/wikipedia/commons/thumb/d/df/Flag_of_Peru_%28state%29.svg/22px-Flag_of_Peru_%28state%29.svg.png">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r:embed="rId70" cstate="print"/>
          <a:srcRect/>
          <a:stretch>
            <a:fillRect/>
          </a:stretch>
        </xdr:blipFill>
        <xdr:spPr bwMode="auto">
          <a:xfrm>
            <a:off x="314325" y="27203398"/>
            <a:ext cx="209550" cy="144103"/>
          </a:xfrm>
          <a:prstGeom prst="rect">
            <a:avLst/>
          </a:prstGeom>
          <a:noFill/>
        </xdr:spPr>
      </xdr:pic>
      <xdr:pic>
        <xdr:nvPicPr>
          <xdr:cNvPr id="75" name="Picture 137" descr="http://upload.wikimedia.org/wikipedia/commons/thumb/9/99/Flag_of_the_Philippines.svg/22px-Flag_of_the_Philippines.svg.png">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r:embed="rId71" cstate="print"/>
          <a:srcRect/>
          <a:stretch>
            <a:fillRect/>
          </a:stretch>
        </xdr:blipFill>
        <xdr:spPr bwMode="auto">
          <a:xfrm>
            <a:off x="314325" y="27403424"/>
            <a:ext cx="209550" cy="144103"/>
          </a:xfrm>
          <a:prstGeom prst="rect">
            <a:avLst/>
          </a:prstGeom>
          <a:noFill/>
        </xdr:spPr>
      </xdr:pic>
      <xdr:pic>
        <xdr:nvPicPr>
          <xdr:cNvPr id="76" name="Picture 138" descr="http://upload.wikimedia.org/wikipedia/en/thumb/1/12/Flag_of_Poland.svg/22px-Flag_of_Poland.svg.png">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r:embed="rId72" cstate="print"/>
          <a:srcRect/>
          <a:stretch>
            <a:fillRect/>
          </a:stretch>
        </xdr:blipFill>
        <xdr:spPr bwMode="auto">
          <a:xfrm>
            <a:off x="314325" y="27603449"/>
            <a:ext cx="209550" cy="144103"/>
          </a:xfrm>
          <a:prstGeom prst="rect">
            <a:avLst/>
          </a:prstGeom>
          <a:noFill/>
        </xdr:spPr>
      </xdr:pic>
      <xdr:pic>
        <xdr:nvPicPr>
          <xdr:cNvPr id="77" name="Picture 139" descr="http://upload.wikimedia.org/wikipedia/commons/thumb/5/5c/Flag_of_Portugal.svg/22px-Flag_of_Portugal.svg.png">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r:embed="rId73" cstate="print"/>
          <a:srcRect/>
          <a:stretch>
            <a:fillRect/>
          </a:stretch>
        </xdr:blipFill>
        <xdr:spPr bwMode="auto">
          <a:xfrm>
            <a:off x="314325" y="27803474"/>
            <a:ext cx="209550" cy="144103"/>
          </a:xfrm>
          <a:prstGeom prst="rect">
            <a:avLst/>
          </a:prstGeom>
          <a:noFill/>
        </xdr:spPr>
      </xdr:pic>
      <xdr:pic>
        <xdr:nvPicPr>
          <xdr:cNvPr id="78" name="Picture 140" descr="http://upload.wikimedia.org/wikipedia/commons/thumb/6/65/Flag_of_Qatar.svg/22px-Flag_of_Qatar.svg.png">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r:embed="rId74" cstate="print"/>
          <a:srcRect/>
          <a:stretch>
            <a:fillRect/>
          </a:stretch>
        </xdr:blipFill>
        <xdr:spPr bwMode="auto">
          <a:xfrm>
            <a:off x="314325" y="28003499"/>
            <a:ext cx="209550" cy="144103"/>
          </a:xfrm>
          <a:prstGeom prst="rect">
            <a:avLst/>
          </a:prstGeom>
          <a:noFill/>
        </xdr:spPr>
      </xdr:pic>
      <xdr:pic>
        <xdr:nvPicPr>
          <xdr:cNvPr id="79" name="Picture 141" descr="http://upload.wikimedia.org/wikipedia/commons/thumb/7/73/Flag_of_Romania.svg/22px-Flag_of_Romania.svg.png">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r:embed="rId75" cstate="print"/>
          <a:srcRect/>
          <a:stretch>
            <a:fillRect/>
          </a:stretch>
        </xdr:blipFill>
        <xdr:spPr bwMode="auto">
          <a:xfrm>
            <a:off x="314325" y="28203524"/>
            <a:ext cx="209550" cy="144103"/>
          </a:xfrm>
          <a:prstGeom prst="rect">
            <a:avLst/>
          </a:prstGeom>
          <a:noFill/>
        </xdr:spPr>
      </xdr:pic>
      <xdr:pic>
        <xdr:nvPicPr>
          <xdr:cNvPr id="80" name="Picture 142" descr="http://upload.wikimedia.org/wikipedia/en/thumb/f/f3/Flag_of_Russia.svg/22px-Flag_of_Russia.svg.png">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r:embed="rId76" cstate="print"/>
          <a:srcRect/>
          <a:stretch>
            <a:fillRect/>
          </a:stretch>
        </xdr:blipFill>
        <xdr:spPr bwMode="auto">
          <a:xfrm>
            <a:off x="314325" y="28403549"/>
            <a:ext cx="209550" cy="144103"/>
          </a:xfrm>
          <a:prstGeom prst="rect">
            <a:avLst/>
          </a:prstGeom>
          <a:noFill/>
        </xdr:spPr>
      </xdr:pic>
      <xdr:pic>
        <xdr:nvPicPr>
          <xdr:cNvPr id="81" name="Picture 143" descr="http://upload.wikimedia.org/wikipedia/commons/thumb/1/17/Flag_of_Rwanda.svg/22px-Flag_of_Rwanda.svg.png">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r:embed="rId77" cstate="print"/>
          <a:srcRect/>
          <a:stretch>
            <a:fillRect/>
          </a:stretch>
        </xdr:blipFill>
        <xdr:spPr bwMode="auto">
          <a:xfrm>
            <a:off x="314325" y="28603574"/>
            <a:ext cx="209550" cy="144103"/>
          </a:xfrm>
          <a:prstGeom prst="rect">
            <a:avLst/>
          </a:prstGeom>
          <a:noFill/>
        </xdr:spPr>
      </xdr:pic>
      <xdr:pic>
        <xdr:nvPicPr>
          <xdr:cNvPr id="82" name="Picture 144" descr="http://upload.wikimedia.org/wikipedia/commons/thumb/f/fe/Flag_of_Saint_Kitts_and_Nevis.svg/22px-Flag_of_Saint_Kitts_and_Nevis.svg.png">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r:embed="rId78" cstate="print"/>
          <a:srcRect/>
          <a:stretch>
            <a:fillRect/>
          </a:stretch>
        </xdr:blipFill>
        <xdr:spPr bwMode="auto">
          <a:xfrm>
            <a:off x="314325" y="28803599"/>
            <a:ext cx="209550" cy="144103"/>
          </a:xfrm>
          <a:prstGeom prst="rect">
            <a:avLst/>
          </a:prstGeom>
          <a:noFill/>
        </xdr:spPr>
      </xdr:pic>
      <xdr:pic>
        <xdr:nvPicPr>
          <xdr:cNvPr id="83" name="Picture 145" descr="http://upload.wikimedia.org/wikipedia/commons/thumb/9/9f/Flag_of_Saint_Lucia.svg/22px-Flag_of_Saint_Lucia.svg.png">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r:embed="rId79" cstate="print"/>
          <a:srcRect/>
          <a:stretch>
            <a:fillRect/>
          </a:stretch>
        </xdr:blipFill>
        <xdr:spPr bwMode="auto">
          <a:xfrm>
            <a:off x="314325" y="29003624"/>
            <a:ext cx="209550" cy="144103"/>
          </a:xfrm>
          <a:prstGeom prst="rect">
            <a:avLst/>
          </a:prstGeom>
          <a:noFill/>
        </xdr:spPr>
      </xdr:pic>
      <xdr:pic>
        <xdr:nvPicPr>
          <xdr:cNvPr id="84" name="Picture 146" descr="http://upload.wikimedia.org/wikipedia/commons/thumb/6/6d/Flag_of_Saint_Vincent_and_the_Grenadines.svg/22px-Flag_of_Saint_Vincent_and_the_Grenadines.svg.png">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r:embed="rId80" cstate="print"/>
          <a:srcRect/>
          <a:stretch>
            <a:fillRect/>
          </a:stretch>
        </xdr:blipFill>
        <xdr:spPr bwMode="auto">
          <a:xfrm>
            <a:off x="314325" y="29203649"/>
            <a:ext cx="209550" cy="144103"/>
          </a:xfrm>
          <a:prstGeom prst="rect">
            <a:avLst/>
          </a:prstGeom>
          <a:noFill/>
        </xdr:spPr>
      </xdr:pic>
      <xdr:pic>
        <xdr:nvPicPr>
          <xdr:cNvPr id="85" name="Picture 147" descr="http://upload.wikimedia.org/wikipedia/commons/thumb/3/31/Flag_of_Samoa.svg/22px-Flag_of_Samoa.svg.png">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r:embed="rId81" cstate="print"/>
          <a:srcRect/>
          <a:stretch>
            <a:fillRect/>
          </a:stretch>
        </xdr:blipFill>
        <xdr:spPr bwMode="auto">
          <a:xfrm>
            <a:off x="314325" y="29403674"/>
            <a:ext cx="209550" cy="144103"/>
          </a:xfrm>
          <a:prstGeom prst="rect">
            <a:avLst/>
          </a:prstGeom>
          <a:noFill/>
        </xdr:spPr>
      </xdr:pic>
      <xdr:pic>
        <xdr:nvPicPr>
          <xdr:cNvPr id="86" name="Picture 148" descr="http://upload.wikimedia.org/wikipedia/commons/thumb/b/b1/Flag_of_San_Marino.svg/22px-Flag_of_San_Marino.svg.png">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r:embed="rId82" cstate="print"/>
          <a:srcRect/>
          <a:stretch>
            <a:fillRect/>
          </a:stretch>
        </xdr:blipFill>
        <xdr:spPr bwMode="auto">
          <a:xfrm>
            <a:off x="314325" y="29603700"/>
            <a:ext cx="209550" cy="144103"/>
          </a:xfrm>
          <a:prstGeom prst="rect">
            <a:avLst/>
          </a:prstGeom>
          <a:noFill/>
        </xdr:spPr>
      </xdr:pic>
      <xdr:pic>
        <xdr:nvPicPr>
          <xdr:cNvPr id="87" name="Picture 149" descr="http://upload.wikimedia.org/wikipedia/commons/thumb/4/4f/Flag_of_Sao_Tome_and_Principe.svg/22px-Flag_of_Sao_Tome_and_Principe.svg.png">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r:embed="rId83" cstate="print"/>
          <a:srcRect/>
          <a:stretch>
            <a:fillRect/>
          </a:stretch>
        </xdr:blipFill>
        <xdr:spPr bwMode="auto">
          <a:xfrm>
            <a:off x="314325" y="29803724"/>
            <a:ext cx="209550" cy="144103"/>
          </a:xfrm>
          <a:prstGeom prst="rect">
            <a:avLst/>
          </a:prstGeom>
          <a:noFill/>
        </xdr:spPr>
      </xdr:pic>
      <xdr:pic>
        <xdr:nvPicPr>
          <xdr:cNvPr id="88" name="Picture 150" descr="http://upload.wikimedia.org/wikipedia/commons/thumb/0/0d/Flag_of_Saudi_Arabia.svg/22px-Flag_of_Saudi_Arabia.svg.png">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r:embed="rId84" cstate="print"/>
          <a:srcRect/>
          <a:stretch>
            <a:fillRect/>
          </a:stretch>
        </xdr:blipFill>
        <xdr:spPr bwMode="auto">
          <a:xfrm>
            <a:off x="314325" y="30003749"/>
            <a:ext cx="209550" cy="144103"/>
          </a:xfrm>
          <a:prstGeom prst="rect">
            <a:avLst/>
          </a:prstGeom>
          <a:noFill/>
        </xdr:spPr>
      </xdr:pic>
      <xdr:pic>
        <xdr:nvPicPr>
          <xdr:cNvPr id="89" name="Picture 151" descr="http://upload.wikimedia.org/wikipedia/commons/thumb/f/fd/Flag_of_Senegal.svg/22px-Flag_of_Senegal.svg.png">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r:embed="rId85" cstate="print"/>
          <a:srcRect/>
          <a:stretch>
            <a:fillRect/>
          </a:stretch>
        </xdr:blipFill>
        <xdr:spPr bwMode="auto">
          <a:xfrm>
            <a:off x="314325" y="30203773"/>
            <a:ext cx="209550" cy="144103"/>
          </a:xfrm>
          <a:prstGeom prst="rect">
            <a:avLst/>
          </a:prstGeom>
          <a:noFill/>
        </xdr:spPr>
      </xdr:pic>
      <xdr:pic>
        <xdr:nvPicPr>
          <xdr:cNvPr id="90" name="Picture 152" descr="http://upload.wikimedia.org/wikipedia/commons/thumb/f/ff/Flag_of_Serbia.svg/22px-Flag_of_Serbia.svg.png">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r:embed="rId86" cstate="print"/>
          <a:srcRect/>
          <a:stretch>
            <a:fillRect/>
          </a:stretch>
        </xdr:blipFill>
        <xdr:spPr bwMode="auto">
          <a:xfrm>
            <a:off x="314325" y="30403799"/>
            <a:ext cx="209550" cy="144103"/>
          </a:xfrm>
          <a:prstGeom prst="rect">
            <a:avLst/>
          </a:prstGeom>
          <a:noFill/>
        </xdr:spPr>
      </xdr:pic>
      <xdr:pic>
        <xdr:nvPicPr>
          <xdr:cNvPr id="91" name="Picture 153" descr="http://upload.wikimedia.org/wikipedia/commons/thumb/f/fc/Flag_of_Seychelles.svg/22px-Flag_of_Seychelles.svg.png">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r:embed="rId87" cstate="print"/>
          <a:srcRect/>
          <a:stretch>
            <a:fillRect/>
          </a:stretch>
        </xdr:blipFill>
        <xdr:spPr bwMode="auto">
          <a:xfrm>
            <a:off x="314325" y="30603824"/>
            <a:ext cx="209550" cy="144103"/>
          </a:xfrm>
          <a:prstGeom prst="rect">
            <a:avLst/>
          </a:prstGeom>
          <a:noFill/>
        </xdr:spPr>
      </xdr:pic>
      <xdr:pic>
        <xdr:nvPicPr>
          <xdr:cNvPr id="92" name="Picture 154" descr="http://upload.wikimedia.org/wikipedia/commons/thumb/1/17/Flag_of_Sierra_Leone.svg/22px-Flag_of_Sierra_Leone.svg.png">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r:embed="rId88" cstate="print"/>
          <a:srcRect/>
          <a:stretch>
            <a:fillRect/>
          </a:stretch>
        </xdr:blipFill>
        <xdr:spPr bwMode="auto">
          <a:xfrm>
            <a:off x="314325" y="30803849"/>
            <a:ext cx="209550" cy="144103"/>
          </a:xfrm>
          <a:prstGeom prst="rect">
            <a:avLst/>
          </a:prstGeom>
          <a:noFill/>
        </xdr:spPr>
      </xdr:pic>
      <xdr:pic>
        <xdr:nvPicPr>
          <xdr:cNvPr id="93" name="Picture 155" descr="http://upload.wikimedia.org/wikipedia/commons/thumb/4/48/Flag_of_Singapore.svg/22px-Flag_of_Singapore.svg.png">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r:embed="rId89" cstate="print"/>
          <a:srcRect/>
          <a:stretch>
            <a:fillRect/>
          </a:stretch>
        </xdr:blipFill>
        <xdr:spPr bwMode="auto">
          <a:xfrm>
            <a:off x="314325" y="31003874"/>
            <a:ext cx="209550" cy="144103"/>
          </a:xfrm>
          <a:prstGeom prst="rect">
            <a:avLst/>
          </a:prstGeom>
          <a:noFill/>
        </xdr:spPr>
      </xdr:pic>
      <xdr:pic>
        <xdr:nvPicPr>
          <xdr:cNvPr id="94" name="Picture 156" descr="http://upload.wikimedia.org/wikipedia/commons/thumb/e/e6/Flag_of_Slovakia.svg/22px-Flag_of_Slovakia.svg.png">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r:embed="rId90" cstate="print"/>
          <a:srcRect/>
          <a:stretch>
            <a:fillRect/>
          </a:stretch>
        </xdr:blipFill>
        <xdr:spPr bwMode="auto">
          <a:xfrm>
            <a:off x="314325" y="31203899"/>
            <a:ext cx="209550" cy="144103"/>
          </a:xfrm>
          <a:prstGeom prst="rect">
            <a:avLst/>
          </a:prstGeom>
          <a:noFill/>
        </xdr:spPr>
      </xdr:pic>
      <xdr:pic>
        <xdr:nvPicPr>
          <xdr:cNvPr id="95" name="Picture 157" descr="http://upload.wikimedia.org/wikipedia/commons/thumb/f/f0/Flag_of_Slovenia.svg/22px-Flag_of_Slovenia.svg.png">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r:embed="rId91" cstate="print"/>
          <a:srcRect/>
          <a:stretch>
            <a:fillRect/>
          </a:stretch>
        </xdr:blipFill>
        <xdr:spPr bwMode="auto">
          <a:xfrm>
            <a:off x="314325" y="31403924"/>
            <a:ext cx="209550" cy="144103"/>
          </a:xfrm>
          <a:prstGeom prst="rect">
            <a:avLst/>
          </a:prstGeom>
          <a:noFill/>
        </xdr:spPr>
      </xdr:pic>
      <xdr:pic>
        <xdr:nvPicPr>
          <xdr:cNvPr id="96" name="Picture 158" descr="http://upload.wikimedia.org/wikipedia/commons/thumb/7/74/Flag_of_the_Solomon_Islands.svg/22px-Flag_of_the_Solomon_Islands.svg.png">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r:embed="rId92" cstate="print"/>
          <a:srcRect/>
          <a:stretch>
            <a:fillRect/>
          </a:stretch>
        </xdr:blipFill>
        <xdr:spPr bwMode="auto">
          <a:xfrm>
            <a:off x="314325" y="31603949"/>
            <a:ext cx="209550" cy="144103"/>
          </a:xfrm>
          <a:prstGeom prst="rect">
            <a:avLst/>
          </a:prstGeom>
          <a:noFill/>
        </xdr:spPr>
      </xdr:pic>
      <xdr:pic>
        <xdr:nvPicPr>
          <xdr:cNvPr id="97" name="Picture 159" descr="http://upload.wikimedia.org/wikipedia/commons/thumb/a/a0/Flag_of_Somalia.svg/22px-Flag_of_Somalia.svg.png">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r:embed="rId93" cstate="print"/>
          <a:srcRect/>
          <a:stretch>
            <a:fillRect/>
          </a:stretch>
        </xdr:blipFill>
        <xdr:spPr bwMode="auto">
          <a:xfrm>
            <a:off x="314325" y="31803974"/>
            <a:ext cx="209550" cy="144103"/>
          </a:xfrm>
          <a:prstGeom prst="rect">
            <a:avLst/>
          </a:prstGeom>
          <a:noFill/>
        </xdr:spPr>
      </xdr:pic>
      <xdr:pic>
        <xdr:nvPicPr>
          <xdr:cNvPr id="98" name="Picture 160" descr="http://upload.wikimedia.org/wikipedia/commons/thumb/a/af/Flag_of_South_Africa.svg/22px-Flag_of_South_Africa.svg.png">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r:embed="rId94" cstate="print"/>
          <a:srcRect/>
          <a:stretch>
            <a:fillRect/>
          </a:stretch>
        </xdr:blipFill>
        <xdr:spPr bwMode="auto">
          <a:xfrm>
            <a:off x="314325" y="32003999"/>
            <a:ext cx="209550" cy="144103"/>
          </a:xfrm>
          <a:prstGeom prst="rect">
            <a:avLst/>
          </a:prstGeom>
          <a:noFill/>
        </xdr:spPr>
      </xdr:pic>
      <xdr:pic>
        <xdr:nvPicPr>
          <xdr:cNvPr id="99" name="Picture 161" descr="http://upload.wikimedia.org/wikipedia/commons/thumb/7/7a/Flag_of_South_Sudan.svg/22px-Flag_of_South_Sudan.svg.png">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r:embed="rId95" cstate="print"/>
          <a:srcRect/>
          <a:stretch>
            <a:fillRect/>
          </a:stretch>
        </xdr:blipFill>
        <xdr:spPr bwMode="auto">
          <a:xfrm>
            <a:off x="314325" y="32204024"/>
            <a:ext cx="209550" cy="144103"/>
          </a:xfrm>
          <a:prstGeom prst="rect">
            <a:avLst/>
          </a:prstGeom>
          <a:noFill/>
        </xdr:spPr>
      </xdr:pic>
      <xdr:pic>
        <xdr:nvPicPr>
          <xdr:cNvPr id="100" name="Picture 162" descr="http://upload.wikimedia.org/wikipedia/en/thumb/9/9a/Flag_of_Spain.svg/22px-Flag_of_Spain.svg.png">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r:embed="rId96" cstate="print"/>
          <a:srcRect/>
          <a:stretch>
            <a:fillRect/>
          </a:stretch>
        </xdr:blipFill>
        <xdr:spPr bwMode="auto">
          <a:xfrm>
            <a:off x="314325" y="32404049"/>
            <a:ext cx="209550" cy="144103"/>
          </a:xfrm>
          <a:prstGeom prst="rect">
            <a:avLst/>
          </a:prstGeom>
          <a:noFill/>
        </xdr:spPr>
      </xdr:pic>
      <xdr:pic>
        <xdr:nvPicPr>
          <xdr:cNvPr id="101" name="Picture 163" descr="http://upload.wikimedia.org/wikipedia/commons/thumb/1/11/Flag_of_Sri_Lanka.svg/22px-Flag_of_Sri_Lanka.svg.png">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r:embed="rId97" cstate="print"/>
          <a:srcRect/>
          <a:stretch>
            <a:fillRect/>
          </a:stretch>
        </xdr:blipFill>
        <xdr:spPr bwMode="auto">
          <a:xfrm>
            <a:off x="314325" y="32604074"/>
            <a:ext cx="209550" cy="144103"/>
          </a:xfrm>
          <a:prstGeom prst="rect">
            <a:avLst/>
          </a:prstGeom>
          <a:noFill/>
        </xdr:spPr>
      </xdr:pic>
      <xdr:pic>
        <xdr:nvPicPr>
          <xdr:cNvPr id="102" name="Picture 164" descr="http://upload.wikimedia.org/wikipedia/commons/thumb/0/01/Flag_of_Sudan.svg/22px-Flag_of_Sudan.svg.png">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r:embed="rId98" cstate="print"/>
          <a:srcRect/>
          <a:stretch>
            <a:fillRect/>
          </a:stretch>
        </xdr:blipFill>
        <xdr:spPr bwMode="auto">
          <a:xfrm>
            <a:off x="314325" y="32804099"/>
            <a:ext cx="209550" cy="144103"/>
          </a:xfrm>
          <a:prstGeom prst="rect">
            <a:avLst/>
          </a:prstGeom>
          <a:noFill/>
        </xdr:spPr>
      </xdr:pic>
      <xdr:pic>
        <xdr:nvPicPr>
          <xdr:cNvPr id="103" name="Picture 165" descr="http://upload.wikimedia.org/wikipedia/commons/thumb/6/60/Flag_of_Suriname.svg/22px-Flag_of_Suriname.svg.png">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r:embed="rId99" cstate="print"/>
          <a:srcRect/>
          <a:stretch>
            <a:fillRect/>
          </a:stretch>
        </xdr:blipFill>
        <xdr:spPr bwMode="auto">
          <a:xfrm>
            <a:off x="314325" y="33004124"/>
            <a:ext cx="209550" cy="144103"/>
          </a:xfrm>
          <a:prstGeom prst="rect">
            <a:avLst/>
          </a:prstGeom>
          <a:noFill/>
        </xdr:spPr>
      </xdr:pic>
    </xdr:grpSp>
    <xdr:clientData/>
  </xdr:twoCellAnchor>
  <xdr:twoCellAnchor>
    <xdr:from>
      <xdr:col>1</xdr:col>
      <xdr:colOff>47625</xdr:colOff>
      <xdr:row>67</xdr:row>
      <xdr:rowOff>28575</xdr:rowOff>
    </xdr:from>
    <xdr:to>
      <xdr:col>1</xdr:col>
      <xdr:colOff>257175</xdr:colOff>
      <xdr:row>67</xdr:row>
      <xdr:rowOff>164756</xdr:rowOff>
    </xdr:to>
    <xdr:pic>
      <xdr:nvPicPr>
        <xdr:cNvPr id="104" name="Picture 66" descr="http://upload.wikimedia.org/wikipedia/commons/thumb/5/5c/Flag_of_Greece.svg/22px-Flag_of_Greece.svg.png">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00" cstate="print"/>
        <a:srcRect/>
        <a:stretch>
          <a:fillRect/>
        </a:stretch>
      </xdr:blipFill>
      <xdr:spPr bwMode="auto">
        <a:xfrm>
          <a:off x="361950" y="12906375"/>
          <a:ext cx="209550" cy="136181"/>
        </a:xfrm>
        <a:prstGeom prst="rect">
          <a:avLst/>
        </a:prstGeom>
        <a:noFill/>
      </xdr:spPr>
    </xdr:pic>
    <xdr:clientData/>
  </xdr:twoCellAnchor>
  <xdr:twoCellAnchor>
    <xdr:from>
      <xdr:col>1</xdr:col>
      <xdr:colOff>47625</xdr:colOff>
      <xdr:row>68</xdr:row>
      <xdr:rowOff>28728</xdr:rowOff>
    </xdr:from>
    <xdr:to>
      <xdr:col>1</xdr:col>
      <xdr:colOff>257175</xdr:colOff>
      <xdr:row>68</xdr:row>
      <xdr:rowOff>165888</xdr:rowOff>
    </xdr:to>
    <xdr:pic>
      <xdr:nvPicPr>
        <xdr:cNvPr id="105" name="Picture 67" descr="http://upload.wikimedia.org/wikipedia/commons/thumb/b/bc/Flag_of_Grenada.svg/22px-Flag_of_Grenada.svg.png">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r:embed="rId101" cstate="print"/>
        <a:srcRect/>
        <a:stretch>
          <a:fillRect/>
        </a:stretch>
      </xdr:blipFill>
      <xdr:spPr bwMode="auto">
        <a:xfrm>
          <a:off x="365125" y="13099145"/>
          <a:ext cx="209550" cy="137160"/>
        </a:xfrm>
        <a:prstGeom prst="rect">
          <a:avLst/>
        </a:prstGeom>
        <a:noFill/>
      </xdr:spPr>
    </xdr:pic>
    <xdr:clientData/>
  </xdr:twoCellAnchor>
  <xdr:twoCellAnchor>
    <xdr:from>
      <xdr:col>1</xdr:col>
      <xdr:colOff>47625</xdr:colOff>
      <xdr:row>69</xdr:row>
      <xdr:rowOff>28882</xdr:rowOff>
    </xdr:from>
    <xdr:to>
      <xdr:col>1</xdr:col>
      <xdr:colOff>257175</xdr:colOff>
      <xdr:row>69</xdr:row>
      <xdr:rowOff>166042</xdr:rowOff>
    </xdr:to>
    <xdr:pic>
      <xdr:nvPicPr>
        <xdr:cNvPr id="106" name="Picture 68" descr="http://upload.wikimedia.org/wikipedia/commons/thumb/e/ec/Flag_of_Guatemala.svg/22px-Flag_of_Guatemala.svg.png">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r:embed="rId102" cstate="print"/>
        <a:srcRect/>
        <a:stretch>
          <a:fillRect/>
        </a:stretch>
      </xdr:blipFill>
      <xdr:spPr bwMode="auto">
        <a:xfrm>
          <a:off x="365125" y="13289799"/>
          <a:ext cx="209550" cy="137160"/>
        </a:xfrm>
        <a:prstGeom prst="rect">
          <a:avLst/>
        </a:prstGeom>
        <a:noFill/>
      </xdr:spPr>
    </xdr:pic>
    <xdr:clientData/>
  </xdr:twoCellAnchor>
  <xdr:twoCellAnchor>
    <xdr:from>
      <xdr:col>1</xdr:col>
      <xdr:colOff>47625</xdr:colOff>
      <xdr:row>70</xdr:row>
      <xdr:rowOff>29034</xdr:rowOff>
    </xdr:from>
    <xdr:to>
      <xdr:col>1</xdr:col>
      <xdr:colOff>257175</xdr:colOff>
      <xdr:row>70</xdr:row>
      <xdr:rowOff>166194</xdr:rowOff>
    </xdr:to>
    <xdr:pic>
      <xdr:nvPicPr>
        <xdr:cNvPr id="107" name="Picture 69" descr="http://upload.wikimedia.org/wikipedia/commons/thumb/e/ed/Flag_of_Guinea.svg/22px-Flag_of_Guinea.svg.png">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r:embed="rId103" cstate="print"/>
        <a:srcRect/>
        <a:stretch>
          <a:fillRect/>
        </a:stretch>
      </xdr:blipFill>
      <xdr:spPr bwMode="auto">
        <a:xfrm>
          <a:off x="365125" y="13480451"/>
          <a:ext cx="209550" cy="137160"/>
        </a:xfrm>
        <a:prstGeom prst="rect">
          <a:avLst/>
        </a:prstGeom>
        <a:noFill/>
      </xdr:spPr>
    </xdr:pic>
    <xdr:clientData/>
  </xdr:twoCellAnchor>
  <xdr:twoCellAnchor>
    <xdr:from>
      <xdr:col>1</xdr:col>
      <xdr:colOff>47625</xdr:colOff>
      <xdr:row>71</xdr:row>
      <xdr:rowOff>29189</xdr:rowOff>
    </xdr:from>
    <xdr:to>
      <xdr:col>1</xdr:col>
      <xdr:colOff>257175</xdr:colOff>
      <xdr:row>71</xdr:row>
      <xdr:rowOff>166349</xdr:rowOff>
    </xdr:to>
    <xdr:pic>
      <xdr:nvPicPr>
        <xdr:cNvPr id="108" name="Picture 70" descr="http://upload.wikimedia.org/wikipedia/commons/thumb/0/01/Flag_of_Guinea-Bissau.svg/22px-Flag_of_Guinea-Bissau.svg.png">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r:embed="rId104" cstate="print"/>
        <a:srcRect/>
        <a:stretch>
          <a:fillRect/>
        </a:stretch>
      </xdr:blipFill>
      <xdr:spPr bwMode="auto">
        <a:xfrm>
          <a:off x="365125" y="13671106"/>
          <a:ext cx="209550" cy="137160"/>
        </a:xfrm>
        <a:prstGeom prst="rect">
          <a:avLst/>
        </a:prstGeom>
        <a:noFill/>
      </xdr:spPr>
    </xdr:pic>
    <xdr:clientData/>
  </xdr:twoCellAnchor>
  <xdr:twoCellAnchor>
    <xdr:from>
      <xdr:col>1</xdr:col>
      <xdr:colOff>47625</xdr:colOff>
      <xdr:row>72</xdr:row>
      <xdr:rowOff>29342</xdr:rowOff>
    </xdr:from>
    <xdr:to>
      <xdr:col>1</xdr:col>
      <xdr:colOff>257175</xdr:colOff>
      <xdr:row>72</xdr:row>
      <xdr:rowOff>166502</xdr:rowOff>
    </xdr:to>
    <xdr:pic>
      <xdr:nvPicPr>
        <xdr:cNvPr id="109" name="Picture 71" descr="http://upload.wikimedia.org/wikipedia/commons/thumb/9/99/Flag_of_Guyana.svg/22px-Flag_of_Guyana.svg.png">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r:embed="rId105" cstate="print"/>
        <a:srcRect/>
        <a:stretch>
          <a:fillRect/>
        </a:stretch>
      </xdr:blipFill>
      <xdr:spPr bwMode="auto">
        <a:xfrm>
          <a:off x="365125" y="13861759"/>
          <a:ext cx="209550" cy="137160"/>
        </a:xfrm>
        <a:prstGeom prst="rect">
          <a:avLst/>
        </a:prstGeom>
        <a:noFill/>
      </xdr:spPr>
    </xdr:pic>
    <xdr:clientData/>
  </xdr:twoCellAnchor>
  <xdr:twoCellAnchor>
    <xdr:from>
      <xdr:col>1</xdr:col>
      <xdr:colOff>47625</xdr:colOff>
      <xdr:row>73</xdr:row>
      <xdr:rowOff>29495</xdr:rowOff>
    </xdr:from>
    <xdr:to>
      <xdr:col>1</xdr:col>
      <xdr:colOff>257175</xdr:colOff>
      <xdr:row>73</xdr:row>
      <xdr:rowOff>166655</xdr:rowOff>
    </xdr:to>
    <xdr:pic>
      <xdr:nvPicPr>
        <xdr:cNvPr id="110" name="Picture 72" descr="http://upload.wikimedia.org/wikipedia/commons/thumb/5/56/Flag_of_Haiti.svg/22px-Flag_of_Haiti.svg.png">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r:embed="rId106" cstate="print"/>
        <a:srcRect/>
        <a:stretch>
          <a:fillRect/>
        </a:stretch>
      </xdr:blipFill>
      <xdr:spPr bwMode="auto">
        <a:xfrm>
          <a:off x="365125" y="14052412"/>
          <a:ext cx="209550" cy="137160"/>
        </a:xfrm>
        <a:prstGeom prst="rect">
          <a:avLst/>
        </a:prstGeom>
        <a:noFill/>
      </xdr:spPr>
    </xdr:pic>
    <xdr:clientData/>
  </xdr:twoCellAnchor>
  <xdr:twoCellAnchor>
    <xdr:from>
      <xdr:col>1</xdr:col>
      <xdr:colOff>47625</xdr:colOff>
      <xdr:row>74</xdr:row>
      <xdr:rowOff>29649</xdr:rowOff>
    </xdr:from>
    <xdr:to>
      <xdr:col>1</xdr:col>
      <xdr:colOff>257175</xdr:colOff>
      <xdr:row>74</xdr:row>
      <xdr:rowOff>166809</xdr:rowOff>
    </xdr:to>
    <xdr:pic>
      <xdr:nvPicPr>
        <xdr:cNvPr id="111" name="Picture 73" descr="http://upload.wikimedia.org/wikipedia/commons/thumb/8/82/Flag_of_Honduras.svg/22px-Flag_of_Honduras.svg.png">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r:embed="rId107" cstate="print"/>
        <a:srcRect/>
        <a:stretch>
          <a:fillRect/>
        </a:stretch>
      </xdr:blipFill>
      <xdr:spPr bwMode="auto">
        <a:xfrm>
          <a:off x="365125" y="14243066"/>
          <a:ext cx="209550" cy="137160"/>
        </a:xfrm>
        <a:prstGeom prst="rect">
          <a:avLst/>
        </a:prstGeom>
        <a:noFill/>
      </xdr:spPr>
    </xdr:pic>
    <xdr:clientData/>
  </xdr:twoCellAnchor>
  <xdr:twoCellAnchor>
    <xdr:from>
      <xdr:col>1</xdr:col>
      <xdr:colOff>47625</xdr:colOff>
      <xdr:row>76</xdr:row>
      <xdr:rowOff>29802</xdr:rowOff>
    </xdr:from>
    <xdr:to>
      <xdr:col>1</xdr:col>
      <xdr:colOff>257175</xdr:colOff>
      <xdr:row>76</xdr:row>
      <xdr:rowOff>166962</xdr:rowOff>
    </xdr:to>
    <xdr:pic>
      <xdr:nvPicPr>
        <xdr:cNvPr id="112" name="Picture 74" descr="http://upload.wikimedia.org/wikipedia/commons/thumb/c/c1/Flag_of_Hungary.svg/22px-Flag_of_Hungary.svg.png">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r:embed="rId108" cstate="print"/>
        <a:srcRect/>
        <a:stretch>
          <a:fillRect/>
        </a:stretch>
      </xdr:blipFill>
      <xdr:spPr bwMode="auto">
        <a:xfrm>
          <a:off x="365125" y="14624219"/>
          <a:ext cx="209550" cy="137160"/>
        </a:xfrm>
        <a:prstGeom prst="rect">
          <a:avLst/>
        </a:prstGeom>
        <a:noFill/>
      </xdr:spPr>
    </xdr:pic>
    <xdr:clientData/>
  </xdr:twoCellAnchor>
  <xdr:twoCellAnchor>
    <xdr:from>
      <xdr:col>1</xdr:col>
      <xdr:colOff>47625</xdr:colOff>
      <xdr:row>77</xdr:row>
      <xdr:rowOff>29956</xdr:rowOff>
    </xdr:from>
    <xdr:to>
      <xdr:col>1</xdr:col>
      <xdr:colOff>257175</xdr:colOff>
      <xdr:row>77</xdr:row>
      <xdr:rowOff>167116</xdr:rowOff>
    </xdr:to>
    <xdr:pic>
      <xdr:nvPicPr>
        <xdr:cNvPr id="113" name="Picture 75" descr="http://upload.wikimedia.org/wikipedia/commons/thumb/c/ce/Flag_of_Iceland.svg/22px-Flag_of_Iceland.svg.png">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r:embed="rId109" cstate="print"/>
        <a:srcRect/>
        <a:stretch>
          <a:fillRect/>
        </a:stretch>
      </xdr:blipFill>
      <xdr:spPr bwMode="auto">
        <a:xfrm>
          <a:off x="365125" y="14814873"/>
          <a:ext cx="209550" cy="137160"/>
        </a:xfrm>
        <a:prstGeom prst="rect">
          <a:avLst/>
        </a:prstGeom>
        <a:noFill/>
      </xdr:spPr>
    </xdr:pic>
    <xdr:clientData/>
  </xdr:twoCellAnchor>
  <xdr:twoCellAnchor>
    <xdr:from>
      <xdr:col>1</xdr:col>
      <xdr:colOff>47625</xdr:colOff>
      <xdr:row>78</xdr:row>
      <xdr:rowOff>30108</xdr:rowOff>
    </xdr:from>
    <xdr:to>
      <xdr:col>1</xdr:col>
      <xdr:colOff>257175</xdr:colOff>
      <xdr:row>78</xdr:row>
      <xdr:rowOff>167268</xdr:rowOff>
    </xdr:to>
    <xdr:pic>
      <xdr:nvPicPr>
        <xdr:cNvPr id="114" name="Picture 76" descr="http://upload.wikimedia.org/wikipedia/en/thumb/4/41/Flag_of_India.svg/22px-Flag_of_India.svg.png">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r:embed="rId110" cstate="print"/>
        <a:srcRect/>
        <a:stretch>
          <a:fillRect/>
        </a:stretch>
      </xdr:blipFill>
      <xdr:spPr bwMode="auto">
        <a:xfrm>
          <a:off x="365125" y="15005525"/>
          <a:ext cx="209550" cy="137160"/>
        </a:xfrm>
        <a:prstGeom prst="rect">
          <a:avLst/>
        </a:prstGeom>
        <a:noFill/>
      </xdr:spPr>
    </xdr:pic>
    <xdr:clientData/>
  </xdr:twoCellAnchor>
  <xdr:twoCellAnchor>
    <xdr:from>
      <xdr:col>1</xdr:col>
      <xdr:colOff>47625</xdr:colOff>
      <xdr:row>79</xdr:row>
      <xdr:rowOff>30262</xdr:rowOff>
    </xdr:from>
    <xdr:to>
      <xdr:col>1</xdr:col>
      <xdr:colOff>257175</xdr:colOff>
      <xdr:row>79</xdr:row>
      <xdr:rowOff>166443</xdr:rowOff>
    </xdr:to>
    <xdr:pic>
      <xdr:nvPicPr>
        <xdr:cNvPr id="115" name="Picture 77" descr="http://upload.wikimedia.org/wikipedia/commons/thumb/9/9f/Flag_of_Indonesia.svg/22px-Flag_of_Indonesia.svg.png">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11" cstate="print"/>
        <a:srcRect/>
        <a:stretch>
          <a:fillRect/>
        </a:stretch>
      </xdr:blipFill>
      <xdr:spPr bwMode="auto">
        <a:xfrm>
          <a:off x="361950" y="15194062"/>
          <a:ext cx="209550" cy="136181"/>
        </a:xfrm>
        <a:prstGeom prst="rect">
          <a:avLst/>
        </a:prstGeom>
        <a:noFill/>
      </xdr:spPr>
    </xdr:pic>
    <xdr:clientData/>
  </xdr:twoCellAnchor>
  <xdr:twoCellAnchor>
    <xdr:from>
      <xdr:col>1</xdr:col>
      <xdr:colOff>47625</xdr:colOff>
      <xdr:row>80</xdr:row>
      <xdr:rowOff>30416</xdr:rowOff>
    </xdr:from>
    <xdr:to>
      <xdr:col>1</xdr:col>
      <xdr:colOff>257175</xdr:colOff>
      <xdr:row>80</xdr:row>
      <xdr:rowOff>167576</xdr:rowOff>
    </xdr:to>
    <xdr:pic>
      <xdr:nvPicPr>
        <xdr:cNvPr id="116" name="Picture 78" descr="http://upload.wikimedia.org/wikipedia/commons/thumb/c/ca/Flag_of_Iran.svg/22px-Flag_of_Iran.svg.png">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r:embed="rId112" cstate="print"/>
        <a:srcRect/>
        <a:stretch>
          <a:fillRect/>
        </a:stretch>
      </xdr:blipFill>
      <xdr:spPr bwMode="auto">
        <a:xfrm>
          <a:off x="365125" y="15386833"/>
          <a:ext cx="209550" cy="137160"/>
        </a:xfrm>
        <a:prstGeom prst="rect">
          <a:avLst/>
        </a:prstGeom>
        <a:noFill/>
      </xdr:spPr>
    </xdr:pic>
    <xdr:clientData/>
  </xdr:twoCellAnchor>
  <xdr:twoCellAnchor>
    <xdr:from>
      <xdr:col>1</xdr:col>
      <xdr:colOff>47625</xdr:colOff>
      <xdr:row>81</xdr:row>
      <xdr:rowOff>30569</xdr:rowOff>
    </xdr:from>
    <xdr:to>
      <xdr:col>1</xdr:col>
      <xdr:colOff>257175</xdr:colOff>
      <xdr:row>81</xdr:row>
      <xdr:rowOff>166750</xdr:rowOff>
    </xdr:to>
    <xdr:pic>
      <xdr:nvPicPr>
        <xdr:cNvPr id="117" name="Picture 79" descr="http://upload.wikimedia.org/wikipedia/commons/thumb/f/f6/Flag_of_Iraq.svg/22px-Flag_of_Iraq.svg.png">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13" cstate="print"/>
        <a:srcRect/>
        <a:stretch>
          <a:fillRect/>
        </a:stretch>
      </xdr:blipFill>
      <xdr:spPr bwMode="auto">
        <a:xfrm>
          <a:off x="361950" y="15575369"/>
          <a:ext cx="209550" cy="136181"/>
        </a:xfrm>
        <a:prstGeom prst="rect">
          <a:avLst/>
        </a:prstGeom>
        <a:noFill/>
      </xdr:spPr>
    </xdr:pic>
    <xdr:clientData/>
  </xdr:twoCellAnchor>
  <xdr:twoCellAnchor>
    <xdr:from>
      <xdr:col>1</xdr:col>
      <xdr:colOff>47625</xdr:colOff>
      <xdr:row>82</xdr:row>
      <xdr:rowOff>30723</xdr:rowOff>
    </xdr:from>
    <xdr:to>
      <xdr:col>1</xdr:col>
      <xdr:colOff>257175</xdr:colOff>
      <xdr:row>82</xdr:row>
      <xdr:rowOff>167883</xdr:rowOff>
    </xdr:to>
    <xdr:pic>
      <xdr:nvPicPr>
        <xdr:cNvPr id="118" name="Picture 80" descr="http://upload.wikimedia.org/wikipedia/commons/thumb/4/45/Flag_of_Ireland.svg/22px-Flag_of_Ireland.svg.png">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r:embed="rId114" cstate="print"/>
        <a:srcRect/>
        <a:stretch>
          <a:fillRect/>
        </a:stretch>
      </xdr:blipFill>
      <xdr:spPr bwMode="auto">
        <a:xfrm>
          <a:off x="365125" y="15768140"/>
          <a:ext cx="209550" cy="137160"/>
        </a:xfrm>
        <a:prstGeom prst="rect">
          <a:avLst/>
        </a:prstGeom>
        <a:noFill/>
      </xdr:spPr>
    </xdr:pic>
    <xdr:clientData/>
  </xdr:twoCellAnchor>
  <xdr:twoCellAnchor>
    <xdr:from>
      <xdr:col>1</xdr:col>
      <xdr:colOff>47625</xdr:colOff>
      <xdr:row>83</xdr:row>
      <xdr:rowOff>30876</xdr:rowOff>
    </xdr:from>
    <xdr:to>
      <xdr:col>1</xdr:col>
      <xdr:colOff>257175</xdr:colOff>
      <xdr:row>83</xdr:row>
      <xdr:rowOff>168036</xdr:rowOff>
    </xdr:to>
    <xdr:pic>
      <xdr:nvPicPr>
        <xdr:cNvPr id="119" name="Picture 81" descr="http://upload.wikimedia.org/wikipedia/commons/thumb/d/d4/Flag_of_Israel.svg/22px-Flag_of_Israel.svg.png">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r:embed="rId115" cstate="print"/>
        <a:srcRect/>
        <a:stretch>
          <a:fillRect/>
        </a:stretch>
      </xdr:blipFill>
      <xdr:spPr bwMode="auto">
        <a:xfrm>
          <a:off x="365125" y="15958793"/>
          <a:ext cx="209550" cy="137160"/>
        </a:xfrm>
        <a:prstGeom prst="rect">
          <a:avLst/>
        </a:prstGeom>
        <a:noFill/>
      </xdr:spPr>
    </xdr:pic>
    <xdr:clientData/>
  </xdr:twoCellAnchor>
  <xdr:twoCellAnchor>
    <xdr:from>
      <xdr:col>1</xdr:col>
      <xdr:colOff>47625</xdr:colOff>
      <xdr:row>84</xdr:row>
      <xdr:rowOff>31029</xdr:rowOff>
    </xdr:from>
    <xdr:to>
      <xdr:col>1</xdr:col>
      <xdr:colOff>257175</xdr:colOff>
      <xdr:row>84</xdr:row>
      <xdr:rowOff>167210</xdr:rowOff>
    </xdr:to>
    <xdr:pic>
      <xdr:nvPicPr>
        <xdr:cNvPr id="120" name="Picture 82" descr="http://upload.wikimedia.org/wikipedia/en/thumb/0/03/Flag_of_Italy.svg/22px-Flag_of_Italy.svg.png">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16" cstate="print"/>
        <a:srcRect/>
        <a:stretch>
          <a:fillRect/>
        </a:stretch>
      </xdr:blipFill>
      <xdr:spPr bwMode="auto">
        <a:xfrm>
          <a:off x="361950" y="16147329"/>
          <a:ext cx="209550" cy="136181"/>
        </a:xfrm>
        <a:prstGeom prst="rect">
          <a:avLst/>
        </a:prstGeom>
        <a:noFill/>
      </xdr:spPr>
    </xdr:pic>
    <xdr:clientData/>
  </xdr:twoCellAnchor>
  <xdr:twoCellAnchor>
    <xdr:from>
      <xdr:col>1</xdr:col>
      <xdr:colOff>47625</xdr:colOff>
      <xdr:row>85</xdr:row>
      <xdr:rowOff>31183</xdr:rowOff>
    </xdr:from>
    <xdr:to>
      <xdr:col>1</xdr:col>
      <xdr:colOff>257175</xdr:colOff>
      <xdr:row>85</xdr:row>
      <xdr:rowOff>168343</xdr:rowOff>
    </xdr:to>
    <xdr:pic>
      <xdr:nvPicPr>
        <xdr:cNvPr id="121" name="Picture 83" descr="http://upload.wikimedia.org/wikipedia/commons/thumb/0/0a/Flag_of_Jamaica.svg/22px-Flag_of_Jamaica.svg.png">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r:embed="rId117" cstate="print"/>
        <a:srcRect/>
        <a:stretch>
          <a:fillRect/>
        </a:stretch>
      </xdr:blipFill>
      <xdr:spPr bwMode="auto">
        <a:xfrm>
          <a:off x="365125" y="16340100"/>
          <a:ext cx="209550" cy="137160"/>
        </a:xfrm>
        <a:prstGeom prst="rect">
          <a:avLst/>
        </a:prstGeom>
        <a:noFill/>
      </xdr:spPr>
    </xdr:pic>
    <xdr:clientData/>
  </xdr:twoCellAnchor>
  <xdr:twoCellAnchor>
    <xdr:from>
      <xdr:col>1</xdr:col>
      <xdr:colOff>47625</xdr:colOff>
      <xdr:row>86</xdr:row>
      <xdr:rowOff>31336</xdr:rowOff>
    </xdr:from>
    <xdr:to>
      <xdr:col>1</xdr:col>
      <xdr:colOff>257175</xdr:colOff>
      <xdr:row>86</xdr:row>
      <xdr:rowOff>167517</xdr:rowOff>
    </xdr:to>
    <xdr:pic>
      <xdr:nvPicPr>
        <xdr:cNvPr id="122" name="Picture 84" descr="http://upload.wikimedia.org/wikipedia/en/thumb/9/9e/Flag_of_Japan.svg/22px-Flag_of_Japan.svg.png">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18" cstate="print"/>
        <a:srcRect/>
        <a:stretch>
          <a:fillRect/>
        </a:stretch>
      </xdr:blipFill>
      <xdr:spPr bwMode="auto">
        <a:xfrm>
          <a:off x="361950" y="16528636"/>
          <a:ext cx="209550" cy="136181"/>
        </a:xfrm>
        <a:prstGeom prst="rect">
          <a:avLst/>
        </a:prstGeom>
        <a:noFill/>
      </xdr:spPr>
    </xdr:pic>
    <xdr:clientData/>
  </xdr:twoCellAnchor>
  <xdr:twoCellAnchor>
    <xdr:from>
      <xdr:col>1</xdr:col>
      <xdr:colOff>47625</xdr:colOff>
      <xdr:row>87</xdr:row>
      <xdr:rowOff>31490</xdr:rowOff>
    </xdr:from>
    <xdr:to>
      <xdr:col>1</xdr:col>
      <xdr:colOff>257175</xdr:colOff>
      <xdr:row>87</xdr:row>
      <xdr:rowOff>168650</xdr:rowOff>
    </xdr:to>
    <xdr:pic>
      <xdr:nvPicPr>
        <xdr:cNvPr id="123" name="Picture 85" descr="http://upload.wikimedia.org/wikipedia/commons/thumb/c/c0/Flag_of_Jordan.svg/22px-Flag_of_Jordan.svg.png">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r:embed="rId119" cstate="print"/>
        <a:srcRect/>
        <a:stretch>
          <a:fillRect/>
        </a:stretch>
      </xdr:blipFill>
      <xdr:spPr bwMode="auto">
        <a:xfrm>
          <a:off x="365125" y="16721407"/>
          <a:ext cx="209550" cy="137160"/>
        </a:xfrm>
        <a:prstGeom prst="rect">
          <a:avLst/>
        </a:prstGeom>
        <a:noFill/>
      </xdr:spPr>
    </xdr:pic>
    <xdr:clientData/>
  </xdr:twoCellAnchor>
  <xdr:twoCellAnchor>
    <xdr:from>
      <xdr:col>1</xdr:col>
      <xdr:colOff>47625</xdr:colOff>
      <xdr:row>88</xdr:row>
      <xdr:rowOff>31643</xdr:rowOff>
    </xdr:from>
    <xdr:to>
      <xdr:col>1</xdr:col>
      <xdr:colOff>257175</xdr:colOff>
      <xdr:row>88</xdr:row>
      <xdr:rowOff>168803</xdr:rowOff>
    </xdr:to>
    <xdr:pic>
      <xdr:nvPicPr>
        <xdr:cNvPr id="124" name="Picture 86" descr="http://upload.wikimedia.org/wikipedia/commons/thumb/d/d3/Flag_of_Kazakhstan.svg/22px-Flag_of_Kazakhstan.svg.png">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r:embed="rId120" cstate="print"/>
        <a:srcRect/>
        <a:stretch>
          <a:fillRect/>
        </a:stretch>
      </xdr:blipFill>
      <xdr:spPr bwMode="auto">
        <a:xfrm>
          <a:off x="365125" y="16912060"/>
          <a:ext cx="209550" cy="137160"/>
        </a:xfrm>
        <a:prstGeom prst="rect">
          <a:avLst/>
        </a:prstGeom>
        <a:noFill/>
      </xdr:spPr>
    </xdr:pic>
    <xdr:clientData/>
  </xdr:twoCellAnchor>
  <xdr:twoCellAnchor>
    <xdr:from>
      <xdr:col>1</xdr:col>
      <xdr:colOff>47625</xdr:colOff>
      <xdr:row>89</xdr:row>
      <xdr:rowOff>31795</xdr:rowOff>
    </xdr:from>
    <xdr:to>
      <xdr:col>1</xdr:col>
      <xdr:colOff>257175</xdr:colOff>
      <xdr:row>89</xdr:row>
      <xdr:rowOff>168955</xdr:rowOff>
    </xdr:to>
    <xdr:pic>
      <xdr:nvPicPr>
        <xdr:cNvPr id="125" name="Picture 87" descr="http://upload.wikimedia.org/wikipedia/commons/thumb/4/49/Flag_of_Kenya.svg/22px-Flag_of_Kenya.svg.png">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r:embed="rId121" cstate="print"/>
        <a:srcRect/>
        <a:stretch>
          <a:fillRect/>
        </a:stretch>
      </xdr:blipFill>
      <xdr:spPr bwMode="auto">
        <a:xfrm>
          <a:off x="365125" y="17102712"/>
          <a:ext cx="209550" cy="137160"/>
        </a:xfrm>
        <a:prstGeom prst="rect">
          <a:avLst/>
        </a:prstGeom>
        <a:noFill/>
      </xdr:spPr>
    </xdr:pic>
    <xdr:clientData/>
  </xdr:twoCellAnchor>
  <xdr:twoCellAnchor>
    <xdr:from>
      <xdr:col>1</xdr:col>
      <xdr:colOff>47625</xdr:colOff>
      <xdr:row>90</xdr:row>
      <xdr:rowOff>31950</xdr:rowOff>
    </xdr:from>
    <xdr:to>
      <xdr:col>1</xdr:col>
      <xdr:colOff>257175</xdr:colOff>
      <xdr:row>90</xdr:row>
      <xdr:rowOff>169110</xdr:rowOff>
    </xdr:to>
    <xdr:pic>
      <xdr:nvPicPr>
        <xdr:cNvPr id="126" name="Picture 88" descr="http://upload.wikimedia.org/wikipedia/commons/thumb/d/d3/Flag_of_Kiribati.svg/22px-Flag_of_Kiribati.svg.png">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r:embed="rId122" cstate="print"/>
        <a:srcRect/>
        <a:stretch>
          <a:fillRect/>
        </a:stretch>
      </xdr:blipFill>
      <xdr:spPr bwMode="auto">
        <a:xfrm>
          <a:off x="365125" y="17293367"/>
          <a:ext cx="209550" cy="137160"/>
        </a:xfrm>
        <a:prstGeom prst="rect">
          <a:avLst/>
        </a:prstGeom>
        <a:noFill/>
      </xdr:spPr>
    </xdr:pic>
    <xdr:clientData/>
  </xdr:twoCellAnchor>
  <xdr:twoCellAnchor>
    <xdr:from>
      <xdr:col>1</xdr:col>
      <xdr:colOff>47625</xdr:colOff>
      <xdr:row>91</xdr:row>
      <xdr:rowOff>32103</xdr:rowOff>
    </xdr:from>
    <xdr:to>
      <xdr:col>1</xdr:col>
      <xdr:colOff>257175</xdr:colOff>
      <xdr:row>91</xdr:row>
      <xdr:rowOff>169263</xdr:rowOff>
    </xdr:to>
    <xdr:pic>
      <xdr:nvPicPr>
        <xdr:cNvPr id="127" name="Picture 89" descr="http://upload.wikimedia.org/wikipedia/commons/thumb/5/51/Flag_of_North_Korea.svg/22px-Flag_of_North_Korea.svg.png">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r:embed="rId123" cstate="print"/>
        <a:srcRect/>
        <a:stretch>
          <a:fillRect/>
        </a:stretch>
      </xdr:blipFill>
      <xdr:spPr bwMode="auto">
        <a:xfrm>
          <a:off x="365125" y="17484020"/>
          <a:ext cx="209550" cy="137160"/>
        </a:xfrm>
        <a:prstGeom prst="rect">
          <a:avLst/>
        </a:prstGeom>
        <a:noFill/>
      </xdr:spPr>
    </xdr:pic>
    <xdr:clientData/>
  </xdr:twoCellAnchor>
  <xdr:twoCellAnchor>
    <xdr:from>
      <xdr:col>1</xdr:col>
      <xdr:colOff>47625</xdr:colOff>
      <xdr:row>92</xdr:row>
      <xdr:rowOff>32256</xdr:rowOff>
    </xdr:from>
    <xdr:to>
      <xdr:col>1</xdr:col>
      <xdr:colOff>257175</xdr:colOff>
      <xdr:row>92</xdr:row>
      <xdr:rowOff>169416</xdr:rowOff>
    </xdr:to>
    <xdr:pic>
      <xdr:nvPicPr>
        <xdr:cNvPr id="128" name="Picture 90" descr="http://upload.wikimedia.org/wikipedia/commons/thumb/0/09/Flag_of_South_Korea.svg/22px-Flag_of_South_Korea.svg.png">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r:embed="rId124" cstate="print"/>
        <a:srcRect/>
        <a:stretch>
          <a:fillRect/>
        </a:stretch>
      </xdr:blipFill>
      <xdr:spPr bwMode="auto">
        <a:xfrm>
          <a:off x="365125" y="17674673"/>
          <a:ext cx="209550" cy="137160"/>
        </a:xfrm>
        <a:prstGeom prst="rect">
          <a:avLst/>
        </a:prstGeom>
        <a:noFill/>
      </xdr:spPr>
    </xdr:pic>
    <xdr:clientData/>
  </xdr:twoCellAnchor>
  <xdr:twoCellAnchor>
    <xdr:from>
      <xdr:col>1</xdr:col>
      <xdr:colOff>47625</xdr:colOff>
      <xdr:row>94</xdr:row>
      <xdr:rowOff>32410</xdr:rowOff>
    </xdr:from>
    <xdr:to>
      <xdr:col>1</xdr:col>
      <xdr:colOff>257175</xdr:colOff>
      <xdr:row>94</xdr:row>
      <xdr:rowOff>169570</xdr:rowOff>
    </xdr:to>
    <xdr:pic>
      <xdr:nvPicPr>
        <xdr:cNvPr id="129" name="Picture 91" descr="http://upload.wikimedia.org/wikipedia/commons/thumb/a/aa/Flag_of_Kuwait.svg/22px-Flag_of_Kuwait.svg.png">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r:embed="rId125" cstate="print"/>
        <a:srcRect/>
        <a:stretch>
          <a:fillRect/>
        </a:stretch>
      </xdr:blipFill>
      <xdr:spPr bwMode="auto">
        <a:xfrm>
          <a:off x="365125" y="18055827"/>
          <a:ext cx="209550" cy="137160"/>
        </a:xfrm>
        <a:prstGeom prst="rect">
          <a:avLst/>
        </a:prstGeom>
        <a:noFill/>
      </xdr:spPr>
    </xdr:pic>
    <xdr:clientData/>
  </xdr:twoCellAnchor>
  <xdr:twoCellAnchor>
    <xdr:from>
      <xdr:col>1</xdr:col>
      <xdr:colOff>47625</xdr:colOff>
      <xdr:row>95</xdr:row>
      <xdr:rowOff>32564</xdr:rowOff>
    </xdr:from>
    <xdr:to>
      <xdr:col>1</xdr:col>
      <xdr:colOff>257175</xdr:colOff>
      <xdr:row>95</xdr:row>
      <xdr:rowOff>169724</xdr:rowOff>
    </xdr:to>
    <xdr:pic>
      <xdr:nvPicPr>
        <xdr:cNvPr id="130" name="Picture 92" descr="http://upload.wikimedia.org/wikipedia/commons/thumb/c/c7/Flag_of_Kyrgyzstan.svg/22px-Flag_of_Kyrgyzstan.svg.png">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r:embed="rId126" cstate="print"/>
        <a:srcRect/>
        <a:stretch>
          <a:fillRect/>
        </a:stretch>
      </xdr:blipFill>
      <xdr:spPr bwMode="auto">
        <a:xfrm>
          <a:off x="365125" y="18246481"/>
          <a:ext cx="209550" cy="137160"/>
        </a:xfrm>
        <a:prstGeom prst="rect">
          <a:avLst/>
        </a:prstGeom>
        <a:noFill/>
      </xdr:spPr>
    </xdr:pic>
    <xdr:clientData/>
  </xdr:twoCellAnchor>
  <xdr:twoCellAnchor>
    <xdr:from>
      <xdr:col>1</xdr:col>
      <xdr:colOff>47625</xdr:colOff>
      <xdr:row>96</xdr:row>
      <xdr:rowOff>32716</xdr:rowOff>
    </xdr:from>
    <xdr:to>
      <xdr:col>1</xdr:col>
      <xdr:colOff>257175</xdr:colOff>
      <xdr:row>96</xdr:row>
      <xdr:rowOff>169876</xdr:rowOff>
    </xdr:to>
    <xdr:pic>
      <xdr:nvPicPr>
        <xdr:cNvPr id="131" name="Picture 93" descr="http://upload.wikimedia.org/wikipedia/commons/thumb/5/56/Flag_of_Laos.svg/22px-Flag_of_Laos.svg.png">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r:embed="rId127" cstate="print"/>
        <a:srcRect/>
        <a:stretch>
          <a:fillRect/>
        </a:stretch>
      </xdr:blipFill>
      <xdr:spPr bwMode="auto">
        <a:xfrm>
          <a:off x="365125" y="18437133"/>
          <a:ext cx="209550" cy="137160"/>
        </a:xfrm>
        <a:prstGeom prst="rect">
          <a:avLst/>
        </a:prstGeom>
        <a:noFill/>
      </xdr:spPr>
    </xdr:pic>
    <xdr:clientData/>
  </xdr:twoCellAnchor>
  <xdr:twoCellAnchor>
    <xdr:from>
      <xdr:col>1</xdr:col>
      <xdr:colOff>47625</xdr:colOff>
      <xdr:row>97</xdr:row>
      <xdr:rowOff>32870</xdr:rowOff>
    </xdr:from>
    <xdr:to>
      <xdr:col>1</xdr:col>
      <xdr:colOff>257175</xdr:colOff>
      <xdr:row>97</xdr:row>
      <xdr:rowOff>170030</xdr:rowOff>
    </xdr:to>
    <xdr:pic>
      <xdr:nvPicPr>
        <xdr:cNvPr id="132" name="Picture 94" descr="http://upload.wikimedia.org/wikipedia/commons/thumb/8/84/Flag_of_Latvia.svg/22px-Flag_of_Latvia.svg.png">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r:embed="rId128" cstate="print"/>
        <a:srcRect/>
        <a:stretch>
          <a:fillRect/>
        </a:stretch>
      </xdr:blipFill>
      <xdr:spPr bwMode="auto">
        <a:xfrm>
          <a:off x="365125" y="18627787"/>
          <a:ext cx="209550" cy="137160"/>
        </a:xfrm>
        <a:prstGeom prst="rect">
          <a:avLst/>
        </a:prstGeom>
        <a:noFill/>
      </xdr:spPr>
    </xdr:pic>
    <xdr:clientData/>
  </xdr:twoCellAnchor>
  <xdr:twoCellAnchor>
    <xdr:from>
      <xdr:col>1</xdr:col>
      <xdr:colOff>47625</xdr:colOff>
      <xdr:row>98</xdr:row>
      <xdr:rowOff>33023</xdr:rowOff>
    </xdr:from>
    <xdr:to>
      <xdr:col>1</xdr:col>
      <xdr:colOff>257175</xdr:colOff>
      <xdr:row>98</xdr:row>
      <xdr:rowOff>170183</xdr:rowOff>
    </xdr:to>
    <xdr:pic>
      <xdr:nvPicPr>
        <xdr:cNvPr id="133" name="Picture 95" descr="http://upload.wikimedia.org/wikipedia/commons/thumb/5/59/Flag_of_Lebanon.svg/22px-Flag_of_Lebanon.svg.png">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r:embed="rId129" cstate="print"/>
        <a:srcRect/>
        <a:stretch>
          <a:fillRect/>
        </a:stretch>
      </xdr:blipFill>
      <xdr:spPr bwMode="auto">
        <a:xfrm>
          <a:off x="365125" y="18818440"/>
          <a:ext cx="209550" cy="137160"/>
        </a:xfrm>
        <a:prstGeom prst="rect">
          <a:avLst/>
        </a:prstGeom>
        <a:noFill/>
      </xdr:spPr>
    </xdr:pic>
    <xdr:clientData/>
  </xdr:twoCellAnchor>
  <xdr:twoCellAnchor>
    <xdr:from>
      <xdr:col>1</xdr:col>
      <xdr:colOff>47625</xdr:colOff>
      <xdr:row>99</xdr:row>
      <xdr:rowOff>33176</xdr:rowOff>
    </xdr:from>
    <xdr:to>
      <xdr:col>1</xdr:col>
      <xdr:colOff>257175</xdr:colOff>
      <xdr:row>99</xdr:row>
      <xdr:rowOff>170336</xdr:rowOff>
    </xdr:to>
    <xdr:pic>
      <xdr:nvPicPr>
        <xdr:cNvPr id="134" name="Picture 96" descr="http://upload.wikimedia.org/wikipedia/commons/thumb/4/4a/Flag_of_Lesotho.svg/22px-Flag_of_Lesotho.svg.png">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r:embed="rId130" cstate="print"/>
        <a:srcRect/>
        <a:stretch>
          <a:fillRect/>
        </a:stretch>
      </xdr:blipFill>
      <xdr:spPr bwMode="auto">
        <a:xfrm>
          <a:off x="365125" y="19009093"/>
          <a:ext cx="209550" cy="137160"/>
        </a:xfrm>
        <a:prstGeom prst="rect">
          <a:avLst/>
        </a:prstGeom>
        <a:noFill/>
      </xdr:spPr>
    </xdr:pic>
    <xdr:clientData/>
  </xdr:twoCellAnchor>
  <xdr:twoCellAnchor>
    <xdr:from>
      <xdr:col>1</xdr:col>
      <xdr:colOff>47625</xdr:colOff>
      <xdr:row>100</xdr:row>
      <xdr:rowOff>33330</xdr:rowOff>
    </xdr:from>
    <xdr:to>
      <xdr:col>1</xdr:col>
      <xdr:colOff>257175</xdr:colOff>
      <xdr:row>100</xdr:row>
      <xdr:rowOff>170490</xdr:rowOff>
    </xdr:to>
    <xdr:pic>
      <xdr:nvPicPr>
        <xdr:cNvPr id="135" name="Picture 97" descr="http://upload.wikimedia.org/wikipedia/commons/thumb/b/b8/Flag_of_Liberia.svg/22px-Flag_of_Liberia.svg.png">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r:embed="rId131" cstate="print"/>
        <a:srcRect/>
        <a:stretch>
          <a:fillRect/>
        </a:stretch>
      </xdr:blipFill>
      <xdr:spPr bwMode="auto">
        <a:xfrm>
          <a:off x="365125" y="19199747"/>
          <a:ext cx="209550" cy="137160"/>
        </a:xfrm>
        <a:prstGeom prst="rect">
          <a:avLst/>
        </a:prstGeom>
        <a:noFill/>
      </xdr:spPr>
    </xdr:pic>
    <xdr:clientData/>
  </xdr:twoCellAnchor>
  <xdr:twoCellAnchor>
    <xdr:from>
      <xdr:col>1</xdr:col>
      <xdr:colOff>47625</xdr:colOff>
      <xdr:row>101</xdr:row>
      <xdr:rowOff>33484</xdr:rowOff>
    </xdr:from>
    <xdr:to>
      <xdr:col>1</xdr:col>
      <xdr:colOff>257175</xdr:colOff>
      <xdr:row>101</xdr:row>
      <xdr:rowOff>170644</xdr:rowOff>
    </xdr:to>
    <xdr:pic>
      <xdr:nvPicPr>
        <xdr:cNvPr id="136" name="Picture 98" descr="http://upload.wikimedia.org/wikipedia/commons/thumb/0/05/Flag_of_Libya.svg/22px-Flag_of_Libya.svg.png">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r:embed="rId132" cstate="print"/>
        <a:srcRect/>
        <a:stretch>
          <a:fillRect/>
        </a:stretch>
      </xdr:blipFill>
      <xdr:spPr bwMode="auto">
        <a:xfrm>
          <a:off x="365125" y="19390401"/>
          <a:ext cx="209550" cy="137160"/>
        </a:xfrm>
        <a:prstGeom prst="rect">
          <a:avLst/>
        </a:prstGeom>
        <a:noFill/>
      </xdr:spPr>
    </xdr:pic>
    <xdr:clientData/>
  </xdr:twoCellAnchor>
  <xdr:twoCellAnchor>
    <xdr:from>
      <xdr:col>1</xdr:col>
      <xdr:colOff>47625</xdr:colOff>
      <xdr:row>75</xdr:row>
      <xdr:rowOff>28575</xdr:rowOff>
    </xdr:from>
    <xdr:to>
      <xdr:col>1</xdr:col>
      <xdr:colOff>257175</xdr:colOff>
      <xdr:row>75</xdr:row>
      <xdr:rowOff>165735</xdr:rowOff>
    </xdr:to>
    <xdr:pic>
      <xdr:nvPicPr>
        <xdr:cNvPr id="137" name="Picture 57" descr="http://upload.wikimedia.org/wikipedia/commons/thumb/5/5b/Flag_of_Hong_Kong.svg/22px-Flag_of_Hong_Kong.svg.png">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r:embed="rId133" cstate="print"/>
        <a:srcRect/>
        <a:stretch>
          <a:fillRect/>
        </a:stretch>
      </xdr:blipFill>
      <xdr:spPr bwMode="auto">
        <a:xfrm>
          <a:off x="365125" y="14432492"/>
          <a:ext cx="209550" cy="137160"/>
        </a:xfrm>
        <a:prstGeom prst="rect">
          <a:avLst/>
        </a:prstGeom>
        <a:noFill/>
      </xdr:spPr>
    </xdr:pic>
    <xdr:clientData/>
  </xdr:twoCellAnchor>
  <xdr:twoCellAnchor>
    <xdr:from>
      <xdr:col>1</xdr:col>
      <xdr:colOff>47625</xdr:colOff>
      <xdr:row>93</xdr:row>
      <xdr:rowOff>29633</xdr:rowOff>
    </xdr:from>
    <xdr:to>
      <xdr:col>1</xdr:col>
      <xdr:colOff>257175</xdr:colOff>
      <xdr:row>93</xdr:row>
      <xdr:rowOff>166793</xdr:rowOff>
    </xdr:to>
    <xdr:pic>
      <xdr:nvPicPr>
        <xdr:cNvPr id="138" name="Picture 144" descr="http://upload.wikimedia.org/wikipedia/commons/thumb/1/1f/Flag_of_Kosovo.svg/22px-Flag_of_Kosovo.svg.png">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r:embed="rId134" cstate="print"/>
        <a:srcRect/>
        <a:stretch>
          <a:fillRect/>
        </a:stretch>
      </xdr:blipFill>
      <xdr:spPr bwMode="auto">
        <a:xfrm>
          <a:off x="365125" y="17862550"/>
          <a:ext cx="209550" cy="137160"/>
        </a:xfrm>
        <a:prstGeom prst="rect">
          <a:avLst/>
        </a:prstGeom>
        <a:noFill/>
      </xdr:spPr>
    </xdr:pic>
    <xdr:clientData/>
  </xdr:twoCellAnchor>
  <xdr:twoCellAnchor>
    <xdr:from>
      <xdr:col>1</xdr:col>
      <xdr:colOff>47624</xdr:colOff>
      <xdr:row>102</xdr:row>
      <xdr:rowOff>38099</xdr:rowOff>
    </xdr:from>
    <xdr:to>
      <xdr:col>1</xdr:col>
      <xdr:colOff>257937</xdr:colOff>
      <xdr:row>135</xdr:row>
      <xdr:rowOff>172390</xdr:rowOff>
    </xdr:to>
    <xdr:grpSp>
      <xdr:nvGrpSpPr>
        <xdr:cNvPr id="139" name="Group 138">
          <a:extLst>
            <a:ext uri="{FF2B5EF4-FFF2-40B4-BE49-F238E27FC236}">
              <a16:creationId xmlns:a16="http://schemas.microsoft.com/office/drawing/2014/main" id="{00000000-0008-0000-0100-00008B000000}"/>
            </a:ext>
          </a:extLst>
        </xdr:cNvPr>
        <xdr:cNvGrpSpPr/>
      </xdr:nvGrpSpPr>
      <xdr:grpSpPr>
        <a:xfrm>
          <a:off x="365124" y="19649016"/>
          <a:ext cx="210313" cy="6420791"/>
          <a:chOff x="361949" y="19469099"/>
          <a:chExt cx="210313" cy="6420791"/>
        </a:xfrm>
      </xdr:grpSpPr>
      <xdr:pic>
        <xdr:nvPicPr>
          <xdr:cNvPr id="140" name="Picture 99" descr="http://upload.wikimedia.org/wikipedia/commons/thumb/4/47/Flag_of_Liechtenstein.svg/22px-Flag_of_Liechtenstein.svg.png">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r:embed="rId135" cstate="print"/>
          <a:srcRect/>
          <a:stretch>
            <a:fillRect/>
          </a:stretch>
        </xdr:blipFill>
        <xdr:spPr bwMode="auto">
          <a:xfrm>
            <a:off x="361950" y="19469099"/>
            <a:ext cx="210312" cy="137160"/>
          </a:xfrm>
          <a:prstGeom prst="rect">
            <a:avLst/>
          </a:prstGeom>
          <a:noFill/>
        </xdr:spPr>
      </xdr:pic>
      <xdr:pic>
        <xdr:nvPicPr>
          <xdr:cNvPr id="141" name="Picture 100" descr="http://upload.wikimedia.org/wikipedia/commons/thumb/1/11/Flag_of_Lithuania.svg/22px-Flag_of_Lithuania.svg.png">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r:embed="rId136" cstate="print"/>
          <a:srcRect/>
          <a:stretch>
            <a:fillRect/>
          </a:stretch>
        </xdr:blipFill>
        <xdr:spPr bwMode="auto">
          <a:xfrm>
            <a:off x="361950" y="19659807"/>
            <a:ext cx="210312" cy="137160"/>
          </a:xfrm>
          <a:prstGeom prst="rect">
            <a:avLst/>
          </a:prstGeom>
          <a:noFill/>
        </xdr:spPr>
      </xdr:pic>
      <xdr:pic>
        <xdr:nvPicPr>
          <xdr:cNvPr id="142" name="Picture 101" descr="http://upload.wikimedia.org/wikipedia/commons/thumb/d/da/Flag_of_Luxembourg.svg/22px-Flag_of_Luxembourg.svg.png">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r:embed="rId137" cstate="print"/>
          <a:srcRect/>
          <a:stretch>
            <a:fillRect/>
          </a:stretch>
        </xdr:blipFill>
        <xdr:spPr bwMode="auto">
          <a:xfrm>
            <a:off x="361950" y="19850515"/>
            <a:ext cx="210312" cy="137160"/>
          </a:xfrm>
          <a:prstGeom prst="rect">
            <a:avLst/>
          </a:prstGeom>
          <a:noFill/>
        </xdr:spPr>
      </xdr:pic>
      <xdr:pic>
        <xdr:nvPicPr>
          <xdr:cNvPr id="143" name="Picture 102" descr="http://upload.wikimedia.org/wikipedia/commons/thumb/f/f8/Flag_of_Macedonia.svg/22px-Flag_of_Macedonia.svg.png">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r:embed="rId138" cstate="print"/>
          <a:srcRect/>
          <a:stretch>
            <a:fillRect/>
          </a:stretch>
        </xdr:blipFill>
        <xdr:spPr bwMode="auto">
          <a:xfrm>
            <a:off x="361950" y="20231723"/>
            <a:ext cx="210312" cy="137160"/>
          </a:xfrm>
          <a:prstGeom prst="rect">
            <a:avLst/>
          </a:prstGeom>
          <a:noFill/>
        </xdr:spPr>
      </xdr:pic>
      <xdr:pic>
        <xdr:nvPicPr>
          <xdr:cNvPr id="144" name="Picture 103" descr="http://upload.wikimedia.org/wikipedia/commons/thumb/b/bc/Flag_of_Madagascar.svg/22px-Flag_of_Madagascar.svg.png">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39" cstate="print"/>
          <a:srcRect/>
          <a:stretch>
            <a:fillRect/>
          </a:stretch>
        </xdr:blipFill>
        <xdr:spPr bwMode="auto">
          <a:xfrm>
            <a:off x="361950" y="20422432"/>
            <a:ext cx="209550" cy="136220"/>
          </a:xfrm>
          <a:prstGeom prst="rect">
            <a:avLst/>
          </a:prstGeom>
          <a:noFill/>
        </xdr:spPr>
      </xdr:pic>
      <xdr:pic>
        <xdr:nvPicPr>
          <xdr:cNvPr id="145" name="Picture 104" descr="http://upload.wikimedia.org/wikipedia/commons/thumb/d/d1/Flag_of_Malawi.svg/22px-Flag_of_Malawi.svg.png">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r:embed="rId140" cstate="print"/>
          <a:srcRect/>
          <a:stretch>
            <a:fillRect/>
          </a:stretch>
        </xdr:blipFill>
        <xdr:spPr bwMode="auto">
          <a:xfrm>
            <a:off x="361950" y="20613140"/>
            <a:ext cx="210312" cy="137160"/>
          </a:xfrm>
          <a:prstGeom prst="rect">
            <a:avLst/>
          </a:prstGeom>
          <a:noFill/>
        </xdr:spPr>
      </xdr:pic>
      <xdr:pic>
        <xdr:nvPicPr>
          <xdr:cNvPr id="146" name="Picture 105" descr="http://upload.wikimedia.org/wikipedia/commons/thumb/6/66/Flag_of_Malaysia.svg/22px-Flag_of_Malaysia.svg.png">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r:embed="rId141" cstate="print"/>
          <a:srcRect/>
          <a:stretch>
            <a:fillRect/>
          </a:stretch>
        </xdr:blipFill>
        <xdr:spPr bwMode="auto">
          <a:xfrm>
            <a:off x="361950" y="20803847"/>
            <a:ext cx="209550" cy="137160"/>
          </a:xfrm>
          <a:prstGeom prst="rect">
            <a:avLst/>
          </a:prstGeom>
          <a:noFill/>
        </xdr:spPr>
      </xdr:pic>
      <xdr:pic>
        <xdr:nvPicPr>
          <xdr:cNvPr id="147" name="Picture 106" descr="http://upload.wikimedia.org/wikipedia/commons/thumb/0/0f/Flag_of_Maldives.svg/22px-Flag_of_Maldives.svg.png">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r:embed="rId142" cstate="print"/>
          <a:srcRect/>
          <a:stretch>
            <a:fillRect/>
          </a:stretch>
        </xdr:blipFill>
        <xdr:spPr bwMode="auto">
          <a:xfrm>
            <a:off x="361950" y="20983973"/>
            <a:ext cx="210312" cy="137160"/>
          </a:xfrm>
          <a:prstGeom prst="rect">
            <a:avLst/>
          </a:prstGeom>
          <a:noFill/>
        </xdr:spPr>
      </xdr:pic>
      <xdr:pic>
        <xdr:nvPicPr>
          <xdr:cNvPr id="148" name="Picture 107" descr="http://upload.wikimedia.org/wikipedia/commons/thumb/9/92/Flag_of_Mali.svg/22px-Flag_of_Mali.svg.png">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43" cstate="print"/>
          <a:srcRect/>
          <a:stretch>
            <a:fillRect/>
          </a:stretch>
        </xdr:blipFill>
        <xdr:spPr bwMode="auto">
          <a:xfrm>
            <a:off x="361950" y="21174681"/>
            <a:ext cx="209550" cy="136220"/>
          </a:xfrm>
          <a:prstGeom prst="rect">
            <a:avLst/>
          </a:prstGeom>
          <a:noFill/>
        </xdr:spPr>
      </xdr:pic>
      <xdr:pic>
        <xdr:nvPicPr>
          <xdr:cNvPr id="149" name="Picture 108" descr="http://upload.wikimedia.org/wikipedia/commons/thumb/7/73/Flag_of_Malta.svg/22px-Flag_of_Malta.svg.png">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r:embed="rId144" cstate="print"/>
          <a:srcRect/>
          <a:stretch>
            <a:fillRect/>
          </a:stretch>
        </xdr:blipFill>
        <xdr:spPr bwMode="auto">
          <a:xfrm>
            <a:off x="361950" y="21365389"/>
            <a:ext cx="210312" cy="137160"/>
          </a:xfrm>
          <a:prstGeom prst="rect">
            <a:avLst/>
          </a:prstGeom>
          <a:noFill/>
        </xdr:spPr>
      </xdr:pic>
      <xdr:pic>
        <xdr:nvPicPr>
          <xdr:cNvPr id="150" name="Picture 109" descr="http://upload.wikimedia.org/wikipedia/commons/thumb/2/2e/Flag_of_the_Marshall_Islands.svg/22px-Flag_of_the_Marshall_Islands.svg.png">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r:embed="rId145" cstate="print"/>
          <a:srcRect/>
          <a:stretch>
            <a:fillRect/>
          </a:stretch>
        </xdr:blipFill>
        <xdr:spPr bwMode="auto">
          <a:xfrm>
            <a:off x="361950" y="21556097"/>
            <a:ext cx="210312" cy="137160"/>
          </a:xfrm>
          <a:prstGeom prst="rect">
            <a:avLst/>
          </a:prstGeom>
          <a:noFill/>
        </xdr:spPr>
      </xdr:pic>
      <xdr:pic>
        <xdr:nvPicPr>
          <xdr:cNvPr id="151" name="Picture 110" descr="http://upload.wikimedia.org/wikipedia/commons/thumb/4/43/Flag_of_Mauritania.svg/22px-Flag_of_Mauritania.svg.png">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46" cstate="print"/>
          <a:srcRect/>
          <a:stretch>
            <a:fillRect/>
          </a:stretch>
        </xdr:blipFill>
        <xdr:spPr bwMode="auto">
          <a:xfrm>
            <a:off x="361950" y="21746805"/>
            <a:ext cx="209550" cy="136220"/>
          </a:xfrm>
          <a:prstGeom prst="rect">
            <a:avLst/>
          </a:prstGeom>
          <a:noFill/>
        </xdr:spPr>
      </xdr:pic>
      <xdr:pic>
        <xdr:nvPicPr>
          <xdr:cNvPr id="152" name="Picture 111" descr="http://upload.wikimedia.org/wikipedia/commons/thumb/7/77/Flag_of_Mauritius.svg/22px-Flag_of_Mauritius.svg.png">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47" cstate="print"/>
          <a:srcRect/>
          <a:stretch>
            <a:fillRect/>
          </a:stretch>
        </xdr:blipFill>
        <xdr:spPr bwMode="auto">
          <a:xfrm>
            <a:off x="361950" y="21937513"/>
            <a:ext cx="209550" cy="136220"/>
          </a:xfrm>
          <a:prstGeom prst="rect">
            <a:avLst/>
          </a:prstGeom>
          <a:noFill/>
        </xdr:spPr>
      </xdr:pic>
      <xdr:pic>
        <xdr:nvPicPr>
          <xdr:cNvPr id="153" name="Picture 112" descr="http://upload.wikimedia.org/wikipedia/commons/thumb/f/fc/Flag_of_Mexico.svg/22px-Flag_of_Mexico.svg.png">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r:embed="rId148" cstate="print"/>
          <a:srcRect/>
          <a:stretch>
            <a:fillRect/>
          </a:stretch>
        </xdr:blipFill>
        <xdr:spPr bwMode="auto">
          <a:xfrm>
            <a:off x="361950" y="22128220"/>
            <a:ext cx="210312" cy="137160"/>
          </a:xfrm>
          <a:prstGeom prst="rect">
            <a:avLst/>
          </a:prstGeom>
          <a:noFill/>
        </xdr:spPr>
      </xdr:pic>
      <xdr:pic>
        <xdr:nvPicPr>
          <xdr:cNvPr id="154" name="Picture 113" descr="http://upload.wikimedia.org/wikipedia/commons/thumb/e/e4/Flag_of_the_Federated_States_of_Micronesia.svg/22px-Flag_of_the_Federated_States_of_Micronesia.svg.png">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r:embed="rId149" cstate="print"/>
          <a:srcRect/>
          <a:stretch>
            <a:fillRect/>
          </a:stretch>
        </xdr:blipFill>
        <xdr:spPr bwMode="auto">
          <a:xfrm>
            <a:off x="361950" y="22318929"/>
            <a:ext cx="210312" cy="137160"/>
          </a:xfrm>
          <a:prstGeom prst="rect">
            <a:avLst/>
          </a:prstGeom>
          <a:noFill/>
        </xdr:spPr>
      </xdr:pic>
      <xdr:pic>
        <xdr:nvPicPr>
          <xdr:cNvPr id="155" name="Picture 114" descr="http://upload.wikimedia.org/wikipedia/commons/thumb/2/27/Flag_of_Moldova.svg/22px-Flag_of_Moldova.svg.png">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r:embed="rId150" cstate="print"/>
          <a:srcRect/>
          <a:stretch>
            <a:fillRect/>
          </a:stretch>
        </xdr:blipFill>
        <xdr:spPr bwMode="auto">
          <a:xfrm>
            <a:off x="361950" y="22509636"/>
            <a:ext cx="210312" cy="137160"/>
          </a:xfrm>
          <a:prstGeom prst="rect">
            <a:avLst/>
          </a:prstGeom>
          <a:noFill/>
        </xdr:spPr>
      </xdr:pic>
      <xdr:pic>
        <xdr:nvPicPr>
          <xdr:cNvPr id="156" name="Picture 115" descr="http://upload.wikimedia.org/wikipedia/commons/thumb/e/ea/Flag_of_Monaco.svg/22px-Flag_of_Monaco.svg.png">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r:embed="rId151" cstate="print"/>
          <a:srcRect/>
          <a:stretch>
            <a:fillRect/>
          </a:stretch>
        </xdr:blipFill>
        <xdr:spPr bwMode="auto">
          <a:xfrm>
            <a:off x="361950" y="22700345"/>
            <a:ext cx="210312" cy="137160"/>
          </a:xfrm>
          <a:prstGeom prst="rect">
            <a:avLst/>
          </a:prstGeom>
          <a:noFill/>
        </xdr:spPr>
      </xdr:pic>
      <xdr:pic>
        <xdr:nvPicPr>
          <xdr:cNvPr id="157" name="Picture 116" descr="http://upload.wikimedia.org/wikipedia/commons/thumb/4/4c/Flag_of_Mongolia.svg/22px-Flag_of_Mongolia.svg.png">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r:embed="rId152" cstate="print"/>
          <a:srcRect/>
          <a:stretch>
            <a:fillRect/>
          </a:stretch>
        </xdr:blipFill>
        <xdr:spPr bwMode="auto">
          <a:xfrm>
            <a:off x="361950" y="22891051"/>
            <a:ext cx="210312" cy="137160"/>
          </a:xfrm>
          <a:prstGeom prst="rect">
            <a:avLst/>
          </a:prstGeom>
          <a:noFill/>
        </xdr:spPr>
      </xdr:pic>
      <xdr:pic>
        <xdr:nvPicPr>
          <xdr:cNvPr id="158" name="Picture 117" descr="http://upload.wikimedia.org/wikipedia/commons/thumb/6/64/Flag_of_Montenegro.svg/22px-Flag_of_Montenegro.svg.png">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r:embed="rId153" cstate="print"/>
          <a:srcRect/>
          <a:stretch>
            <a:fillRect/>
          </a:stretch>
        </xdr:blipFill>
        <xdr:spPr bwMode="auto">
          <a:xfrm>
            <a:off x="361950" y="23081759"/>
            <a:ext cx="210312" cy="137160"/>
          </a:xfrm>
          <a:prstGeom prst="rect">
            <a:avLst/>
          </a:prstGeom>
          <a:noFill/>
        </xdr:spPr>
      </xdr:pic>
      <xdr:pic>
        <xdr:nvPicPr>
          <xdr:cNvPr id="159" name="Picture 118" descr="http://upload.wikimedia.org/wikipedia/commons/thumb/2/2c/Flag_of_Morocco.svg/22px-Flag_of_Morocco.svg.png">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r:embed="rId154" cstate="print"/>
          <a:srcRect/>
          <a:stretch>
            <a:fillRect/>
          </a:stretch>
        </xdr:blipFill>
        <xdr:spPr bwMode="auto">
          <a:xfrm>
            <a:off x="361950" y="23272468"/>
            <a:ext cx="210312" cy="137160"/>
          </a:xfrm>
          <a:prstGeom prst="rect">
            <a:avLst/>
          </a:prstGeom>
          <a:noFill/>
        </xdr:spPr>
      </xdr:pic>
      <xdr:pic>
        <xdr:nvPicPr>
          <xdr:cNvPr id="160" name="Picture 119" descr="http://upload.wikimedia.org/wikipedia/commons/thumb/d/d0/Flag_of_Mozambique.svg/22px-Flag_of_Mozambique.svg.png">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r:embed="rId155" cstate="print"/>
          <a:srcRect/>
          <a:stretch>
            <a:fillRect/>
          </a:stretch>
        </xdr:blipFill>
        <xdr:spPr bwMode="auto">
          <a:xfrm>
            <a:off x="361950" y="23463176"/>
            <a:ext cx="210312" cy="137160"/>
          </a:xfrm>
          <a:prstGeom prst="rect">
            <a:avLst/>
          </a:prstGeom>
          <a:noFill/>
        </xdr:spPr>
      </xdr:pic>
      <xdr:pic>
        <xdr:nvPicPr>
          <xdr:cNvPr id="161" name="Picture 120" descr="http://upload.wikimedia.org/wikipedia/commons/thumb/8/8c/Flag_of_Myanmar.svg/22px-Flag_of_Myanmar.svg.png">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r:embed="rId156" cstate="print"/>
          <a:srcRect/>
          <a:stretch>
            <a:fillRect/>
          </a:stretch>
        </xdr:blipFill>
        <xdr:spPr bwMode="auto">
          <a:xfrm>
            <a:off x="361950" y="23653884"/>
            <a:ext cx="210312" cy="137160"/>
          </a:xfrm>
          <a:prstGeom prst="rect">
            <a:avLst/>
          </a:prstGeom>
          <a:noFill/>
        </xdr:spPr>
      </xdr:pic>
      <xdr:pic>
        <xdr:nvPicPr>
          <xdr:cNvPr id="162" name="Picture 121" descr="http://upload.wikimedia.org/wikipedia/commons/thumb/0/00/Flag_of_Namibia.svg/22px-Flag_of_Namibia.svg.png">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r:embed="rId157" cstate="print"/>
          <a:srcRect/>
          <a:stretch>
            <a:fillRect/>
          </a:stretch>
        </xdr:blipFill>
        <xdr:spPr bwMode="auto">
          <a:xfrm>
            <a:off x="361950" y="23844592"/>
            <a:ext cx="210312" cy="137160"/>
          </a:xfrm>
          <a:prstGeom prst="rect">
            <a:avLst/>
          </a:prstGeom>
          <a:noFill/>
        </xdr:spPr>
      </xdr:pic>
      <xdr:pic>
        <xdr:nvPicPr>
          <xdr:cNvPr id="163" name="Picture 122" descr="http://upload.wikimedia.org/wikipedia/commons/thumb/3/30/Flag_of_Nauru.svg/22px-Flag_of_Nauru.svg.png">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r:embed="rId158" cstate="print"/>
          <a:srcRect/>
          <a:stretch>
            <a:fillRect/>
          </a:stretch>
        </xdr:blipFill>
        <xdr:spPr bwMode="auto">
          <a:xfrm>
            <a:off x="361950" y="24045882"/>
            <a:ext cx="210312" cy="137160"/>
          </a:xfrm>
          <a:prstGeom prst="rect">
            <a:avLst/>
          </a:prstGeom>
          <a:noFill/>
        </xdr:spPr>
      </xdr:pic>
      <xdr:pic>
        <xdr:nvPicPr>
          <xdr:cNvPr id="164" name="Picture 123" descr="http://upload.wikimedia.org/wikipedia/commons/thumb/9/9b/Flag_of_Nepal.svg/16px-Flag_of_Nepal.svg.png">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r:embed="rId159" cstate="print"/>
          <a:srcRect/>
          <a:stretch>
            <a:fillRect/>
          </a:stretch>
        </xdr:blipFill>
        <xdr:spPr bwMode="auto">
          <a:xfrm>
            <a:off x="361950" y="24217543"/>
            <a:ext cx="182880" cy="137160"/>
          </a:xfrm>
          <a:prstGeom prst="rect">
            <a:avLst/>
          </a:prstGeom>
          <a:noFill/>
        </xdr:spPr>
      </xdr:pic>
      <xdr:pic>
        <xdr:nvPicPr>
          <xdr:cNvPr id="165" name="Picture 124" descr="http://upload.wikimedia.org/wikipedia/commons/thumb/2/20/Flag_of_the_Netherlands.svg/22px-Flag_of_the_Netherlands.svg.png">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r:embed="rId160" cstate="print"/>
          <a:srcRect/>
          <a:stretch>
            <a:fillRect/>
          </a:stretch>
        </xdr:blipFill>
        <xdr:spPr bwMode="auto">
          <a:xfrm>
            <a:off x="361950" y="24415215"/>
            <a:ext cx="210312" cy="137160"/>
          </a:xfrm>
          <a:prstGeom prst="rect">
            <a:avLst/>
          </a:prstGeom>
          <a:noFill/>
        </xdr:spPr>
      </xdr:pic>
      <xdr:pic>
        <xdr:nvPicPr>
          <xdr:cNvPr id="166" name="Picture 125" descr="http://upload.wikimedia.org/wikipedia/commons/thumb/3/3e/Flag_of_New_Zealand.svg/22px-Flag_of_New_Zealand.svg.png">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r:embed="rId161" cstate="print"/>
          <a:srcRect/>
          <a:stretch>
            <a:fillRect/>
          </a:stretch>
        </xdr:blipFill>
        <xdr:spPr bwMode="auto">
          <a:xfrm>
            <a:off x="361950" y="24607423"/>
            <a:ext cx="210312" cy="137160"/>
          </a:xfrm>
          <a:prstGeom prst="rect">
            <a:avLst/>
          </a:prstGeom>
          <a:noFill/>
        </xdr:spPr>
      </xdr:pic>
      <xdr:pic>
        <xdr:nvPicPr>
          <xdr:cNvPr id="167" name="Picture 126" descr="http://upload.wikimedia.org/wikipedia/commons/thumb/1/19/Flag_of_Nicaragua.svg/22px-Flag_of_Nicaragua.svg.png">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r:embed="rId162" cstate="print"/>
          <a:srcRect/>
          <a:stretch>
            <a:fillRect/>
          </a:stretch>
        </xdr:blipFill>
        <xdr:spPr bwMode="auto">
          <a:xfrm>
            <a:off x="361950" y="24798131"/>
            <a:ext cx="210312" cy="137160"/>
          </a:xfrm>
          <a:prstGeom prst="rect">
            <a:avLst/>
          </a:prstGeom>
          <a:noFill/>
        </xdr:spPr>
      </xdr:pic>
      <xdr:pic>
        <xdr:nvPicPr>
          <xdr:cNvPr id="168" name="Picture 127" descr="http://upload.wikimedia.org/wikipedia/commons/thumb/f/f4/Flag_of_Niger.svg/22px-Flag_of_Niger.svg.png">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r:embed="rId163" cstate="print"/>
          <a:srcRect/>
          <a:stretch>
            <a:fillRect/>
          </a:stretch>
        </xdr:blipFill>
        <xdr:spPr bwMode="auto">
          <a:xfrm>
            <a:off x="361950" y="24970848"/>
            <a:ext cx="209550" cy="162878"/>
          </a:xfrm>
          <a:prstGeom prst="rect">
            <a:avLst/>
          </a:prstGeom>
          <a:noFill/>
        </xdr:spPr>
      </xdr:pic>
      <xdr:pic>
        <xdr:nvPicPr>
          <xdr:cNvPr id="169" name="Picture 128" descr="http://upload.wikimedia.org/wikipedia/commons/thumb/7/79/Flag_of_Nigeria.svg/22px-Flag_of_Nigeria.svg.png">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r:embed="rId164" cstate="print"/>
          <a:srcRect/>
          <a:stretch>
            <a:fillRect/>
          </a:stretch>
        </xdr:blipFill>
        <xdr:spPr bwMode="auto">
          <a:xfrm>
            <a:off x="361949" y="25179546"/>
            <a:ext cx="210312" cy="137160"/>
          </a:xfrm>
          <a:prstGeom prst="rect">
            <a:avLst/>
          </a:prstGeom>
          <a:noFill/>
        </xdr:spPr>
      </xdr:pic>
      <xdr:pic>
        <xdr:nvPicPr>
          <xdr:cNvPr id="170" name="Picture 129" descr="http://upload.wikimedia.org/wikipedia/commons/thumb/d/d9/Flag_of_Norway.svg/22px-Flag_of_Norway.svg.png">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r:embed="rId165" cstate="print"/>
          <a:srcRect/>
          <a:stretch>
            <a:fillRect/>
          </a:stretch>
        </xdr:blipFill>
        <xdr:spPr bwMode="auto">
          <a:xfrm>
            <a:off x="361950" y="25361789"/>
            <a:ext cx="210312" cy="137160"/>
          </a:xfrm>
          <a:prstGeom prst="rect">
            <a:avLst/>
          </a:prstGeom>
          <a:noFill/>
        </xdr:spPr>
      </xdr:pic>
      <xdr:pic>
        <xdr:nvPicPr>
          <xdr:cNvPr id="171" name="Picture 130" descr="http://upload.wikimedia.org/wikipedia/commons/thumb/d/dd/Flag_of_Oman.svg/22px-Flag_of_Oman.svg.png">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r:embed="rId166" cstate="print"/>
          <a:srcRect/>
          <a:stretch>
            <a:fillRect/>
          </a:stretch>
        </xdr:blipFill>
        <xdr:spPr bwMode="auto">
          <a:xfrm>
            <a:off x="361950" y="25560963"/>
            <a:ext cx="210312" cy="137160"/>
          </a:xfrm>
          <a:prstGeom prst="rect">
            <a:avLst/>
          </a:prstGeom>
          <a:noFill/>
        </xdr:spPr>
      </xdr:pic>
      <xdr:pic>
        <xdr:nvPicPr>
          <xdr:cNvPr id="172" name="Picture 131" descr="http://upload.wikimedia.org/wikipedia/commons/thumb/3/32/Flag_of_Pakistan.svg/22px-Flag_of_Pakistan.svg.png">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r:embed="rId167" cstate="print"/>
          <a:srcRect/>
          <a:stretch>
            <a:fillRect/>
          </a:stretch>
        </xdr:blipFill>
        <xdr:spPr bwMode="auto">
          <a:xfrm>
            <a:off x="361950" y="25752730"/>
            <a:ext cx="210312" cy="137160"/>
          </a:xfrm>
          <a:prstGeom prst="rect">
            <a:avLst/>
          </a:prstGeom>
          <a:noFill/>
        </xdr:spPr>
      </xdr:pic>
      <xdr:pic>
        <xdr:nvPicPr>
          <xdr:cNvPr id="173" name="Picture 98" descr="http://upload.wikimedia.org/wikipedia/commons/thumb/6/63/Flag_of_Macau.svg/22px-Flag_of_Macau.svg.png">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r:embed="rId168" cstate="print"/>
          <a:srcRect/>
          <a:stretch>
            <a:fillRect/>
          </a:stretch>
        </xdr:blipFill>
        <xdr:spPr bwMode="auto">
          <a:xfrm>
            <a:off x="361950" y="20031075"/>
            <a:ext cx="210312" cy="137160"/>
          </a:xfrm>
          <a:prstGeom prst="rect">
            <a:avLst/>
          </a:prstGeom>
          <a:noFill/>
        </xdr:spPr>
      </xdr:pic>
    </xdr:grpSp>
    <xdr:clientData/>
  </xdr:twoCellAnchor>
  <xdr:twoCellAnchor>
    <xdr:from>
      <xdr:col>1</xdr:col>
      <xdr:colOff>47625</xdr:colOff>
      <xdr:row>170</xdr:row>
      <xdr:rowOff>28575</xdr:rowOff>
    </xdr:from>
    <xdr:to>
      <xdr:col>1</xdr:col>
      <xdr:colOff>257175</xdr:colOff>
      <xdr:row>170</xdr:row>
      <xdr:rowOff>164776</xdr:rowOff>
    </xdr:to>
    <xdr:pic>
      <xdr:nvPicPr>
        <xdr:cNvPr id="175" name="Picture 166" descr="http://upload.wikimedia.org/wikipedia/commons/thumb/1/1e/Flag_of_Swaziland.svg/22px-Flag_of_Swaziland.svg.png">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69" cstate="print"/>
        <a:srcRect/>
        <a:stretch>
          <a:fillRect/>
        </a:stretch>
      </xdr:blipFill>
      <xdr:spPr bwMode="auto">
        <a:xfrm>
          <a:off x="365125" y="32582908"/>
          <a:ext cx="209550" cy="136201"/>
        </a:xfrm>
        <a:prstGeom prst="rect">
          <a:avLst/>
        </a:prstGeom>
        <a:noFill/>
      </xdr:spPr>
    </xdr:pic>
    <xdr:clientData/>
  </xdr:twoCellAnchor>
  <xdr:twoCellAnchor>
    <xdr:from>
      <xdr:col>1</xdr:col>
      <xdr:colOff>47625</xdr:colOff>
      <xdr:row>171</xdr:row>
      <xdr:rowOff>28756</xdr:rowOff>
    </xdr:from>
    <xdr:to>
      <xdr:col>1</xdr:col>
      <xdr:colOff>257175</xdr:colOff>
      <xdr:row>171</xdr:row>
      <xdr:rowOff>155877</xdr:rowOff>
    </xdr:to>
    <xdr:pic>
      <xdr:nvPicPr>
        <xdr:cNvPr id="176" name="Picture 167" descr="http://upload.wikimedia.org/wikipedia/en/thumb/4/4c/Flag_of_Sweden.svg/22px-Flag_of_Sweden.svg.png">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70" cstate="print"/>
        <a:srcRect/>
        <a:stretch>
          <a:fillRect/>
        </a:stretch>
      </xdr:blipFill>
      <xdr:spPr bwMode="auto">
        <a:xfrm>
          <a:off x="365125" y="32773589"/>
          <a:ext cx="209550" cy="127121"/>
        </a:xfrm>
        <a:prstGeom prst="rect">
          <a:avLst/>
        </a:prstGeom>
        <a:noFill/>
      </xdr:spPr>
    </xdr:pic>
    <xdr:clientData/>
  </xdr:twoCellAnchor>
  <xdr:twoCellAnchor>
    <xdr:from>
      <xdr:col>1</xdr:col>
      <xdr:colOff>47625</xdr:colOff>
      <xdr:row>172</xdr:row>
      <xdr:rowOff>28938</xdr:rowOff>
    </xdr:from>
    <xdr:to>
      <xdr:col>1</xdr:col>
      <xdr:colOff>257937</xdr:colOff>
      <xdr:row>172</xdr:row>
      <xdr:rowOff>166098</xdr:rowOff>
    </xdr:to>
    <xdr:pic>
      <xdr:nvPicPr>
        <xdr:cNvPr id="177" name="Picture 168" descr="http://upload.wikimedia.org/wikipedia/commons/thumb/f/f3/Flag_of_Switzerland.svg/20px-Flag_of_Switzerland.svg.png">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r:embed="rId171" cstate="print"/>
        <a:srcRect/>
        <a:stretch>
          <a:fillRect/>
        </a:stretch>
      </xdr:blipFill>
      <xdr:spPr bwMode="auto">
        <a:xfrm>
          <a:off x="365125" y="32964271"/>
          <a:ext cx="210312" cy="137160"/>
        </a:xfrm>
        <a:prstGeom prst="rect">
          <a:avLst/>
        </a:prstGeom>
        <a:noFill/>
      </xdr:spPr>
    </xdr:pic>
    <xdr:clientData/>
  </xdr:twoCellAnchor>
  <xdr:twoCellAnchor>
    <xdr:from>
      <xdr:col>1</xdr:col>
      <xdr:colOff>47625</xdr:colOff>
      <xdr:row>173</xdr:row>
      <xdr:rowOff>38198</xdr:rowOff>
    </xdr:from>
    <xdr:to>
      <xdr:col>1</xdr:col>
      <xdr:colOff>257937</xdr:colOff>
      <xdr:row>173</xdr:row>
      <xdr:rowOff>175358</xdr:rowOff>
    </xdr:to>
    <xdr:pic>
      <xdr:nvPicPr>
        <xdr:cNvPr id="178" name="Picture 169" descr="http://upload.wikimedia.org/wikipedia/commons/thumb/5/53/Flag_of_Syria.svg/22px-Flag_of_Syria.svg.png">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r:embed="rId172" cstate="print"/>
        <a:srcRect/>
        <a:stretch>
          <a:fillRect/>
        </a:stretch>
      </xdr:blipFill>
      <xdr:spPr bwMode="auto">
        <a:xfrm>
          <a:off x="365125" y="33164031"/>
          <a:ext cx="210312" cy="137160"/>
        </a:xfrm>
        <a:prstGeom prst="rect">
          <a:avLst/>
        </a:prstGeom>
        <a:noFill/>
      </xdr:spPr>
    </xdr:pic>
    <xdr:clientData/>
  </xdr:twoCellAnchor>
  <xdr:twoCellAnchor>
    <xdr:from>
      <xdr:col>1</xdr:col>
      <xdr:colOff>47625</xdr:colOff>
      <xdr:row>175</xdr:row>
      <xdr:rowOff>29293</xdr:rowOff>
    </xdr:from>
    <xdr:to>
      <xdr:col>1</xdr:col>
      <xdr:colOff>257937</xdr:colOff>
      <xdr:row>175</xdr:row>
      <xdr:rowOff>166453</xdr:rowOff>
    </xdr:to>
    <xdr:pic>
      <xdr:nvPicPr>
        <xdr:cNvPr id="179" name="Picture 170" descr="http://upload.wikimedia.org/wikipedia/commons/thumb/d/d0/Flag_of_Tajikistan.svg/22px-Flag_of_Tajikistan.svg.png">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r:embed="rId173" cstate="print"/>
        <a:srcRect/>
        <a:stretch>
          <a:fillRect/>
        </a:stretch>
      </xdr:blipFill>
      <xdr:spPr bwMode="auto">
        <a:xfrm>
          <a:off x="365125" y="33536126"/>
          <a:ext cx="210312" cy="137160"/>
        </a:xfrm>
        <a:prstGeom prst="rect">
          <a:avLst/>
        </a:prstGeom>
        <a:noFill/>
      </xdr:spPr>
    </xdr:pic>
    <xdr:clientData/>
  </xdr:twoCellAnchor>
  <xdr:twoCellAnchor>
    <xdr:from>
      <xdr:col>1</xdr:col>
      <xdr:colOff>47625</xdr:colOff>
      <xdr:row>176</xdr:row>
      <xdr:rowOff>29474</xdr:rowOff>
    </xdr:from>
    <xdr:to>
      <xdr:col>1</xdr:col>
      <xdr:colOff>257937</xdr:colOff>
      <xdr:row>176</xdr:row>
      <xdr:rowOff>166634</xdr:rowOff>
    </xdr:to>
    <xdr:pic>
      <xdr:nvPicPr>
        <xdr:cNvPr id="180" name="Picture 171" descr="http://upload.wikimedia.org/wikipedia/commons/thumb/3/38/Flag_of_Tanzania.svg/22px-Flag_of_Tanzania.svg.png">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r:embed="rId174" cstate="print"/>
        <a:srcRect/>
        <a:stretch>
          <a:fillRect/>
        </a:stretch>
      </xdr:blipFill>
      <xdr:spPr bwMode="auto">
        <a:xfrm>
          <a:off x="365125" y="33726807"/>
          <a:ext cx="210312" cy="137160"/>
        </a:xfrm>
        <a:prstGeom prst="rect">
          <a:avLst/>
        </a:prstGeom>
        <a:noFill/>
      </xdr:spPr>
    </xdr:pic>
    <xdr:clientData/>
  </xdr:twoCellAnchor>
  <xdr:twoCellAnchor>
    <xdr:from>
      <xdr:col>1</xdr:col>
      <xdr:colOff>47625</xdr:colOff>
      <xdr:row>177</xdr:row>
      <xdr:rowOff>29656</xdr:rowOff>
    </xdr:from>
    <xdr:to>
      <xdr:col>1</xdr:col>
      <xdr:colOff>257937</xdr:colOff>
      <xdr:row>177</xdr:row>
      <xdr:rowOff>166816</xdr:rowOff>
    </xdr:to>
    <xdr:pic>
      <xdr:nvPicPr>
        <xdr:cNvPr id="181" name="Picture 172" descr="http://upload.wikimedia.org/wikipedia/commons/thumb/a/a9/Flag_of_Thailand.svg/22px-Flag_of_Thailand.svg.png">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r:embed="rId175" cstate="print"/>
        <a:srcRect/>
        <a:stretch>
          <a:fillRect/>
        </a:stretch>
      </xdr:blipFill>
      <xdr:spPr bwMode="auto">
        <a:xfrm>
          <a:off x="365125" y="33917489"/>
          <a:ext cx="210312" cy="137160"/>
        </a:xfrm>
        <a:prstGeom prst="rect">
          <a:avLst/>
        </a:prstGeom>
        <a:noFill/>
      </xdr:spPr>
    </xdr:pic>
    <xdr:clientData/>
  </xdr:twoCellAnchor>
  <xdr:twoCellAnchor>
    <xdr:from>
      <xdr:col>1</xdr:col>
      <xdr:colOff>47625</xdr:colOff>
      <xdr:row>178</xdr:row>
      <xdr:rowOff>20318</xdr:rowOff>
    </xdr:from>
    <xdr:to>
      <xdr:col>1</xdr:col>
      <xdr:colOff>257937</xdr:colOff>
      <xdr:row>178</xdr:row>
      <xdr:rowOff>157478</xdr:rowOff>
    </xdr:to>
    <xdr:pic>
      <xdr:nvPicPr>
        <xdr:cNvPr id="182" name="Picture 173" descr="http://upload.wikimedia.org/wikipedia/commons/thumb/2/26/Flag_of_East_Timor.svg/22px-Flag_of_East_Timor.svg.png">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r:embed="rId176" cstate="print"/>
        <a:srcRect/>
        <a:stretch>
          <a:fillRect/>
        </a:stretch>
      </xdr:blipFill>
      <xdr:spPr bwMode="auto">
        <a:xfrm>
          <a:off x="365125" y="34098651"/>
          <a:ext cx="210312" cy="137160"/>
        </a:xfrm>
        <a:prstGeom prst="rect">
          <a:avLst/>
        </a:prstGeom>
        <a:noFill/>
      </xdr:spPr>
    </xdr:pic>
    <xdr:clientData/>
  </xdr:twoCellAnchor>
  <xdr:twoCellAnchor>
    <xdr:from>
      <xdr:col>1</xdr:col>
      <xdr:colOff>47625</xdr:colOff>
      <xdr:row>179</xdr:row>
      <xdr:rowOff>30024</xdr:rowOff>
    </xdr:from>
    <xdr:to>
      <xdr:col>1</xdr:col>
      <xdr:colOff>257937</xdr:colOff>
      <xdr:row>179</xdr:row>
      <xdr:rowOff>167184</xdr:rowOff>
    </xdr:to>
    <xdr:pic>
      <xdr:nvPicPr>
        <xdr:cNvPr id="183" name="Picture 174" descr="http://upload.wikimedia.org/wikipedia/commons/thumb/6/68/Flag_of_Togo.svg/22px-Flag_of_Togo.svg.png">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r:embed="rId177" cstate="print"/>
        <a:srcRect/>
        <a:stretch>
          <a:fillRect/>
        </a:stretch>
      </xdr:blipFill>
      <xdr:spPr bwMode="auto">
        <a:xfrm>
          <a:off x="365125" y="34298857"/>
          <a:ext cx="210312" cy="137160"/>
        </a:xfrm>
        <a:prstGeom prst="rect">
          <a:avLst/>
        </a:prstGeom>
        <a:noFill/>
      </xdr:spPr>
    </xdr:pic>
    <xdr:clientData/>
  </xdr:twoCellAnchor>
  <xdr:twoCellAnchor>
    <xdr:from>
      <xdr:col>1</xdr:col>
      <xdr:colOff>47625</xdr:colOff>
      <xdr:row>180</xdr:row>
      <xdr:rowOff>30205</xdr:rowOff>
    </xdr:from>
    <xdr:to>
      <xdr:col>1</xdr:col>
      <xdr:colOff>257937</xdr:colOff>
      <xdr:row>180</xdr:row>
      <xdr:rowOff>167365</xdr:rowOff>
    </xdr:to>
    <xdr:pic>
      <xdr:nvPicPr>
        <xdr:cNvPr id="184" name="Picture 175" descr="http://upload.wikimedia.org/wikipedia/commons/thumb/9/9a/Flag_of_Tonga.svg/22px-Flag_of_Tonga.svg.png">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r:embed="rId178" cstate="print"/>
        <a:srcRect/>
        <a:stretch>
          <a:fillRect/>
        </a:stretch>
      </xdr:blipFill>
      <xdr:spPr bwMode="auto">
        <a:xfrm>
          <a:off x="365125" y="34489538"/>
          <a:ext cx="210312" cy="137160"/>
        </a:xfrm>
        <a:prstGeom prst="rect">
          <a:avLst/>
        </a:prstGeom>
        <a:noFill/>
      </xdr:spPr>
    </xdr:pic>
    <xdr:clientData/>
  </xdr:twoCellAnchor>
  <xdr:twoCellAnchor>
    <xdr:from>
      <xdr:col>1</xdr:col>
      <xdr:colOff>47625</xdr:colOff>
      <xdr:row>181</xdr:row>
      <xdr:rowOff>30387</xdr:rowOff>
    </xdr:from>
    <xdr:to>
      <xdr:col>1</xdr:col>
      <xdr:colOff>257937</xdr:colOff>
      <xdr:row>181</xdr:row>
      <xdr:rowOff>167547</xdr:rowOff>
    </xdr:to>
    <xdr:pic>
      <xdr:nvPicPr>
        <xdr:cNvPr id="185" name="Picture 176" descr="http://upload.wikimedia.org/wikipedia/commons/thumb/6/64/Flag_of_Trinidad_and_Tobago.svg/22px-Flag_of_Trinidad_and_Tobago.svg.png">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r:embed="rId179" cstate="print"/>
        <a:srcRect/>
        <a:stretch>
          <a:fillRect/>
        </a:stretch>
      </xdr:blipFill>
      <xdr:spPr bwMode="auto">
        <a:xfrm>
          <a:off x="365125" y="34680220"/>
          <a:ext cx="210312" cy="137160"/>
        </a:xfrm>
        <a:prstGeom prst="rect">
          <a:avLst/>
        </a:prstGeom>
        <a:noFill/>
      </xdr:spPr>
    </xdr:pic>
    <xdr:clientData/>
  </xdr:twoCellAnchor>
  <xdr:twoCellAnchor>
    <xdr:from>
      <xdr:col>1</xdr:col>
      <xdr:colOff>47625</xdr:colOff>
      <xdr:row>182</xdr:row>
      <xdr:rowOff>30568</xdr:rowOff>
    </xdr:from>
    <xdr:to>
      <xdr:col>1</xdr:col>
      <xdr:colOff>257937</xdr:colOff>
      <xdr:row>182</xdr:row>
      <xdr:rowOff>167728</xdr:rowOff>
    </xdr:to>
    <xdr:pic>
      <xdr:nvPicPr>
        <xdr:cNvPr id="186" name="Picture 177" descr="http://upload.wikimedia.org/wikipedia/commons/thumb/c/ce/Flag_of_Tunisia.svg/22px-Flag_of_Tunisia.svg.png">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r:embed="rId180" cstate="print"/>
        <a:srcRect/>
        <a:stretch>
          <a:fillRect/>
        </a:stretch>
      </xdr:blipFill>
      <xdr:spPr bwMode="auto">
        <a:xfrm>
          <a:off x="365125" y="34870901"/>
          <a:ext cx="210312" cy="137160"/>
        </a:xfrm>
        <a:prstGeom prst="rect">
          <a:avLst/>
        </a:prstGeom>
        <a:noFill/>
      </xdr:spPr>
    </xdr:pic>
    <xdr:clientData/>
  </xdr:twoCellAnchor>
  <xdr:twoCellAnchor>
    <xdr:from>
      <xdr:col>1</xdr:col>
      <xdr:colOff>47625</xdr:colOff>
      <xdr:row>183</xdr:row>
      <xdr:rowOff>30749</xdr:rowOff>
    </xdr:from>
    <xdr:to>
      <xdr:col>1</xdr:col>
      <xdr:colOff>257937</xdr:colOff>
      <xdr:row>183</xdr:row>
      <xdr:rowOff>167909</xdr:rowOff>
    </xdr:to>
    <xdr:pic>
      <xdr:nvPicPr>
        <xdr:cNvPr id="187" name="Picture 178" descr="http://upload.wikimedia.org/wikipedia/commons/thumb/b/b4/Flag_of_Turkey.svg/22px-Flag_of_Turkey.svg.png">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r:embed="rId181" cstate="print"/>
        <a:srcRect/>
        <a:stretch>
          <a:fillRect/>
        </a:stretch>
      </xdr:blipFill>
      <xdr:spPr bwMode="auto">
        <a:xfrm>
          <a:off x="365125" y="35061582"/>
          <a:ext cx="210312" cy="137160"/>
        </a:xfrm>
        <a:prstGeom prst="rect">
          <a:avLst/>
        </a:prstGeom>
        <a:noFill/>
      </xdr:spPr>
    </xdr:pic>
    <xdr:clientData/>
  </xdr:twoCellAnchor>
  <xdr:twoCellAnchor>
    <xdr:from>
      <xdr:col>1</xdr:col>
      <xdr:colOff>47625</xdr:colOff>
      <xdr:row>184</xdr:row>
      <xdr:rowOff>30931</xdr:rowOff>
    </xdr:from>
    <xdr:to>
      <xdr:col>1</xdr:col>
      <xdr:colOff>257937</xdr:colOff>
      <xdr:row>184</xdr:row>
      <xdr:rowOff>168091</xdr:rowOff>
    </xdr:to>
    <xdr:pic>
      <xdr:nvPicPr>
        <xdr:cNvPr id="188" name="Picture 179" descr="http://upload.wikimedia.org/wikipedia/commons/thumb/1/1b/Flag_of_Turkmenistan.svg/22px-Flag_of_Turkmenistan.svg.png">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r:embed="rId182" cstate="print"/>
        <a:srcRect/>
        <a:stretch>
          <a:fillRect/>
        </a:stretch>
      </xdr:blipFill>
      <xdr:spPr bwMode="auto">
        <a:xfrm>
          <a:off x="365125" y="35252264"/>
          <a:ext cx="210312" cy="137160"/>
        </a:xfrm>
        <a:prstGeom prst="rect">
          <a:avLst/>
        </a:prstGeom>
        <a:noFill/>
      </xdr:spPr>
    </xdr:pic>
    <xdr:clientData/>
  </xdr:twoCellAnchor>
  <xdr:twoCellAnchor>
    <xdr:from>
      <xdr:col>1</xdr:col>
      <xdr:colOff>47625</xdr:colOff>
      <xdr:row>185</xdr:row>
      <xdr:rowOff>31112</xdr:rowOff>
    </xdr:from>
    <xdr:to>
      <xdr:col>1</xdr:col>
      <xdr:colOff>257937</xdr:colOff>
      <xdr:row>185</xdr:row>
      <xdr:rowOff>168272</xdr:rowOff>
    </xdr:to>
    <xdr:pic>
      <xdr:nvPicPr>
        <xdr:cNvPr id="189" name="Picture 180" descr="http://upload.wikimedia.org/wikipedia/commons/thumb/3/38/Flag_of_Tuvalu.svg/22px-Flag_of_Tuvalu.svg.png">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r:embed="rId183" cstate="print"/>
        <a:srcRect/>
        <a:stretch>
          <a:fillRect/>
        </a:stretch>
      </xdr:blipFill>
      <xdr:spPr bwMode="auto">
        <a:xfrm>
          <a:off x="365125" y="35442945"/>
          <a:ext cx="210312" cy="137160"/>
        </a:xfrm>
        <a:prstGeom prst="rect">
          <a:avLst/>
        </a:prstGeom>
        <a:noFill/>
      </xdr:spPr>
    </xdr:pic>
    <xdr:clientData/>
  </xdr:twoCellAnchor>
  <xdr:twoCellAnchor>
    <xdr:from>
      <xdr:col>1</xdr:col>
      <xdr:colOff>47625</xdr:colOff>
      <xdr:row>186</xdr:row>
      <xdr:rowOff>31293</xdr:rowOff>
    </xdr:from>
    <xdr:to>
      <xdr:col>1</xdr:col>
      <xdr:colOff>257937</xdr:colOff>
      <xdr:row>186</xdr:row>
      <xdr:rowOff>168453</xdr:rowOff>
    </xdr:to>
    <xdr:pic>
      <xdr:nvPicPr>
        <xdr:cNvPr id="190" name="Picture 181" descr="http://upload.wikimedia.org/wikipedia/commons/thumb/4/4e/Flag_of_Uganda.svg/22px-Flag_of_Uganda.svg.png">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r:embed="rId184" cstate="print"/>
        <a:srcRect/>
        <a:stretch>
          <a:fillRect/>
        </a:stretch>
      </xdr:blipFill>
      <xdr:spPr bwMode="auto">
        <a:xfrm>
          <a:off x="365125" y="35633626"/>
          <a:ext cx="210312" cy="137160"/>
        </a:xfrm>
        <a:prstGeom prst="rect">
          <a:avLst/>
        </a:prstGeom>
        <a:noFill/>
      </xdr:spPr>
    </xdr:pic>
    <xdr:clientData/>
  </xdr:twoCellAnchor>
  <xdr:twoCellAnchor>
    <xdr:from>
      <xdr:col>1</xdr:col>
      <xdr:colOff>47625</xdr:colOff>
      <xdr:row>187</xdr:row>
      <xdr:rowOff>31474</xdr:rowOff>
    </xdr:from>
    <xdr:to>
      <xdr:col>1</xdr:col>
      <xdr:colOff>257937</xdr:colOff>
      <xdr:row>187</xdr:row>
      <xdr:rowOff>168634</xdr:rowOff>
    </xdr:to>
    <xdr:pic>
      <xdr:nvPicPr>
        <xdr:cNvPr id="191" name="Picture 182" descr="http://upload.wikimedia.org/wikipedia/commons/thumb/4/49/Flag_of_Ukraine.svg/22px-Flag_of_Ukraine.svg.png">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r:embed="rId185" cstate="print"/>
        <a:srcRect/>
        <a:stretch>
          <a:fillRect/>
        </a:stretch>
      </xdr:blipFill>
      <xdr:spPr bwMode="auto">
        <a:xfrm>
          <a:off x="365125" y="35824307"/>
          <a:ext cx="210312" cy="137160"/>
        </a:xfrm>
        <a:prstGeom prst="rect">
          <a:avLst/>
        </a:prstGeom>
        <a:noFill/>
      </xdr:spPr>
    </xdr:pic>
    <xdr:clientData/>
  </xdr:twoCellAnchor>
  <xdr:twoCellAnchor>
    <xdr:from>
      <xdr:col>1</xdr:col>
      <xdr:colOff>47625</xdr:colOff>
      <xdr:row>188</xdr:row>
      <xdr:rowOff>31656</xdr:rowOff>
    </xdr:from>
    <xdr:to>
      <xdr:col>1</xdr:col>
      <xdr:colOff>257937</xdr:colOff>
      <xdr:row>188</xdr:row>
      <xdr:rowOff>168816</xdr:rowOff>
    </xdr:to>
    <xdr:pic>
      <xdr:nvPicPr>
        <xdr:cNvPr id="192" name="Picture 183" descr="http://upload.wikimedia.org/wikipedia/commons/thumb/c/cb/Flag_of_the_United_Arab_Emirates.svg/22px-Flag_of_the_United_Arab_Emirates.svg.png">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r:embed="rId186" cstate="print"/>
        <a:srcRect/>
        <a:stretch>
          <a:fillRect/>
        </a:stretch>
      </xdr:blipFill>
      <xdr:spPr bwMode="auto">
        <a:xfrm>
          <a:off x="365125" y="36014989"/>
          <a:ext cx="210312" cy="137160"/>
        </a:xfrm>
        <a:prstGeom prst="rect">
          <a:avLst/>
        </a:prstGeom>
        <a:noFill/>
      </xdr:spPr>
    </xdr:pic>
    <xdr:clientData/>
  </xdr:twoCellAnchor>
  <xdr:twoCellAnchor>
    <xdr:from>
      <xdr:col>1</xdr:col>
      <xdr:colOff>47625</xdr:colOff>
      <xdr:row>189</xdr:row>
      <xdr:rowOff>31837</xdr:rowOff>
    </xdr:from>
    <xdr:to>
      <xdr:col>1</xdr:col>
      <xdr:colOff>257937</xdr:colOff>
      <xdr:row>189</xdr:row>
      <xdr:rowOff>168997</xdr:rowOff>
    </xdr:to>
    <xdr:pic>
      <xdr:nvPicPr>
        <xdr:cNvPr id="193" name="Picture 184" descr="http://upload.wikimedia.org/wikipedia/en/thumb/a/ae/Flag_of_the_United_Kingdom.svg/22px-Flag_of_the_United_Kingdom.svg.png">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r:embed="rId187" cstate="print"/>
        <a:srcRect/>
        <a:stretch>
          <a:fillRect/>
        </a:stretch>
      </xdr:blipFill>
      <xdr:spPr bwMode="auto">
        <a:xfrm>
          <a:off x="365125" y="36205670"/>
          <a:ext cx="210312" cy="137160"/>
        </a:xfrm>
        <a:prstGeom prst="rect">
          <a:avLst/>
        </a:prstGeom>
        <a:noFill/>
      </xdr:spPr>
    </xdr:pic>
    <xdr:clientData/>
  </xdr:twoCellAnchor>
  <xdr:twoCellAnchor>
    <xdr:from>
      <xdr:col>1</xdr:col>
      <xdr:colOff>47625</xdr:colOff>
      <xdr:row>190</xdr:row>
      <xdr:rowOff>32018</xdr:rowOff>
    </xdr:from>
    <xdr:to>
      <xdr:col>1</xdr:col>
      <xdr:colOff>257937</xdr:colOff>
      <xdr:row>190</xdr:row>
      <xdr:rowOff>169178</xdr:rowOff>
    </xdr:to>
    <xdr:pic>
      <xdr:nvPicPr>
        <xdr:cNvPr id="194" name="Picture 185" descr="http://upload.wikimedia.org/wikipedia/en/thumb/a/a4/Flag_of_the_United_States.svg/22px-Flag_of_the_United_States.svg.png">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r:embed="rId188" cstate="print"/>
        <a:srcRect/>
        <a:stretch>
          <a:fillRect/>
        </a:stretch>
      </xdr:blipFill>
      <xdr:spPr bwMode="auto">
        <a:xfrm>
          <a:off x="365125" y="36396351"/>
          <a:ext cx="210312" cy="137160"/>
        </a:xfrm>
        <a:prstGeom prst="rect">
          <a:avLst/>
        </a:prstGeom>
        <a:noFill/>
      </xdr:spPr>
    </xdr:pic>
    <xdr:clientData/>
  </xdr:twoCellAnchor>
  <xdr:twoCellAnchor>
    <xdr:from>
      <xdr:col>1</xdr:col>
      <xdr:colOff>47625</xdr:colOff>
      <xdr:row>191</xdr:row>
      <xdr:rowOff>32199</xdr:rowOff>
    </xdr:from>
    <xdr:to>
      <xdr:col>1</xdr:col>
      <xdr:colOff>257937</xdr:colOff>
      <xdr:row>191</xdr:row>
      <xdr:rowOff>169359</xdr:rowOff>
    </xdr:to>
    <xdr:pic>
      <xdr:nvPicPr>
        <xdr:cNvPr id="195" name="Picture 186" descr="http://upload.wikimedia.org/wikipedia/commons/thumb/f/fe/Flag_of_Uruguay.svg/22px-Flag_of_Uruguay.svg.png">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r:embed="rId189" cstate="print"/>
        <a:srcRect/>
        <a:stretch>
          <a:fillRect/>
        </a:stretch>
      </xdr:blipFill>
      <xdr:spPr bwMode="auto">
        <a:xfrm>
          <a:off x="365125" y="36587032"/>
          <a:ext cx="210312" cy="137160"/>
        </a:xfrm>
        <a:prstGeom prst="rect">
          <a:avLst/>
        </a:prstGeom>
        <a:noFill/>
      </xdr:spPr>
    </xdr:pic>
    <xdr:clientData/>
  </xdr:twoCellAnchor>
  <xdr:twoCellAnchor>
    <xdr:from>
      <xdr:col>1</xdr:col>
      <xdr:colOff>47625</xdr:colOff>
      <xdr:row>192</xdr:row>
      <xdr:rowOff>32381</xdr:rowOff>
    </xdr:from>
    <xdr:to>
      <xdr:col>1</xdr:col>
      <xdr:colOff>257937</xdr:colOff>
      <xdr:row>192</xdr:row>
      <xdr:rowOff>169541</xdr:rowOff>
    </xdr:to>
    <xdr:pic>
      <xdr:nvPicPr>
        <xdr:cNvPr id="196" name="Picture 187" descr="http://upload.wikimedia.org/wikipedia/commons/thumb/8/84/Flag_of_Uzbekistan.svg/22px-Flag_of_Uzbekistan.svg.png">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r:embed="rId190" cstate="print"/>
        <a:srcRect/>
        <a:stretch>
          <a:fillRect/>
        </a:stretch>
      </xdr:blipFill>
      <xdr:spPr bwMode="auto">
        <a:xfrm>
          <a:off x="365125" y="36777714"/>
          <a:ext cx="210312" cy="137160"/>
        </a:xfrm>
        <a:prstGeom prst="rect">
          <a:avLst/>
        </a:prstGeom>
        <a:noFill/>
      </xdr:spPr>
    </xdr:pic>
    <xdr:clientData/>
  </xdr:twoCellAnchor>
  <xdr:twoCellAnchor>
    <xdr:from>
      <xdr:col>1</xdr:col>
      <xdr:colOff>47625</xdr:colOff>
      <xdr:row>193</xdr:row>
      <xdr:rowOff>32562</xdr:rowOff>
    </xdr:from>
    <xdr:to>
      <xdr:col>1</xdr:col>
      <xdr:colOff>257937</xdr:colOff>
      <xdr:row>193</xdr:row>
      <xdr:rowOff>169722</xdr:rowOff>
    </xdr:to>
    <xdr:pic>
      <xdr:nvPicPr>
        <xdr:cNvPr id="197" name="Picture 188" descr="http://upload.wikimedia.org/wikipedia/commons/thumb/b/bc/Flag_of_Vanuatu.svg/22px-Flag_of_Vanuatu.svg.png">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r:embed="rId191" cstate="print"/>
        <a:srcRect/>
        <a:stretch>
          <a:fillRect/>
        </a:stretch>
      </xdr:blipFill>
      <xdr:spPr bwMode="auto">
        <a:xfrm>
          <a:off x="365125" y="36968395"/>
          <a:ext cx="210312" cy="137160"/>
        </a:xfrm>
        <a:prstGeom prst="rect">
          <a:avLst/>
        </a:prstGeom>
        <a:noFill/>
      </xdr:spPr>
    </xdr:pic>
    <xdr:clientData/>
  </xdr:twoCellAnchor>
  <xdr:twoCellAnchor>
    <xdr:from>
      <xdr:col>1</xdr:col>
      <xdr:colOff>47625</xdr:colOff>
      <xdr:row>194</xdr:row>
      <xdr:rowOff>32743</xdr:rowOff>
    </xdr:from>
    <xdr:to>
      <xdr:col>1</xdr:col>
      <xdr:colOff>257937</xdr:colOff>
      <xdr:row>194</xdr:row>
      <xdr:rowOff>169903</xdr:rowOff>
    </xdr:to>
    <xdr:pic>
      <xdr:nvPicPr>
        <xdr:cNvPr id="198" name="Picture 189" descr="http://upload.wikimedia.org/wikipedia/commons/thumb/7/7b/Flag_of_Venezuela_%28state%29.svg/22px-Flag_of_Venezuela_%28state%29.svg.png">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r:embed="rId192" cstate="print"/>
        <a:srcRect/>
        <a:stretch>
          <a:fillRect/>
        </a:stretch>
      </xdr:blipFill>
      <xdr:spPr bwMode="auto">
        <a:xfrm>
          <a:off x="365125" y="37159076"/>
          <a:ext cx="210312" cy="137160"/>
        </a:xfrm>
        <a:prstGeom prst="rect">
          <a:avLst/>
        </a:prstGeom>
        <a:noFill/>
      </xdr:spPr>
    </xdr:pic>
    <xdr:clientData/>
  </xdr:twoCellAnchor>
  <xdr:twoCellAnchor>
    <xdr:from>
      <xdr:col>1</xdr:col>
      <xdr:colOff>47625</xdr:colOff>
      <xdr:row>195</xdr:row>
      <xdr:rowOff>32925</xdr:rowOff>
    </xdr:from>
    <xdr:to>
      <xdr:col>1</xdr:col>
      <xdr:colOff>257937</xdr:colOff>
      <xdr:row>195</xdr:row>
      <xdr:rowOff>170085</xdr:rowOff>
    </xdr:to>
    <xdr:pic>
      <xdr:nvPicPr>
        <xdr:cNvPr id="199" name="Picture 190" descr="http://upload.wikimedia.org/wikipedia/commons/thumb/2/21/Flag_of_Vietnam.svg/22px-Flag_of_Vietnam.svg.png">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r:embed="rId193" cstate="print"/>
        <a:srcRect/>
        <a:stretch>
          <a:fillRect/>
        </a:stretch>
      </xdr:blipFill>
      <xdr:spPr bwMode="auto">
        <a:xfrm>
          <a:off x="365125" y="37349758"/>
          <a:ext cx="210312" cy="137160"/>
        </a:xfrm>
        <a:prstGeom prst="rect">
          <a:avLst/>
        </a:prstGeom>
        <a:noFill/>
      </xdr:spPr>
    </xdr:pic>
    <xdr:clientData/>
  </xdr:twoCellAnchor>
  <xdr:twoCellAnchor>
    <xdr:from>
      <xdr:col>1</xdr:col>
      <xdr:colOff>47625</xdr:colOff>
      <xdr:row>197</xdr:row>
      <xdr:rowOff>33106</xdr:rowOff>
    </xdr:from>
    <xdr:to>
      <xdr:col>1</xdr:col>
      <xdr:colOff>257937</xdr:colOff>
      <xdr:row>197</xdr:row>
      <xdr:rowOff>170266</xdr:rowOff>
    </xdr:to>
    <xdr:pic>
      <xdr:nvPicPr>
        <xdr:cNvPr id="200" name="Picture 191" descr="http://upload.wikimedia.org/wikipedia/commons/thumb/8/89/Flag_of_Yemen.svg/22px-Flag_of_Yemen.svg.png">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r:embed="rId194" cstate="print"/>
        <a:srcRect/>
        <a:stretch>
          <a:fillRect/>
        </a:stretch>
      </xdr:blipFill>
      <xdr:spPr bwMode="auto">
        <a:xfrm>
          <a:off x="365125" y="37730939"/>
          <a:ext cx="210312" cy="137160"/>
        </a:xfrm>
        <a:prstGeom prst="rect">
          <a:avLst/>
        </a:prstGeom>
        <a:noFill/>
      </xdr:spPr>
    </xdr:pic>
    <xdr:clientData/>
  </xdr:twoCellAnchor>
  <xdr:twoCellAnchor>
    <xdr:from>
      <xdr:col>1</xdr:col>
      <xdr:colOff>47625</xdr:colOff>
      <xdr:row>198</xdr:row>
      <xdr:rowOff>33287</xdr:rowOff>
    </xdr:from>
    <xdr:to>
      <xdr:col>1</xdr:col>
      <xdr:colOff>257937</xdr:colOff>
      <xdr:row>198</xdr:row>
      <xdr:rowOff>170447</xdr:rowOff>
    </xdr:to>
    <xdr:pic>
      <xdr:nvPicPr>
        <xdr:cNvPr id="201" name="Picture 192" descr="http://upload.wikimedia.org/wikipedia/commons/thumb/0/06/Flag_of_Zambia.svg/22px-Flag_of_Zambia.svg.png">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r:embed="rId195" cstate="print"/>
        <a:srcRect/>
        <a:stretch>
          <a:fillRect/>
        </a:stretch>
      </xdr:blipFill>
      <xdr:spPr bwMode="auto">
        <a:xfrm>
          <a:off x="365125" y="37921620"/>
          <a:ext cx="210312" cy="137160"/>
        </a:xfrm>
        <a:prstGeom prst="rect">
          <a:avLst/>
        </a:prstGeom>
        <a:noFill/>
      </xdr:spPr>
    </xdr:pic>
    <xdr:clientData/>
  </xdr:twoCellAnchor>
  <xdr:twoCellAnchor>
    <xdr:from>
      <xdr:col>1</xdr:col>
      <xdr:colOff>47625</xdr:colOff>
      <xdr:row>199</xdr:row>
      <xdr:rowOff>23943</xdr:rowOff>
    </xdr:from>
    <xdr:to>
      <xdr:col>1</xdr:col>
      <xdr:colOff>257937</xdr:colOff>
      <xdr:row>199</xdr:row>
      <xdr:rowOff>161103</xdr:rowOff>
    </xdr:to>
    <xdr:pic>
      <xdr:nvPicPr>
        <xdr:cNvPr id="202" name="Picture 193" descr="http://upload.wikimedia.org/wikipedia/commons/thumb/6/6a/Flag_of_Zimbabwe.svg/22px-Flag_of_Zimbabwe.svg.png">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r:embed="rId196" cstate="print"/>
        <a:srcRect/>
        <a:stretch>
          <a:fillRect/>
        </a:stretch>
      </xdr:blipFill>
      <xdr:spPr bwMode="auto">
        <a:xfrm>
          <a:off x="365125" y="38102776"/>
          <a:ext cx="210312" cy="137160"/>
        </a:xfrm>
        <a:prstGeom prst="rect">
          <a:avLst/>
        </a:prstGeom>
        <a:noFill/>
      </xdr:spPr>
    </xdr:pic>
    <xdr:clientData/>
  </xdr:twoCellAnchor>
  <xdr:twoCellAnchor>
    <xdr:from>
      <xdr:col>1</xdr:col>
      <xdr:colOff>38100</xdr:colOff>
      <xdr:row>196</xdr:row>
      <xdr:rowOff>38099</xdr:rowOff>
    </xdr:from>
    <xdr:to>
      <xdr:col>1</xdr:col>
      <xdr:colOff>248412</xdr:colOff>
      <xdr:row>196</xdr:row>
      <xdr:rowOff>175259</xdr:rowOff>
    </xdr:to>
    <xdr:pic>
      <xdr:nvPicPr>
        <xdr:cNvPr id="203" name="Picture 147" descr="http://upload.wikimedia.org/wikipedia/commons/thumb/0/00/Flag_of_Palestine.svg/22px-Flag_of_Palestine.svg.png">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r:embed="rId197" cstate="print"/>
        <a:srcRect/>
        <a:stretch>
          <a:fillRect/>
        </a:stretch>
      </xdr:blipFill>
      <xdr:spPr bwMode="auto">
        <a:xfrm>
          <a:off x="355600" y="37545432"/>
          <a:ext cx="210312" cy="137160"/>
        </a:xfrm>
        <a:prstGeom prst="rect">
          <a:avLst/>
        </a:prstGeom>
        <a:noFill/>
      </xdr:spPr>
    </xdr:pic>
    <xdr:clientData/>
  </xdr:twoCellAnchor>
  <xdr:twoCellAnchor>
    <xdr:from>
      <xdr:col>1</xdr:col>
      <xdr:colOff>47636</xdr:colOff>
      <xdr:row>174</xdr:row>
      <xdr:rowOff>28576</xdr:rowOff>
    </xdr:from>
    <xdr:to>
      <xdr:col>1</xdr:col>
      <xdr:colOff>257948</xdr:colOff>
      <xdr:row>174</xdr:row>
      <xdr:rowOff>165736</xdr:rowOff>
    </xdr:to>
    <xdr:pic>
      <xdr:nvPicPr>
        <xdr:cNvPr id="204" name="Picture 28" descr="Republic of China">
          <a:hlinkClick xmlns:r="http://schemas.openxmlformats.org/officeDocument/2006/relationships" r:id="rId198" tooltip="Republic of China"/>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r:embed="rId199" cstate="print"/>
        <a:srcRect/>
        <a:stretch>
          <a:fillRect/>
        </a:stretch>
      </xdr:blipFill>
      <xdr:spPr bwMode="auto">
        <a:xfrm>
          <a:off x="365136" y="33344909"/>
          <a:ext cx="210312" cy="137160"/>
        </a:xfrm>
        <a:prstGeom prst="rect">
          <a:avLst/>
        </a:prstGeom>
        <a:noFill/>
      </xdr:spPr>
    </xdr:pic>
    <xdr:clientData/>
  </xdr:twoCellAnchor>
  <xdr:twoCellAnchor editAs="absolute">
    <xdr:from>
      <xdr:col>179</xdr:col>
      <xdr:colOff>887942</xdr:colOff>
      <xdr:row>0</xdr:row>
      <xdr:rowOff>276225</xdr:rowOff>
    </xdr:from>
    <xdr:to>
      <xdr:col>186</xdr:col>
      <xdr:colOff>699558</xdr:colOff>
      <xdr:row>7</xdr:row>
      <xdr:rowOff>0</xdr:rowOff>
    </xdr:to>
    <xdr:sp macro="" textlink="">
      <xdr:nvSpPr>
        <xdr:cNvPr id="91364" name="Text Box 7396" hidden="1">
          <a:extLst>
            <a:ext uri="{FF2B5EF4-FFF2-40B4-BE49-F238E27FC236}">
              <a16:creationId xmlns:a16="http://schemas.microsoft.com/office/drawing/2014/main" id="{00000000-0008-0000-0100-0000E4640100}"/>
            </a:ext>
          </a:extLst>
        </xdr:cNvPr>
        <xdr:cNvSpPr txBox="1">
          <a:spLocks noChangeArrowheads="1"/>
        </xdr:cNvSpPr>
      </xdr:nvSpPr>
      <xdr:spPr bwMode="auto">
        <a:xfrm>
          <a:off x="72542400" y="276225"/>
          <a:ext cx="5524500" cy="12382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181</xdr:col>
      <xdr:colOff>184150</xdr:colOff>
      <xdr:row>0</xdr:row>
      <xdr:rowOff>276225</xdr:rowOff>
    </xdr:from>
    <xdr:to>
      <xdr:col>183</xdr:col>
      <xdr:colOff>127000</xdr:colOff>
      <xdr:row>6</xdr:row>
      <xdr:rowOff>57150</xdr:rowOff>
    </xdr:to>
    <xdr:sp macro="" textlink="">
      <xdr:nvSpPr>
        <xdr:cNvPr id="91365" name="Text Box 7397" hidden="1">
          <a:extLst>
            <a:ext uri="{FF2B5EF4-FFF2-40B4-BE49-F238E27FC236}">
              <a16:creationId xmlns:a16="http://schemas.microsoft.com/office/drawing/2014/main" id="{00000000-0008-0000-0100-0000E5640100}"/>
            </a:ext>
          </a:extLst>
        </xdr:cNvPr>
        <xdr:cNvSpPr txBox="1">
          <a:spLocks noChangeArrowheads="1"/>
        </xdr:cNvSpPr>
      </xdr:nvSpPr>
      <xdr:spPr bwMode="auto">
        <a:xfrm>
          <a:off x="73466325" y="276225"/>
          <a:ext cx="971550" cy="11049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165</xdr:col>
      <xdr:colOff>1032933</xdr:colOff>
      <xdr:row>0</xdr:row>
      <xdr:rowOff>276225</xdr:rowOff>
    </xdr:from>
    <xdr:to>
      <xdr:col>167</xdr:col>
      <xdr:colOff>223308</xdr:colOff>
      <xdr:row>3</xdr:row>
      <xdr:rowOff>57150</xdr:rowOff>
    </xdr:to>
    <xdr:sp macro="" textlink="">
      <xdr:nvSpPr>
        <xdr:cNvPr id="106618" name="Text Box 8314" hidden="1">
          <a:extLst>
            <a:ext uri="{FF2B5EF4-FFF2-40B4-BE49-F238E27FC236}">
              <a16:creationId xmlns:a16="http://schemas.microsoft.com/office/drawing/2014/main" id="{00000000-0008-0000-0100-00007AA00100}"/>
            </a:ext>
          </a:extLst>
        </xdr:cNvPr>
        <xdr:cNvSpPr txBox="1">
          <a:spLocks noChangeArrowheads="1"/>
        </xdr:cNvSpPr>
      </xdr:nvSpPr>
      <xdr:spPr bwMode="auto">
        <a:xfrm>
          <a:off x="62893575" y="276225"/>
          <a:ext cx="819150" cy="5334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167</xdr:col>
      <xdr:colOff>560917</xdr:colOff>
      <xdr:row>0</xdr:row>
      <xdr:rowOff>276225</xdr:rowOff>
    </xdr:from>
    <xdr:to>
      <xdr:col>173</xdr:col>
      <xdr:colOff>147108</xdr:colOff>
      <xdr:row>4</xdr:row>
      <xdr:rowOff>85725</xdr:rowOff>
    </xdr:to>
    <xdr:sp macro="" textlink="">
      <xdr:nvSpPr>
        <xdr:cNvPr id="106619" name="Text Box 8315" hidden="1">
          <a:extLst>
            <a:ext uri="{FF2B5EF4-FFF2-40B4-BE49-F238E27FC236}">
              <a16:creationId xmlns:a16="http://schemas.microsoft.com/office/drawing/2014/main" id="{00000000-0008-0000-0100-00007BA00100}"/>
            </a:ext>
          </a:extLst>
        </xdr:cNvPr>
        <xdr:cNvSpPr txBox="1">
          <a:spLocks noChangeArrowheads="1"/>
        </xdr:cNvSpPr>
      </xdr:nvSpPr>
      <xdr:spPr bwMode="auto">
        <a:xfrm>
          <a:off x="64046100" y="276225"/>
          <a:ext cx="3676650" cy="7524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168</xdr:col>
      <xdr:colOff>359834</xdr:colOff>
      <xdr:row>0</xdr:row>
      <xdr:rowOff>276225</xdr:rowOff>
    </xdr:from>
    <xdr:to>
      <xdr:col>173</xdr:col>
      <xdr:colOff>494242</xdr:colOff>
      <xdr:row>4</xdr:row>
      <xdr:rowOff>85725</xdr:rowOff>
    </xdr:to>
    <xdr:sp macro="" textlink="">
      <xdr:nvSpPr>
        <xdr:cNvPr id="106620" name="Text Box 8316" hidden="1">
          <a:extLst>
            <a:ext uri="{FF2B5EF4-FFF2-40B4-BE49-F238E27FC236}">
              <a16:creationId xmlns:a16="http://schemas.microsoft.com/office/drawing/2014/main" id="{00000000-0008-0000-0100-00007CA00100}"/>
            </a:ext>
          </a:extLst>
        </xdr:cNvPr>
        <xdr:cNvSpPr txBox="1">
          <a:spLocks noChangeArrowheads="1"/>
        </xdr:cNvSpPr>
      </xdr:nvSpPr>
      <xdr:spPr bwMode="auto">
        <a:xfrm>
          <a:off x="64427100" y="276225"/>
          <a:ext cx="3638550" cy="7524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169</xdr:col>
      <xdr:colOff>499533</xdr:colOff>
      <xdr:row>0</xdr:row>
      <xdr:rowOff>276225</xdr:rowOff>
    </xdr:from>
    <xdr:to>
      <xdr:col>171</xdr:col>
      <xdr:colOff>211667</xdr:colOff>
      <xdr:row>4</xdr:row>
      <xdr:rowOff>85725</xdr:rowOff>
    </xdr:to>
    <xdr:sp macro="" textlink="">
      <xdr:nvSpPr>
        <xdr:cNvPr id="106621" name="Text Box 8317" hidden="1">
          <a:extLst>
            <a:ext uri="{FF2B5EF4-FFF2-40B4-BE49-F238E27FC236}">
              <a16:creationId xmlns:a16="http://schemas.microsoft.com/office/drawing/2014/main" id="{00000000-0008-0000-0100-00007DA00100}"/>
            </a:ext>
          </a:extLst>
        </xdr:cNvPr>
        <xdr:cNvSpPr txBox="1">
          <a:spLocks noChangeArrowheads="1"/>
        </xdr:cNvSpPr>
      </xdr:nvSpPr>
      <xdr:spPr bwMode="auto">
        <a:xfrm>
          <a:off x="65141475" y="276225"/>
          <a:ext cx="1609725" cy="7524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169</xdr:col>
      <xdr:colOff>604308</xdr:colOff>
      <xdr:row>0</xdr:row>
      <xdr:rowOff>276225</xdr:rowOff>
    </xdr:from>
    <xdr:to>
      <xdr:col>173</xdr:col>
      <xdr:colOff>61383</xdr:colOff>
      <xdr:row>3</xdr:row>
      <xdr:rowOff>57150</xdr:rowOff>
    </xdr:to>
    <xdr:sp macro="" textlink="">
      <xdr:nvSpPr>
        <xdr:cNvPr id="106622" name="Text Box 8318" hidden="1">
          <a:extLst>
            <a:ext uri="{FF2B5EF4-FFF2-40B4-BE49-F238E27FC236}">
              <a16:creationId xmlns:a16="http://schemas.microsoft.com/office/drawing/2014/main" id="{00000000-0008-0000-0100-00007EA00100}"/>
            </a:ext>
          </a:extLst>
        </xdr:cNvPr>
        <xdr:cNvSpPr txBox="1">
          <a:spLocks noChangeArrowheads="1"/>
        </xdr:cNvSpPr>
      </xdr:nvSpPr>
      <xdr:spPr bwMode="auto">
        <a:xfrm>
          <a:off x="65246250" y="276225"/>
          <a:ext cx="2390775" cy="5334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95250</xdr:colOff>
      <xdr:row>2</xdr:row>
      <xdr:rowOff>0</xdr:rowOff>
    </xdr:from>
    <xdr:to>
      <xdr:col>29</xdr:col>
      <xdr:colOff>110490</xdr:colOff>
      <xdr:row>9</xdr:row>
      <xdr:rowOff>129540</xdr:rowOff>
    </xdr:to>
    <xdr:graphicFrame macro="">
      <xdr:nvGraphicFramePr>
        <xdr:cNvPr id="4" name="Chart 3" title="Income level distribution of indicators">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38100</xdr:colOff>
      <xdr:row>2</xdr:row>
      <xdr:rowOff>57147</xdr:rowOff>
    </xdr:from>
    <xdr:to>
      <xdr:col>37</xdr:col>
      <xdr:colOff>238125</xdr:colOff>
      <xdr:row>31</xdr:row>
      <xdr:rowOff>19047</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66675</xdr:colOff>
      <xdr:row>32</xdr:row>
      <xdr:rowOff>47625</xdr:rowOff>
    </xdr:from>
    <xdr:to>
      <xdr:col>37</xdr:col>
      <xdr:colOff>266700</xdr:colOff>
      <xdr:row>61</xdr:row>
      <xdr:rowOff>9525</xdr:rowOff>
    </xdr:to>
    <xdr:graphicFrame macro="">
      <xdr:nvGraphicFramePr>
        <xdr:cNvPr id="13" name="Chart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95250</xdr:colOff>
      <xdr:row>11</xdr:row>
      <xdr:rowOff>0</xdr:rowOff>
    </xdr:from>
    <xdr:to>
      <xdr:col>29</xdr:col>
      <xdr:colOff>110490</xdr:colOff>
      <xdr:row>18</xdr:row>
      <xdr:rowOff>129540</xdr:rowOff>
    </xdr:to>
    <xdr:graphicFrame macro="">
      <xdr:nvGraphicFramePr>
        <xdr:cNvPr id="25" name="Chart 24" title="Income level distribution of indicators">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95250</xdr:colOff>
      <xdr:row>20</xdr:row>
      <xdr:rowOff>0</xdr:rowOff>
    </xdr:from>
    <xdr:to>
      <xdr:col>29</xdr:col>
      <xdr:colOff>110490</xdr:colOff>
      <xdr:row>27</xdr:row>
      <xdr:rowOff>129540</xdr:rowOff>
    </xdr:to>
    <xdr:graphicFrame macro="">
      <xdr:nvGraphicFramePr>
        <xdr:cNvPr id="27" name="Chart 26" title="Income level distribution of indicators">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95250</xdr:colOff>
      <xdr:row>29</xdr:row>
      <xdr:rowOff>0</xdr:rowOff>
    </xdr:from>
    <xdr:to>
      <xdr:col>29</xdr:col>
      <xdr:colOff>110490</xdr:colOff>
      <xdr:row>36</xdr:row>
      <xdr:rowOff>129540</xdr:rowOff>
    </xdr:to>
    <xdr:graphicFrame macro="">
      <xdr:nvGraphicFramePr>
        <xdr:cNvPr id="28" name="Chart 27" title="Income level distribution of indicators">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81</xdr:col>
          <xdr:colOff>9525</xdr:colOff>
          <xdr:row>14</xdr:row>
          <xdr:rowOff>171450</xdr:rowOff>
        </xdr:from>
        <xdr:to>
          <xdr:col>82</xdr:col>
          <xdr:colOff>19050</xdr:colOff>
          <xdr:row>15</xdr:row>
          <xdr:rowOff>180975</xdr:rowOff>
        </xdr:to>
        <xdr:sp macro="" textlink="">
          <xdr:nvSpPr>
            <xdr:cNvPr id="69633" name="Drop Down 1" hidden="1">
              <a:extLst>
                <a:ext uri="{63B3BB69-23CF-44E3-9099-C40C66FF867C}">
                  <a14:compatExt spid="_x0000_s69633"/>
                </a:ext>
                <a:ext uri="{FF2B5EF4-FFF2-40B4-BE49-F238E27FC236}">
                  <a16:creationId xmlns:a16="http://schemas.microsoft.com/office/drawing/2014/main" id="{00000000-0008-0000-02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81</xdr:col>
      <xdr:colOff>9525</xdr:colOff>
      <xdr:row>19</xdr:row>
      <xdr:rowOff>23812</xdr:rowOff>
    </xdr:from>
    <xdr:to>
      <xdr:col>88</xdr:col>
      <xdr:colOff>24765</xdr:colOff>
      <xdr:row>27</xdr:row>
      <xdr:rowOff>145732</xdr:rowOff>
    </xdr:to>
    <xdr:graphicFrame macro="">
      <xdr:nvGraphicFramePr>
        <xdr:cNvPr id="29" name="Chart 28" title="Income level distribution of indicators">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89</xdr:col>
      <xdr:colOff>0</xdr:colOff>
      <xdr:row>19</xdr:row>
      <xdr:rowOff>23812</xdr:rowOff>
    </xdr:from>
    <xdr:to>
      <xdr:col>95</xdr:col>
      <xdr:colOff>495300</xdr:colOff>
      <xdr:row>27</xdr:row>
      <xdr:rowOff>145732</xdr:rowOff>
    </xdr:to>
    <xdr:graphicFrame macro="">
      <xdr:nvGraphicFramePr>
        <xdr:cNvPr id="30" name="Chart 29">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81</xdr:col>
      <xdr:colOff>9525</xdr:colOff>
      <xdr:row>29</xdr:row>
      <xdr:rowOff>9525</xdr:rowOff>
    </xdr:from>
    <xdr:to>
      <xdr:col>88</xdr:col>
      <xdr:colOff>116205</xdr:colOff>
      <xdr:row>37</xdr:row>
      <xdr:rowOff>131445</xdr:rowOff>
    </xdr:to>
    <xdr:graphicFrame macro="">
      <xdr:nvGraphicFramePr>
        <xdr:cNvPr id="31" name="Chart 30" title="Income level distribution of indicators">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89</xdr:col>
      <xdr:colOff>0</xdr:colOff>
      <xdr:row>29</xdr:row>
      <xdr:rowOff>9525</xdr:rowOff>
    </xdr:from>
    <xdr:to>
      <xdr:col>95</xdr:col>
      <xdr:colOff>586740</xdr:colOff>
      <xdr:row>37</xdr:row>
      <xdr:rowOff>131445</xdr:rowOff>
    </xdr:to>
    <xdr:graphicFrame macro="">
      <xdr:nvGraphicFramePr>
        <xdr:cNvPr id="32" name="Chart 31">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81</xdr:col>
      <xdr:colOff>9525</xdr:colOff>
      <xdr:row>39</xdr:row>
      <xdr:rowOff>9525</xdr:rowOff>
    </xdr:from>
    <xdr:to>
      <xdr:col>88</xdr:col>
      <xdr:colOff>207645</xdr:colOff>
      <xdr:row>47</xdr:row>
      <xdr:rowOff>131445</xdr:rowOff>
    </xdr:to>
    <xdr:graphicFrame macro="">
      <xdr:nvGraphicFramePr>
        <xdr:cNvPr id="33" name="Chart 32" title="Income level distribution of indicators">
          <a:extLst>
            <a:ext uri="{FF2B5EF4-FFF2-40B4-BE49-F238E27FC236}">
              <a16:creationId xmlns:a16="http://schemas.microsoft.com/office/drawing/2014/main" id="{00000000-0008-0000-0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89</xdr:col>
      <xdr:colOff>0</xdr:colOff>
      <xdr:row>39</xdr:row>
      <xdr:rowOff>9525</xdr:rowOff>
    </xdr:from>
    <xdr:to>
      <xdr:col>96</xdr:col>
      <xdr:colOff>68580</xdr:colOff>
      <xdr:row>47</xdr:row>
      <xdr:rowOff>131445</xdr:rowOff>
    </xdr:to>
    <xdr:graphicFrame macro="">
      <xdr:nvGraphicFramePr>
        <xdr:cNvPr id="34" name="Chart 33">
          <a:extLst>
            <a:ext uri="{FF2B5EF4-FFF2-40B4-BE49-F238E27FC236}">
              <a16:creationId xmlns:a16="http://schemas.microsoft.com/office/drawing/2014/main" id="{00000000-0008-0000-0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xdr:from>
          <xdr:col>82</xdr:col>
          <xdr:colOff>66675</xdr:colOff>
          <xdr:row>14</xdr:row>
          <xdr:rowOff>171450</xdr:rowOff>
        </xdr:from>
        <xdr:to>
          <xdr:col>82</xdr:col>
          <xdr:colOff>295275</xdr:colOff>
          <xdr:row>15</xdr:row>
          <xdr:rowOff>171450</xdr:rowOff>
        </xdr:to>
        <xdr:sp macro="" textlink="">
          <xdr:nvSpPr>
            <xdr:cNvPr id="69634" name="Spinner 2" hidden="1">
              <a:extLst>
                <a:ext uri="{63B3BB69-23CF-44E3-9099-C40C66FF867C}">
                  <a14:compatExt spid="_x0000_s69634"/>
                </a:ext>
                <a:ext uri="{FF2B5EF4-FFF2-40B4-BE49-F238E27FC236}">
                  <a16:creationId xmlns:a16="http://schemas.microsoft.com/office/drawing/2014/main" id="{00000000-0008-0000-0200-00000210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22</xdr:col>
      <xdr:colOff>95250</xdr:colOff>
      <xdr:row>38</xdr:row>
      <xdr:rowOff>0</xdr:rowOff>
    </xdr:from>
    <xdr:to>
      <xdr:col>29</xdr:col>
      <xdr:colOff>110490</xdr:colOff>
      <xdr:row>45</xdr:row>
      <xdr:rowOff>129540</xdr:rowOff>
    </xdr:to>
    <xdr:graphicFrame macro="">
      <xdr:nvGraphicFramePr>
        <xdr:cNvPr id="42" name="Chart 41" title="Income level distribution of indicators">
          <a:extLst>
            <a:ext uri="{FF2B5EF4-FFF2-40B4-BE49-F238E27FC236}">
              <a16:creationId xmlns:a16="http://schemas.microsoft.com/office/drawing/2014/main" id="{00000000-0008-0000-02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95250</xdr:colOff>
      <xdr:row>47</xdr:row>
      <xdr:rowOff>0</xdr:rowOff>
    </xdr:from>
    <xdr:to>
      <xdr:col>29</xdr:col>
      <xdr:colOff>110490</xdr:colOff>
      <xdr:row>54</xdr:row>
      <xdr:rowOff>129540</xdr:rowOff>
    </xdr:to>
    <xdr:graphicFrame macro="">
      <xdr:nvGraphicFramePr>
        <xdr:cNvPr id="43" name="Chart 42" title="Income level distribution of indicators">
          <a:extLst>
            <a:ext uri="{FF2B5EF4-FFF2-40B4-BE49-F238E27FC236}">
              <a16:creationId xmlns:a16="http://schemas.microsoft.com/office/drawing/2014/main" id="{00000000-0008-0000-02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95250</xdr:colOff>
      <xdr:row>56</xdr:row>
      <xdr:rowOff>0</xdr:rowOff>
    </xdr:from>
    <xdr:to>
      <xdr:col>29</xdr:col>
      <xdr:colOff>110490</xdr:colOff>
      <xdr:row>63</xdr:row>
      <xdr:rowOff>129540</xdr:rowOff>
    </xdr:to>
    <xdr:graphicFrame macro="">
      <xdr:nvGraphicFramePr>
        <xdr:cNvPr id="44" name="Chart 43" title="Income level distribution of indicators">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95250</xdr:colOff>
      <xdr:row>65</xdr:row>
      <xdr:rowOff>0</xdr:rowOff>
    </xdr:from>
    <xdr:to>
      <xdr:col>29</xdr:col>
      <xdr:colOff>110490</xdr:colOff>
      <xdr:row>72</xdr:row>
      <xdr:rowOff>129540</xdr:rowOff>
    </xdr:to>
    <xdr:graphicFrame macro="">
      <xdr:nvGraphicFramePr>
        <xdr:cNvPr id="45" name="Chart 44" title="Income level distribution of indicators">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95250</xdr:colOff>
      <xdr:row>74</xdr:row>
      <xdr:rowOff>0</xdr:rowOff>
    </xdr:from>
    <xdr:to>
      <xdr:col>29</xdr:col>
      <xdr:colOff>110490</xdr:colOff>
      <xdr:row>81</xdr:row>
      <xdr:rowOff>129540</xdr:rowOff>
    </xdr:to>
    <xdr:graphicFrame macro="">
      <xdr:nvGraphicFramePr>
        <xdr:cNvPr id="46" name="Chart 45" title="Income level distribution of indicators">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95250</xdr:colOff>
      <xdr:row>83</xdr:row>
      <xdr:rowOff>0</xdr:rowOff>
    </xdr:from>
    <xdr:to>
      <xdr:col>29</xdr:col>
      <xdr:colOff>110490</xdr:colOff>
      <xdr:row>90</xdr:row>
      <xdr:rowOff>129540</xdr:rowOff>
    </xdr:to>
    <xdr:graphicFrame macro="">
      <xdr:nvGraphicFramePr>
        <xdr:cNvPr id="47" name="Chart 46" title="Income level distribution of indicators">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95250</xdr:colOff>
      <xdr:row>92</xdr:row>
      <xdr:rowOff>0</xdr:rowOff>
    </xdr:from>
    <xdr:to>
      <xdr:col>29</xdr:col>
      <xdr:colOff>110490</xdr:colOff>
      <xdr:row>99</xdr:row>
      <xdr:rowOff>129540</xdr:rowOff>
    </xdr:to>
    <xdr:graphicFrame macro="">
      <xdr:nvGraphicFramePr>
        <xdr:cNvPr id="48" name="Chart 47" title="Income level distribution of indicators">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95250</xdr:colOff>
      <xdr:row>101</xdr:row>
      <xdr:rowOff>0</xdr:rowOff>
    </xdr:from>
    <xdr:to>
      <xdr:col>29</xdr:col>
      <xdr:colOff>110490</xdr:colOff>
      <xdr:row>108</xdr:row>
      <xdr:rowOff>129540</xdr:rowOff>
    </xdr:to>
    <xdr:graphicFrame macro="">
      <xdr:nvGraphicFramePr>
        <xdr:cNvPr id="49" name="Chart 48" title="Income level distribution of indicators">
          <a:extLst>
            <a:ext uri="{FF2B5EF4-FFF2-40B4-BE49-F238E27FC236}">
              <a16:creationId xmlns:a16="http://schemas.microsoft.com/office/drawing/2014/main" id="{00000000-0008-0000-0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22</xdr:col>
      <xdr:colOff>95250</xdr:colOff>
      <xdr:row>110</xdr:row>
      <xdr:rowOff>0</xdr:rowOff>
    </xdr:from>
    <xdr:to>
      <xdr:col>29</xdr:col>
      <xdr:colOff>110490</xdr:colOff>
      <xdr:row>117</xdr:row>
      <xdr:rowOff>129540</xdr:rowOff>
    </xdr:to>
    <xdr:graphicFrame macro="">
      <xdr:nvGraphicFramePr>
        <xdr:cNvPr id="51" name="Chart 50" title="Income level distribution of indicators">
          <a:extLst>
            <a:ext uri="{FF2B5EF4-FFF2-40B4-BE49-F238E27FC236}">
              <a16:creationId xmlns:a16="http://schemas.microsoft.com/office/drawing/2014/main" id="{00000000-0008-0000-0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95250</xdr:colOff>
      <xdr:row>119</xdr:row>
      <xdr:rowOff>0</xdr:rowOff>
    </xdr:from>
    <xdr:to>
      <xdr:col>29</xdr:col>
      <xdr:colOff>110490</xdr:colOff>
      <xdr:row>126</xdr:row>
      <xdr:rowOff>129540</xdr:rowOff>
    </xdr:to>
    <xdr:graphicFrame macro="">
      <xdr:nvGraphicFramePr>
        <xdr:cNvPr id="52" name="Chart 51" title="Income level distribution of indicators">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22</xdr:col>
      <xdr:colOff>95250</xdr:colOff>
      <xdr:row>128</xdr:row>
      <xdr:rowOff>0</xdr:rowOff>
    </xdr:from>
    <xdr:to>
      <xdr:col>29</xdr:col>
      <xdr:colOff>110490</xdr:colOff>
      <xdr:row>135</xdr:row>
      <xdr:rowOff>129540</xdr:rowOff>
    </xdr:to>
    <xdr:graphicFrame macro="">
      <xdr:nvGraphicFramePr>
        <xdr:cNvPr id="53" name="Chart 52" title="Income level distribution of indicators">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22</xdr:col>
      <xdr:colOff>95250</xdr:colOff>
      <xdr:row>137</xdr:row>
      <xdr:rowOff>0</xdr:rowOff>
    </xdr:from>
    <xdr:to>
      <xdr:col>29</xdr:col>
      <xdr:colOff>110490</xdr:colOff>
      <xdr:row>144</xdr:row>
      <xdr:rowOff>129540</xdr:rowOff>
    </xdr:to>
    <xdr:graphicFrame macro="">
      <xdr:nvGraphicFramePr>
        <xdr:cNvPr id="54" name="Chart 53" title="Income level distribution of indicators">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22</xdr:col>
      <xdr:colOff>95250</xdr:colOff>
      <xdr:row>146</xdr:row>
      <xdr:rowOff>0</xdr:rowOff>
    </xdr:from>
    <xdr:to>
      <xdr:col>29</xdr:col>
      <xdr:colOff>110490</xdr:colOff>
      <xdr:row>153</xdr:row>
      <xdr:rowOff>129540</xdr:rowOff>
    </xdr:to>
    <xdr:graphicFrame macro="">
      <xdr:nvGraphicFramePr>
        <xdr:cNvPr id="55" name="Chart 54" title="Income level distribution of indicators">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22</xdr:col>
      <xdr:colOff>95250</xdr:colOff>
      <xdr:row>155</xdr:row>
      <xdr:rowOff>0</xdr:rowOff>
    </xdr:from>
    <xdr:to>
      <xdr:col>29</xdr:col>
      <xdr:colOff>110490</xdr:colOff>
      <xdr:row>162</xdr:row>
      <xdr:rowOff>129540</xdr:rowOff>
    </xdr:to>
    <xdr:graphicFrame macro="">
      <xdr:nvGraphicFramePr>
        <xdr:cNvPr id="56" name="Chart 55" title="Income level distribution of indicators">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mc:AlternateContent xmlns:mc="http://schemas.openxmlformats.org/markup-compatibility/2006">
    <mc:Choice xmlns:a14="http://schemas.microsoft.com/office/drawing/2010/main" Requires="a14">
      <xdr:twoCellAnchor editAs="oneCell">
        <xdr:from>
          <xdr:col>88</xdr:col>
          <xdr:colOff>19050</xdr:colOff>
          <xdr:row>14</xdr:row>
          <xdr:rowOff>142875</xdr:rowOff>
        </xdr:from>
        <xdr:to>
          <xdr:col>94</xdr:col>
          <xdr:colOff>123825</xdr:colOff>
          <xdr:row>16</xdr:row>
          <xdr:rowOff>38100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2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Without small states (population &lt; 500k)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xdr:row>
          <xdr:rowOff>142875</xdr:rowOff>
        </xdr:from>
        <xdr:to>
          <xdr:col>17</xdr:col>
          <xdr:colOff>0</xdr:colOff>
          <xdr:row>16</xdr:row>
          <xdr:rowOff>38100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2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Without small states (population &lt; 500k)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0</xdr:row>
          <xdr:rowOff>9525</xdr:rowOff>
        </xdr:from>
        <xdr:to>
          <xdr:col>47</xdr:col>
          <xdr:colOff>228600</xdr:colOff>
          <xdr:row>1</xdr:row>
          <xdr:rowOff>47625</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2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Without small states (population &lt; 500k)</a:t>
              </a:r>
            </a:p>
          </xdr:txBody>
        </xdr:sp>
        <xdr:clientData/>
      </xdr:twoCellAnchor>
    </mc:Choice>
    <mc:Fallback/>
  </mc:AlternateContent>
  <xdr:twoCellAnchor>
    <xdr:from>
      <xdr:col>31</xdr:col>
      <xdr:colOff>409575</xdr:colOff>
      <xdr:row>20</xdr:row>
      <xdr:rowOff>28575</xdr:rowOff>
    </xdr:from>
    <xdr:to>
      <xdr:col>31</xdr:col>
      <xdr:colOff>590328</xdr:colOff>
      <xdr:row>25</xdr:row>
      <xdr:rowOff>173355</xdr:rowOff>
    </xdr:to>
    <xdr:sp macro="" textlink="">
      <xdr:nvSpPr>
        <xdr:cNvPr id="35" name="Text Box 345">
          <a:extLst>
            <a:ext uri="{FF2B5EF4-FFF2-40B4-BE49-F238E27FC236}">
              <a16:creationId xmlns:a16="http://schemas.microsoft.com/office/drawing/2014/main" id="{00000000-0008-0000-0200-000023000000}"/>
            </a:ext>
          </a:extLst>
        </xdr:cNvPr>
        <xdr:cNvSpPr txBox="1">
          <a:spLocks noChangeArrowheads="1"/>
        </xdr:cNvSpPr>
      </xdr:nvSpPr>
      <xdr:spPr bwMode="auto">
        <a:xfrm>
          <a:off x="11801475" y="3705225"/>
          <a:ext cx="180753" cy="1097280"/>
        </a:xfrm>
        <a:prstGeom prst="rect">
          <a:avLst/>
        </a:prstGeom>
        <a:solidFill>
          <a:schemeClr val="bg1"/>
        </a:solidFill>
        <a:ln w="9525">
          <a:noFill/>
          <a:miter lim="800000"/>
          <a:headEnd/>
          <a:tailEnd/>
        </a:ln>
      </xdr:spPr>
      <xdr:txBody>
        <a:bodyPr vert="vert270"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Font typeface="Wingdings 3" pitchFamily="18" charset="2"/>
            <a:buNone/>
          </a:pPr>
          <a:r>
            <a:rPr lang="en-US" sz="800">
              <a:solidFill>
                <a:srgbClr val="000099"/>
              </a:solidFill>
              <a:latin typeface="Trebuchet MS" pitchFamily="34" charset="0"/>
              <a:sym typeface="Wingdings 3"/>
            </a:rPr>
            <a:t>  </a:t>
          </a:r>
          <a:r>
            <a:rPr lang="en-US" sz="800">
              <a:solidFill>
                <a:srgbClr val="000099"/>
              </a:solidFill>
              <a:latin typeface="Trebuchet MS" pitchFamily="34" charset="0"/>
              <a:sym typeface="Wingdings 3" pitchFamily="18" charset="2"/>
            </a:rPr>
            <a:t>World Wide Web</a:t>
          </a:r>
        </a:p>
      </xdr:txBody>
    </xdr:sp>
    <xdr:clientData/>
  </xdr:twoCellAnchor>
  <xdr:twoCellAnchor>
    <xdr:from>
      <xdr:col>31</xdr:col>
      <xdr:colOff>447675</xdr:colOff>
      <xdr:row>50</xdr:row>
      <xdr:rowOff>114300</xdr:rowOff>
    </xdr:from>
    <xdr:to>
      <xdr:col>31</xdr:col>
      <xdr:colOff>628428</xdr:colOff>
      <xdr:row>56</xdr:row>
      <xdr:rowOff>68580</xdr:rowOff>
    </xdr:to>
    <xdr:sp macro="" textlink="">
      <xdr:nvSpPr>
        <xdr:cNvPr id="36" name="Text Box 345">
          <a:extLst>
            <a:ext uri="{FF2B5EF4-FFF2-40B4-BE49-F238E27FC236}">
              <a16:creationId xmlns:a16="http://schemas.microsoft.com/office/drawing/2014/main" id="{00000000-0008-0000-0200-000024000000}"/>
            </a:ext>
          </a:extLst>
        </xdr:cNvPr>
        <xdr:cNvSpPr txBox="1">
          <a:spLocks noChangeArrowheads="1"/>
        </xdr:cNvSpPr>
      </xdr:nvSpPr>
      <xdr:spPr bwMode="auto">
        <a:xfrm>
          <a:off x="11839575" y="9505950"/>
          <a:ext cx="180753" cy="1097280"/>
        </a:xfrm>
        <a:prstGeom prst="rect">
          <a:avLst/>
        </a:prstGeom>
        <a:solidFill>
          <a:schemeClr val="bg1"/>
        </a:solidFill>
        <a:ln w="9525">
          <a:noFill/>
          <a:miter lim="800000"/>
          <a:headEnd/>
          <a:tailEnd/>
        </a:ln>
      </xdr:spPr>
      <xdr:txBody>
        <a:bodyPr vert="vert270"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Font typeface="Wingdings 3" pitchFamily="18" charset="2"/>
            <a:buNone/>
          </a:pPr>
          <a:r>
            <a:rPr lang="en-US" sz="800">
              <a:solidFill>
                <a:srgbClr val="000099"/>
              </a:solidFill>
              <a:latin typeface="Trebuchet MS" pitchFamily="34" charset="0"/>
              <a:sym typeface="Wingdings 3"/>
            </a:rPr>
            <a:t>  </a:t>
          </a:r>
          <a:r>
            <a:rPr lang="en-US" sz="800">
              <a:solidFill>
                <a:srgbClr val="000099"/>
              </a:solidFill>
              <a:latin typeface="Trebuchet MS" pitchFamily="34" charset="0"/>
              <a:sym typeface="Wingdings 3" pitchFamily="18" charset="2"/>
            </a:rPr>
            <a:t>World Wide Web</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800100</xdr:colOff>
          <xdr:row>0</xdr:row>
          <xdr:rowOff>38100</xdr:rowOff>
        </xdr:from>
        <xdr:to>
          <xdr:col>3</xdr:col>
          <xdr:colOff>3676650</xdr:colOff>
          <xdr:row>0</xdr:row>
          <xdr:rowOff>285750</xdr:rowOff>
        </xdr:to>
        <xdr:sp macro="" textlink="">
          <xdr:nvSpPr>
            <xdr:cNvPr id="3245" name="Drop Down 173" hidden="1">
              <a:extLst>
                <a:ext uri="{63B3BB69-23CF-44E3-9099-C40C66FF867C}">
                  <a14:compatExt spid="_x0000_s3245"/>
                </a:ext>
                <a:ext uri="{FF2B5EF4-FFF2-40B4-BE49-F238E27FC236}">
                  <a16:creationId xmlns:a16="http://schemas.microsoft.com/office/drawing/2014/main" id="{00000000-0008-0000-0900-0000A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3781425</xdr:colOff>
          <xdr:row>0</xdr:row>
          <xdr:rowOff>47625</xdr:rowOff>
        </xdr:from>
        <xdr:to>
          <xdr:col>3</xdr:col>
          <xdr:colOff>4000500</xdr:colOff>
          <xdr:row>0</xdr:row>
          <xdr:rowOff>276225</xdr:rowOff>
        </xdr:to>
        <xdr:sp macro="" textlink="">
          <xdr:nvSpPr>
            <xdr:cNvPr id="3249" name="Spinner 177" hidden="1">
              <a:extLst>
                <a:ext uri="{63B3BB69-23CF-44E3-9099-C40C66FF867C}">
                  <a14:compatExt spid="_x0000_s3249"/>
                </a:ext>
                <a:ext uri="{FF2B5EF4-FFF2-40B4-BE49-F238E27FC236}">
                  <a16:creationId xmlns:a16="http://schemas.microsoft.com/office/drawing/2014/main" id="{00000000-0008-0000-0900-0000B10C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61912</xdr:colOff>
      <xdr:row>1</xdr:row>
      <xdr:rowOff>52387</xdr:rowOff>
    </xdr:from>
    <xdr:to>
      <xdr:col>18</xdr:col>
      <xdr:colOff>571500</xdr:colOff>
      <xdr:row>15</xdr:row>
      <xdr:rowOff>142875</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eteam.worldbank.org/fmis" TargetMode="External"/><Relationship Id="rId1" Type="http://schemas.openxmlformats.org/officeDocument/2006/relationships/hyperlink" Target="http://www.worldbank.org/publicfinance/fmi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en.wikipedia.org/wiki/List_of_ISO_639-2_codes" TargetMode="External"/><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en.wikipedia.org/wiki/List_of_ISO_639-2_codes"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www.compraspublicas.gob.ec/ProcesoContratacion/compras/PC/buscarProceso.cpe?sg=1" TargetMode="External"/><Relationship Id="rId3182" Type="http://schemas.openxmlformats.org/officeDocument/2006/relationships/hyperlink" Target="http://www.minfin.gr/portal/el/resource/contentObject/contentTypes/genericContentResourceObject,fileResourceObject,arrayOfFileResourceTypeObject/topicNames/budget/pageNumber/2/resourceRepresentationTemplate/contentObjectListAlternativeTemplate" TargetMode="External"/><Relationship Id="rId3999" Type="http://schemas.openxmlformats.org/officeDocument/2006/relationships/hyperlink" Target="http://www.cyber-budget.fr/" TargetMode="External"/><Relationship Id="rId170" Type="http://schemas.openxmlformats.org/officeDocument/2006/relationships/hyperlink" Target="http://en.wikipedia.org/wiki/Cambodia" TargetMode="External"/><Relationship Id="rId987" Type="http://schemas.openxmlformats.org/officeDocument/2006/relationships/hyperlink" Target="http://www.hacienda.go.cr/tica/consultas/hCnConsVariasE.aspx" TargetMode="External"/><Relationship Id="rId2668" Type="http://schemas.openxmlformats.org/officeDocument/2006/relationships/hyperlink" Target="http://www.ropfic.org/banks.html" TargetMode="External"/><Relationship Id="rId3719" Type="http://schemas.openxmlformats.org/officeDocument/2006/relationships/hyperlink" Target="http://www.portail.finances.gov.tn/" TargetMode="External"/><Relationship Id="rId4090" Type="http://schemas.openxmlformats.org/officeDocument/2006/relationships/hyperlink" Target="http://www.data.go.jp/" TargetMode="External"/><Relationship Id="rId1684" Type="http://schemas.openxmlformats.org/officeDocument/2006/relationships/hyperlink" Target="http://www.imf.org/external/pubs/ft/scr/2014/cr1486.pdf" TargetMode="External"/><Relationship Id="rId2735" Type="http://schemas.openxmlformats.org/officeDocument/2006/relationships/hyperlink" Target="http://www.cbt.tm/" TargetMode="External"/><Relationship Id="rId707" Type="http://schemas.openxmlformats.org/officeDocument/2006/relationships/hyperlink" Target="http://www.lra.org.ls/Customs.php" TargetMode="External"/><Relationship Id="rId1337" Type="http://schemas.openxmlformats.org/officeDocument/2006/relationships/hyperlink" Target="http://www.instat.gov.al/en/themes/labour-market.aspx" TargetMode="External"/><Relationship Id="rId1751" Type="http://schemas.openxmlformats.org/officeDocument/2006/relationships/hyperlink" Target="http://www.publicprocurement.be/" TargetMode="External"/><Relationship Id="rId2802" Type="http://schemas.openxmlformats.org/officeDocument/2006/relationships/hyperlink" Target="http://www.nsi.bg/" TargetMode="External"/><Relationship Id="rId43" Type="http://schemas.openxmlformats.org/officeDocument/2006/relationships/hyperlink" Target="http://en.wikipedia.org/wiki/El_Salvador" TargetMode="External"/><Relationship Id="rId1404" Type="http://schemas.openxmlformats.org/officeDocument/2006/relationships/hyperlink" Target="http://www.psc.gov.to/" TargetMode="External"/><Relationship Id="rId3576" Type="http://schemas.openxmlformats.org/officeDocument/2006/relationships/hyperlink" Target="http://www.mof.gov.na/it/it-department" TargetMode="External"/><Relationship Id="rId497" Type="http://schemas.openxmlformats.org/officeDocument/2006/relationships/hyperlink" Target="http://www.ujp.gov.si/" TargetMode="External"/><Relationship Id="rId2178" Type="http://schemas.openxmlformats.org/officeDocument/2006/relationships/hyperlink" Target="http://www.minfin.gov.al/index.php?lang=en&amp;option=com_frontpage&amp;Itemid=1" TargetMode="External"/><Relationship Id="rId3229" Type="http://schemas.openxmlformats.org/officeDocument/2006/relationships/hyperlink" Target="http://www.legilux.public.lu/leg/a/archives/2011/0266/a266.pdf" TargetMode="External"/><Relationship Id="rId3990" Type="http://schemas.openxmlformats.org/officeDocument/2006/relationships/hyperlink" Target="http://www.secretariatransparencia.gob.ec/" TargetMode="External"/><Relationship Id="rId1194" Type="http://schemas.openxmlformats.org/officeDocument/2006/relationships/hyperlink" Target="https://www.weboc.gov.pk/(S(uaeaow0dl3crcmzekzrhrugz))/Login.aspx" TargetMode="External"/><Relationship Id="rId2592" Type="http://schemas.openxmlformats.org/officeDocument/2006/relationships/hyperlink" Target="http://www.nationalbanken.dk/" TargetMode="External"/><Relationship Id="rId3643" Type="http://schemas.openxmlformats.org/officeDocument/2006/relationships/hyperlink" Target="http://www.bundesfinanzministerium.de/" TargetMode="External"/><Relationship Id="rId217" Type="http://schemas.openxmlformats.org/officeDocument/2006/relationships/hyperlink" Target="http://www.tresor.gov.ci/" TargetMode="External"/><Relationship Id="rId564" Type="http://schemas.openxmlformats.org/officeDocument/2006/relationships/hyperlink" Target="http://www.tuvaluislands.com/gov_addresses.htm" TargetMode="External"/><Relationship Id="rId2245" Type="http://schemas.openxmlformats.org/officeDocument/2006/relationships/hyperlink" Target="http://www.govern.ad/noticies/item/5381-el-govern-implantara-l-e-administracio-a-partir-del-primer-trimestre-del-2015" TargetMode="External"/><Relationship Id="rId3710" Type="http://schemas.openxmlformats.org/officeDocument/2006/relationships/hyperlink" Target="http://www.mof.gov.sd/" TargetMode="External"/><Relationship Id="rId631" Type="http://schemas.openxmlformats.org/officeDocument/2006/relationships/hyperlink" Target="http://www.customs.gov.au/" TargetMode="External"/><Relationship Id="rId1261" Type="http://schemas.openxmlformats.org/officeDocument/2006/relationships/hyperlink" Target="http://www.skatteverket.se/privat/sjalvservice/allaetjanster.4.18e1b10334ebe8bc80009.html" TargetMode="External"/><Relationship Id="rId2312" Type="http://schemas.openxmlformats.org/officeDocument/2006/relationships/hyperlink" Target="http://www.egovernment.ch/egov/00833/00834/index.html?lang=en" TargetMode="External"/><Relationship Id="rId3086" Type="http://schemas.openxmlformats.org/officeDocument/2006/relationships/hyperlink" Target="http://www.stats.govt.nz/" TargetMode="External"/><Relationship Id="rId4137" Type="http://schemas.openxmlformats.org/officeDocument/2006/relationships/hyperlink" Target="http://usaspending.gov/data" TargetMode="External"/><Relationship Id="rId3153" Type="http://schemas.openxmlformats.org/officeDocument/2006/relationships/hyperlink" Target="http://www.sci.org.ir/" TargetMode="External"/><Relationship Id="rId141" Type="http://schemas.openxmlformats.org/officeDocument/2006/relationships/hyperlink" Target="http://en.wikipedia.org/wiki/Switzerland" TargetMode="External"/><Relationship Id="rId3220" Type="http://schemas.openxmlformats.org/officeDocument/2006/relationships/hyperlink" Target="http://vehicle.mof.gov.il/Mof/Rechev/MofRechevTopNav/MofRechevBuy/MofRechevLastBuy" TargetMode="External"/><Relationship Id="rId7" Type="http://schemas.openxmlformats.org/officeDocument/2006/relationships/hyperlink" Target="http://en.wikipedia.org/wiki/Argentina" TargetMode="External"/><Relationship Id="rId2986" Type="http://schemas.openxmlformats.org/officeDocument/2006/relationships/hyperlink" Target="http://www.mh.gob.sv/portal/page/portal/PMH/LAIP" TargetMode="External"/><Relationship Id="rId958" Type="http://schemas.openxmlformats.org/officeDocument/2006/relationships/hyperlink" Target="http://www.cra-arc.gc.ca/esrvc-srvce/tx/psssrvcs/menu-eng.html" TargetMode="External"/><Relationship Id="rId1588" Type="http://schemas.openxmlformats.org/officeDocument/2006/relationships/hyperlink" Target="http://www.sefin.gob.hn/?p=3505" TargetMode="External"/><Relationship Id="rId2639" Type="http://schemas.openxmlformats.org/officeDocument/2006/relationships/hyperlink" Target="http://www.cbl.org.lr/" TargetMode="External"/><Relationship Id="rId87" Type="http://schemas.openxmlformats.org/officeDocument/2006/relationships/hyperlink" Target="http://en.wikipedia.org/wiki/Republic_of_Macedonia" TargetMode="External"/><Relationship Id="rId818" Type="http://schemas.openxmlformats.org/officeDocument/2006/relationships/hyperlink" Target="https://www.gov.hr/" TargetMode="External"/><Relationship Id="rId1448" Type="http://schemas.openxmlformats.org/officeDocument/2006/relationships/hyperlink" Target="https://www.pefa.org/en/assessment/ssd-may12-pfmpr-public-en" TargetMode="External"/><Relationship Id="rId1655" Type="http://schemas.openxmlformats.org/officeDocument/2006/relationships/hyperlink" Target="http://www.gouvernement.lu/3723909/2013-rapport-activite-fonction-publique.pdf" TargetMode="External"/><Relationship Id="rId2706" Type="http://schemas.openxmlformats.org/officeDocument/2006/relationships/hyperlink" Target="http://www.bceao.int&#160;" TargetMode="External"/><Relationship Id="rId4061" Type="http://schemas.openxmlformats.org/officeDocument/2006/relationships/hyperlink" Target="http://www.opengov.se/" TargetMode="External"/><Relationship Id="rId1308" Type="http://schemas.openxmlformats.org/officeDocument/2006/relationships/hyperlink" Target="http://tax.gov.ye/" TargetMode="External"/><Relationship Id="rId1862" Type="http://schemas.openxmlformats.org/officeDocument/2006/relationships/hyperlink" Target="http://etp.zakazrf.ru/contract/ContractsRegistry.aspx" TargetMode="External"/><Relationship Id="rId2913" Type="http://schemas.openxmlformats.org/officeDocument/2006/relationships/hyperlink" Target="http://www.statnipokladna.cz/cs/Podpora-Kompetencni-centrum-KC.html" TargetMode="External"/><Relationship Id="rId1515" Type="http://schemas.openxmlformats.org/officeDocument/2006/relationships/hyperlink" Target="http://laborsta.ilo.org/STP/guest" TargetMode="External"/><Relationship Id="rId1722" Type="http://schemas.openxmlformats.org/officeDocument/2006/relationships/hyperlink" Target="http://unpan1.un.org/intradoc/groups/public/documents/un/unpan023178.pdf" TargetMode="External"/><Relationship Id="rId14" Type="http://schemas.openxmlformats.org/officeDocument/2006/relationships/hyperlink" Target="http://en.wikipedia.org/wiki/Bangladesh" TargetMode="External"/><Relationship Id="rId3687" Type="http://schemas.openxmlformats.org/officeDocument/2006/relationships/hyperlink" Target="http://www.mof.gov.np/" TargetMode="External"/><Relationship Id="rId3894" Type="http://schemas.openxmlformats.org/officeDocument/2006/relationships/hyperlink" Target="http://www.mof.gov.kw/MofBudget/MofBudgetDetail.aspx" TargetMode="External"/><Relationship Id="rId2289" Type="http://schemas.openxmlformats.org/officeDocument/2006/relationships/hyperlink" Target="http://www.gov.sz/index.php?option=com_content&amp;view=article&amp;id=213&amp;Itemid=303" TargetMode="External"/><Relationship Id="rId2496" Type="http://schemas.openxmlformats.org/officeDocument/2006/relationships/hyperlink" Target="http://www.gov.gd/ministries/finance.html" TargetMode="External"/><Relationship Id="rId3547" Type="http://schemas.openxmlformats.org/officeDocument/2006/relationships/hyperlink" Target="http://www.mef.gob.pa/es/servicios/Paginas/versionesdelsiafpa.aspx" TargetMode="External"/><Relationship Id="rId3754" Type="http://schemas.openxmlformats.org/officeDocument/2006/relationships/hyperlink" Target="http://www.finance.gov.tt/publications.php?mid=3" TargetMode="External"/><Relationship Id="rId3961" Type="http://schemas.openxmlformats.org/officeDocument/2006/relationships/hyperlink" Target="http://www.netra.fi/" TargetMode="External"/><Relationship Id="rId468" Type="http://schemas.openxmlformats.org/officeDocument/2006/relationships/hyperlink" Target="http://www.govt.lc/constitution5" TargetMode="External"/><Relationship Id="rId675" Type="http://schemas.openxmlformats.org/officeDocument/2006/relationships/hyperlink" Target="http://www.tulli.fi/" TargetMode="External"/><Relationship Id="rId882" Type="http://schemas.openxmlformats.org/officeDocument/2006/relationships/hyperlink" Target="http://www.govt.lc/" TargetMode="External"/><Relationship Id="rId1098" Type="http://schemas.openxmlformats.org/officeDocument/2006/relationships/hyperlink" Target="http://apps.jacustoms.gov.jm/icase/" TargetMode="External"/><Relationship Id="rId2149" Type="http://schemas.openxmlformats.org/officeDocument/2006/relationships/hyperlink" Target="https://www.nationalpriorities.org/smart/" TargetMode="External"/><Relationship Id="rId2356" Type="http://schemas.openxmlformats.org/officeDocument/2006/relationships/hyperlink" Target="http://www.gov.ls/comms/" TargetMode="External"/><Relationship Id="rId2563" Type="http://schemas.openxmlformats.org/officeDocument/2006/relationships/hyperlink" Target="http://www.bnb.be&#160;&#160;&#160;&#160;" TargetMode="External"/><Relationship Id="rId2770" Type="http://schemas.openxmlformats.org/officeDocument/2006/relationships/hyperlink" Target="http://www.statistics.gov.uk/" TargetMode="External"/><Relationship Id="rId3407" Type="http://schemas.openxmlformats.org/officeDocument/2006/relationships/hyperlink" Target="http://www.mf.gov.si/fileadmin/mf.gov.si/pageuploads/Prora%C4%8Dun/Izvrsevanje_proracuna/2011/PorociloRE_I-VI_2011.pdf" TargetMode="External"/><Relationship Id="rId3614" Type="http://schemas.openxmlformats.org/officeDocument/2006/relationships/hyperlink" Target="http://www.mof.gov.bh/" TargetMode="External"/><Relationship Id="rId3821" Type="http://schemas.openxmlformats.org/officeDocument/2006/relationships/hyperlink" Target="http://www.hacienda.gob.ni/documentos/presupuesto/presupuesto-gral.-de-la-republica" TargetMode="External"/><Relationship Id="rId328" Type="http://schemas.openxmlformats.org/officeDocument/2006/relationships/hyperlink" Target="http://www.mofea.gov.gm/index.php?option=com_content&amp;view=article&amp;id=4&amp;Itemid=7" TargetMode="External"/><Relationship Id="rId535" Type="http://schemas.openxmlformats.org/officeDocument/2006/relationships/hyperlink" Target="http://www.mof.gov.bh/arb/showdatafile.asp?rid=1257" TargetMode="External"/><Relationship Id="rId742" Type="http://schemas.openxmlformats.org/officeDocument/2006/relationships/hyperlink" Target="http://www.customs.ro/" TargetMode="External"/><Relationship Id="rId1165" Type="http://schemas.openxmlformats.org/officeDocument/2006/relationships/hyperlink" Target="http://e-tax.mta.mn/portal" TargetMode="External"/><Relationship Id="rId1372" Type="http://schemas.openxmlformats.org/officeDocument/2006/relationships/hyperlink" Target="http://laborsta.ilo.org/STP/guest" TargetMode="External"/><Relationship Id="rId2009" Type="http://schemas.openxmlformats.org/officeDocument/2006/relationships/hyperlink" Target="http://www.rikiskaup.is/utbod/lokid/" TargetMode="External"/><Relationship Id="rId2216" Type="http://schemas.openxmlformats.org/officeDocument/2006/relationships/hyperlink" Target="https://ceahrvatska.wordpress.com/2011/04/27/e-hrvatska-i-reforma-javne-uprave-u-hrvatskoj/" TargetMode="External"/><Relationship Id="rId2423" Type="http://schemas.openxmlformats.org/officeDocument/2006/relationships/hyperlink" Target="http://www.pmof.ps/en/30" TargetMode="External"/><Relationship Id="rId2630" Type="http://schemas.openxmlformats.org/officeDocument/2006/relationships/hyperlink" Target="http://www.cbj.gov.jo&#160;" TargetMode="External"/><Relationship Id="rId602" Type="http://schemas.openxmlformats.org/officeDocument/2006/relationships/hyperlink" Target="http://www.asycuda.org/countrydb.asp" TargetMode="External"/><Relationship Id="rId1025" Type="http://schemas.openxmlformats.org/officeDocument/2006/relationships/hyperlink" Target="http://www.dgi.ga/" TargetMode="External"/><Relationship Id="rId1232" Type="http://schemas.openxmlformats.org/officeDocument/2006/relationships/hyperlink" Target="https://eporezi.poreskauprava.gov.rs/user/login.html?back=/" TargetMode="External"/><Relationship Id="rId3197" Type="http://schemas.openxmlformats.org/officeDocument/2006/relationships/hyperlink" Target="http://www.tresor.gouv.sn/" TargetMode="External"/><Relationship Id="rId3057" Type="http://schemas.openxmlformats.org/officeDocument/2006/relationships/hyperlink" Target="http://www.statsghana.gov.gh/" TargetMode="External"/><Relationship Id="rId4108" Type="http://schemas.openxmlformats.org/officeDocument/2006/relationships/hyperlink" Target="http://www.budgetmof.gov.af/index.php?option=com_content&amp;view=article&amp;id=49&amp;Itemid=76&amp;lang=en" TargetMode="External"/><Relationship Id="rId185" Type="http://schemas.openxmlformats.org/officeDocument/2006/relationships/hyperlink" Target="http://en.wikipedia.org/wiki/Myanmar" TargetMode="External"/><Relationship Id="rId1909" Type="http://schemas.openxmlformats.org/officeDocument/2006/relationships/hyperlink" Target="https://www.sam.gov/" TargetMode="External"/><Relationship Id="rId3264" Type="http://schemas.openxmlformats.org/officeDocument/2006/relationships/hyperlink" Target="http://www.portail.finances.gov.tn/accueil_fr.php" TargetMode="External"/><Relationship Id="rId3471" Type="http://schemas.openxmlformats.org/officeDocument/2006/relationships/hyperlink" Target="http://www.e-gov.go.jp/shinsei/index.html" TargetMode="External"/><Relationship Id="rId392" Type="http://schemas.openxmlformats.org/officeDocument/2006/relationships/hyperlink" Target="http://mf.rks-gov.net/sq-al/departamentet/departamentiithesarit.aspx" TargetMode="External"/><Relationship Id="rId2073" Type="http://schemas.openxmlformats.org/officeDocument/2006/relationships/hyperlink" Target="http://www.afip.gov.ar/firmaDigital/" TargetMode="External"/><Relationship Id="rId2280" Type="http://schemas.openxmlformats.org/officeDocument/2006/relationships/hyperlink" Target="http://unpan1.un.org/intradoc/groups/public/documents/APCITY/UNPAN017960.pdf" TargetMode="External"/><Relationship Id="rId3124" Type="http://schemas.openxmlformats.org/officeDocument/2006/relationships/hyperlink" Target="http://www.rjp.gov.rs/engleski/informator.html" TargetMode="External"/><Relationship Id="rId3331" Type="http://schemas.openxmlformats.org/officeDocument/2006/relationships/hyperlink" Target="http://www.minhacienda.gov.co/HomeMinhacienda/elministerio/InformacionContable" TargetMode="External"/><Relationship Id="rId252" Type="http://schemas.openxmlformats.org/officeDocument/2006/relationships/hyperlink" Target="http://www-wds.worldbank.org/external/default/WDSContentServer/WDSP/IB/2014/01/24/000333037_20140124145156/Rendered/INDEX/PAD7380REPLACE00900IDA0R20140000901.txt" TargetMode="External"/><Relationship Id="rId2140" Type="http://schemas.openxmlformats.org/officeDocument/2006/relationships/hyperlink" Target="https://www.eparaksts.lv/en/eid-card/eid-users/" TargetMode="External"/><Relationship Id="rId112" Type="http://schemas.openxmlformats.org/officeDocument/2006/relationships/hyperlink" Target="http://en.wikipedia.org/wiki/Palau" TargetMode="External"/><Relationship Id="rId1699" Type="http://schemas.openxmlformats.org/officeDocument/2006/relationships/hyperlink" Target="http://unpan1.un.org/intradoc/groups/public/documents/un/unpan023174.pdf" TargetMode="External"/><Relationship Id="rId2000" Type="http://schemas.openxmlformats.org/officeDocument/2006/relationships/hyperlink" Target="http://zakupki.okmot.kg/" TargetMode="External"/><Relationship Id="rId2957" Type="http://schemas.openxmlformats.org/officeDocument/2006/relationships/hyperlink" Target="http://www.mof.gov.bt/downloads/BudgetReportFY2008-09.pdf" TargetMode="External"/><Relationship Id="rId4172" Type="http://schemas.openxmlformats.org/officeDocument/2006/relationships/printerSettings" Target="../printerSettings/printerSettings1.bin"/><Relationship Id="rId929" Type="http://schemas.openxmlformats.org/officeDocument/2006/relationships/hyperlink" Target="http://www.worldbank.org/projects/P129770?lang=en" TargetMode="External"/><Relationship Id="rId1559" Type="http://schemas.openxmlformats.org/officeDocument/2006/relationships/hyperlink" Target="https://www.ghris.go.ke/" TargetMode="External"/><Relationship Id="rId1766" Type="http://schemas.openxmlformats.org/officeDocument/2006/relationships/hyperlink" Target="http://www.chilecompra.cl/" TargetMode="External"/><Relationship Id="rId1973" Type="http://schemas.openxmlformats.org/officeDocument/2006/relationships/hyperlink" Target="http://www.arap.cv/index.php/estatisticas/compras-publicas" TargetMode="External"/><Relationship Id="rId2817" Type="http://schemas.openxmlformats.org/officeDocument/2006/relationships/hyperlink" Target="http://webarchive.nationalarchives.gov.uk/20100407010852/http:/www.hm-treasury.gov.uk/pespub_index.htm" TargetMode="External"/><Relationship Id="rId4032" Type="http://schemas.openxmlformats.org/officeDocument/2006/relationships/hyperlink" Target="http://data.gov.be/" TargetMode="External"/><Relationship Id="rId58" Type="http://schemas.openxmlformats.org/officeDocument/2006/relationships/hyperlink" Target="http://en.wikipedia.org/wiki/Guinea" TargetMode="External"/><Relationship Id="rId1419" Type="http://schemas.openxmlformats.org/officeDocument/2006/relationships/hyperlink" Target="http://unpan1.un.org/intradoc/groups/public/documents/caricad/unpan030902.pdf" TargetMode="External"/><Relationship Id="rId1626" Type="http://schemas.openxmlformats.org/officeDocument/2006/relationships/hyperlink" Target="http://www.mefb-cg.org/" TargetMode="External"/><Relationship Id="rId1833" Type="http://schemas.openxmlformats.org/officeDocument/2006/relationships/hyperlink" Target="https://pmp.b2g.etat.lu/" TargetMode="External"/><Relationship Id="rId1900" Type="http://schemas.openxmlformats.org/officeDocument/2006/relationships/hyperlink" Target="http://ppda.go.ug/tenderportal" TargetMode="External"/><Relationship Id="rId3798" Type="http://schemas.openxmlformats.org/officeDocument/2006/relationships/hyperlink" Target="http://www.mf.gov.dz/rubriques/58/Publications-et-Rapports.html" TargetMode="External"/><Relationship Id="rId3658" Type="http://schemas.openxmlformats.org/officeDocument/2006/relationships/hyperlink" Target="http://www.mof.gov.il/" TargetMode="External"/><Relationship Id="rId3865" Type="http://schemas.openxmlformats.org/officeDocument/2006/relationships/hyperlink" Target="http://www.mf.gov.pl/ministerstwo-finansow/dzialalnosc/finanse-publiczne" TargetMode="External"/><Relationship Id="rId579" Type="http://schemas.openxmlformats.org/officeDocument/2006/relationships/hyperlink" Target="http://www.mof.gov.vn/portal/page/portal/mof_vn/tthc/2790294" TargetMode="External"/><Relationship Id="rId786" Type="http://schemas.openxmlformats.org/officeDocument/2006/relationships/hyperlink" Target="http://www.zimra.co.zw/" TargetMode="External"/><Relationship Id="rId993" Type="http://schemas.openxmlformats.org/officeDocument/2006/relationships/hyperlink" Target="http://www.mof.gov.cy/mof/customs/customs.nsf/ced12_gr/ced12_gr?OpenDocument" TargetMode="External"/><Relationship Id="rId2467" Type="http://schemas.openxmlformats.org/officeDocument/2006/relationships/hyperlink" Target="http://www.deutsche-finanzagentur.de/en/startpage/" TargetMode="External"/><Relationship Id="rId2674" Type="http://schemas.openxmlformats.org/officeDocument/2006/relationships/hyperlink" Target="http://www.nbp.pl/" TargetMode="External"/><Relationship Id="rId3518" Type="http://schemas.openxmlformats.org/officeDocument/2006/relationships/hyperlink" Target="http://www.ctg.albany.edu/publications/reports/proi_case_merkava?chapter=4&amp;section=2" TargetMode="External"/><Relationship Id="rId439" Type="http://schemas.openxmlformats.org/officeDocument/2006/relationships/hyperlink" Target="http://www.hacienda.gob.ni/Direcciones/tesoreria/la-direccion" TargetMode="External"/><Relationship Id="rId646" Type="http://schemas.openxmlformats.org/officeDocument/2006/relationships/hyperlink" Target="http://www.receita.fazenda.gov.br/" TargetMode="External"/><Relationship Id="rId1069" Type="http://schemas.openxmlformats.org/officeDocument/2006/relationships/hyperlink" Target="http://clo.apeh.hu/ese_page.php" TargetMode="External"/><Relationship Id="rId1276" Type="http://schemas.openxmlformats.org/officeDocument/2006/relationships/hyperlink" Target="http://www.pefa.org/en/assessment/tl-may14-pfmpr-public-en" TargetMode="External"/><Relationship Id="rId1483" Type="http://schemas.openxmlformats.org/officeDocument/2006/relationships/hyperlink" Target="http://www.nosi.cv/index.php/pt/solucoes-v15-121/sigof" TargetMode="External"/><Relationship Id="rId2327" Type="http://schemas.openxmlformats.org/officeDocument/2006/relationships/hyperlink" Target="http://www.mtit.pna.ps/ar/cp/plugins/spaw/uploads/files/e-Government%20Stratgic%20Plan.pdf" TargetMode="External"/><Relationship Id="rId2881" Type="http://schemas.openxmlformats.org/officeDocument/2006/relationships/hyperlink" Target="http://www.mf.public.lu/ministere/index.html" TargetMode="External"/><Relationship Id="rId3725" Type="http://schemas.openxmlformats.org/officeDocument/2006/relationships/hyperlink" Target="http://www.mf.uz/" TargetMode="External"/><Relationship Id="rId3932" Type="http://schemas.openxmlformats.org/officeDocument/2006/relationships/hyperlink" Target="http://www.mfdp.gov.lr/" TargetMode="External"/><Relationship Id="rId506" Type="http://schemas.openxmlformats.org/officeDocument/2006/relationships/hyperlink" Target="http://www.treasury.gov.lk/images/depts/tod/docs/reports/oerformanceReport2013-eng%20.pdf" TargetMode="External"/><Relationship Id="rId853" Type="http://schemas.openxmlformats.org/officeDocument/2006/relationships/hyperlink" Target="http://www.guichet.public.lu/" TargetMode="External"/><Relationship Id="rId1136" Type="http://schemas.openxmlformats.org/officeDocument/2006/relationships/hyperlink" Target="http://www.mra.mw/" TargetMode="External"/><Relationship Id="rId1690" Type="http://schemas.openxmlformats.org/officeDocument/2006/relationships/hyperlink" Target="http://www.caricad.net/UserFiles/File/casestudysvg.pdf" TargetMode="External"/><Relationship Id="rId2534" Type="http://schemas.openxmlformats.org/officeDocument/2006/relationships/hyperlink" Target="http://www.bis.org/cbanks.htm" TargetMode="External"/><Relationship Id="rId2741" Type="http://schemas.openxmlformats.org/officeDocument/2006/relationships/hyperlink" Target="http://www.stat-centrafrique.com/" TargetMode="External"/><Relationship Id="rId713" Type="http://schemas.openxmlformats.org/officeDocument/2006/relationships/hyperlink" Target="http://www.customs.gov.mk/" TargetMode="External"/><Relationship Id="rId920" Type="http://schemas.openxmlformats.org/officeDocument/2006/relationships/hyperlink" Target="http://customs.gov.az/az/sw.html" TargetMode="External"/><Relationship Id="rId1343" Type="http://schemas.openxmlformats.org/officeDocument/2006/relationships/hyperlink" Target="http://laborsta.ilo.org/STP/guest" TargetMode="External"/><Relationship Id="rId1550" Type="http://schemas.openxmlformats.org/officeDocument/2006/relationships/hyperlink" Target="http://www.ogcio.gov.hk/en/strategies/initiatives/shrms" TargetMode="External"/><Relationship Id="rId2601" Type="http://schemas.openxmlformats.org/officeDocument/2006/relationships/hyperlink" Target="http://www.bankofestonia.info/" TargetMode="External"/><Relationship Id="rId1203" Type="http://schemas.openxmlformats.org/officeDocument/2006/relationships/hyperlink" Target="http://www.bir.gov.ph/" TargetMode="External"/><Relationship Id="rId1410" Type="http://schemas.openxmlformats.org/officeDocument/2006/relationships/hyperlink" Target="http://www.muhasebt.gov.tr/" TargetMode="External"/><Relationship Id="rId3168" Type="http://schemas.openxmlformats.org/officeDocument/2006/relationships/hyperlink" Target="http://www.minfin.bg/bg/statistics/11" TargetMode="External"/><Relationship Id="rId3375" Type="http://schemas.openxmlformats.org/officeDocument/2006/relationships/hyperlink" Target="http://www.dfo.no/no/Forvaltning/Standard-kontoplan/" TargetMode="External"/><Relationship Id="rId3582" Type="http://schemas.openxmlformats.org/officeDocument/2006/relationships/hyperlink" Target="http://www.myrbpems.bt/" TargetMode="External"/><Relationship Id="rId296" Type="http://schemas.openxmlformats.org/officeDocument/2006/relationships/hyperlink" Target="http://www.irc.gov.co/irc/en/nationaltreasury" TargetMode="External"/><Relationship Id="rId2184" Type="http://schemas.openxmlformats.org/officeDocument/2006/relationships/hyperlink" Target="http://www.mofnet.gov.pl/?const=0&amp;lang=en" TargetMode="External"/><Relationship Id="rId2391" Type="http://schemas.openxmlformats.org/officeDocument/2006/relationships/hyperlink" Target="http://www.bna.ao/" TargetMode="External"/><Relationship Id="rId3028" Type="http://schemas.openxmlformats.org/officeDocument/2006/relationships/hyperlink" Target="http://www.mtbfpakistan.gov.pk/aboutus-overview.htm" TargetMode="External"/><Relationship Id="rId3235" Type="http://schemas.openxmlformats.org/officeDocument/2006/relationships/hyperlink" Target="http://www.portal.gov.sk/Portal/sk/Default.aspx" TargetMode="External"/><Relationship Id="rId3442" Type="http://schemas.openxmlformats.org/officeDocument/2006/relationships/hyperlink" Target="http://www.hacienda.gov.py/web-presupuesto/index.php?c=147" TargetMode="External"/><Relationship Id="rId156" Type="http://schemas.openxmlformats.org/officeDocument/2006/relationships/hyperlink" Target="http://en.wikipedia.org/wiki/United_Kingdom" TargetMode="External"/><Relationship Id="rId363" Type="http://schemas.openxmlformats.org/officeDocument/2006/relationships/hyperlink" Target="http://www.cga.nic.in/" TargetMode="External"/><Relationship Id="rId570" Type="http://schemas.openxmlformats.org/officeDocument/2006/relationships/hyperlink" Target="http://www.fiscal.treasury.gov/fsprograms/fs_payments.htm" TargetMode="External"/><Relationship Id="rId2044" Type="http://schemas.openxmlformats.org/officeDocument/2006/relationships/hyperlink" Target="http://aid.dfat.gov.au/Publications/Documents/tuvalu-appr-2013-14.pdf" TargetMode="External"/><Relationship Id="rId2251" Type="http://schemas.openxmlformats.org/officeDocument/2006/relationships/hyperlink" Target="http://www.yap.gov.gr/images/stories/themata-egov/nomos3979/nomos3979_en.pdf" TargetMode="External"/><Relationship Id="rId3302" Type="http://schemas.openxmlformats.org/officeDocument/2006/relationships/hyperlink" Target="http://www.hacienda.gov.py/web-contabilidad/index.php?c=298" TargetMode="External"/><Relationship Id="rId223" Type="http://schemas.openxmlformats.org/officeDocument/2006/relationships/hyperlink" Target="http://www.mof.go.tz/mofdocs/msemaji/PFMRP%20IV%20Strategy.pdf" TargetMode="External"/><Relationship Id="rId430" Type="http://schemas.openxmlformats.org/officeDocument/2006/relationships/hyperlink" Target="http://www.mfdnt.gov.mz/" TargetMode="External"/><Relationship Id="rId1060" Type="http://schemas.openxmlformats.org/officeDocument/2006/relationships/hyperlink" Target="http://unctad.org/en/PublicationsLibrary/dtlasycuda2011d1_en.pdf" TargetMode="External"/><Relationship Id="rId2111" Type="http://schemas.openxmlformats.org/officeDocument/2006/relationships/hyperlink" Target="http://www.itida.gov.eg/EN/OURPROGRAMS/INDUSTRYINFRASTRUCTURE/E-SIGNATURE/Pages/default.aspx" TargetMode="External"/><Relationship Id="rId4076" Type="http://schemas.openxmlformats.org/officeDocument/2006/relationships/hyperlink" Target="http://data.gouv.fr/" TargetMode="External"/><Relationship Id="rId1877" Type="http://schemas.openxmlformats.org/officeDocument/2006/relationships/hyperlink" Target="https://www.tuneps.tn/" TargetMode="External"/><Relationship Id="rId2928" Type="http://schemas.openxmlformats.org/officeDocument/2006/relationships/hyperlink" Target="http://www.mef.gub.uy/indicadores.php" TargetMode="External"/><Relationship Id="rId1737" Type="http://schemas.openxmlformats.org/officeDocument/2006/relationships/hyperlink" Target="http://unpan1.un.org/intradoc/groups/public/documents/un/unpan023243.pdf" TargetMode="External"/><Relationship Id="rId1944" Type="http://schemas.openxmlformats.org/officeDocument/2006/relationships/hyperlink" Target="http://www.zakupki.gov.tj/reestr-kontraktov" TargetMode="External"/><Relationship Id="rId3092" Type="http://schemas.openxmlformats.org/officeDocument/2006/relationships/hyperlink" Target="http://www.treasury.govt.nz/government/financialstatements/yearend/archive" TargetMode="External"/><Relationship Id="rId4143" Type="http://schemas.openxmlformats.org/officeDocument/2006/relationships/hyperlink" Target="http://www.netra.fi/" TargetMode="External"/><Relationship Id="rId29" Type="http://schemas.openxmlformats.org/officeDocument/2006/relationships/hyperlink" Target="http://en.wikipedia.org/wiki/China" TargetMode="External"/><Relationship Id="rId4003" Type="http://schemas.openxmlformats.org/officeDocument/2006/relationships/hyperlink" Target="http://centrumcyfrowe.pl/projekty/otwarty-budzet-konkurs-opowiedz-nam-o-budzecie/" TargetMode="External"/><Relationship Id="rId1804" Type="http://schemas.openxmlformats.org/officeDocument/2006/relationships/hyperlink" Target="http://www.ppa.gov.et/" TargetMode="External"/><Relationship Id="rId3769" Type="http://schemas.openxmlformats.org/officeDocument/2006/relationships/hyperlink" Target="http://www.minecofin.gov.rw/node/511" TargetMode="External"/><Relationship Id="rId3976" Type="http://schemas.openxmlformats.org/officeDocument/2006/relationships/hyperlink" Target="http://www.finance.gov.lb/en-US/finance/BudgetInformation/AnnualBudgetDocuments/Documents/Annual%20Budget%20Documentation/2010/Budget%20Law/Citizen%20Budget%20FINAL%2011Feb2011.pdf" TargetMode="External"/><Relationship Id="rId897" Type="http://schemas.openxmlformats.org/officeDocument/2006/relationships/hyperlink" Target="https://www.ch.ch/" TargetMode="External"/><Relationship Id="rId2578" Type="http://schemas.openxmlformats.org/officeDocument/2006/relationships/hyperlink" Target="http://www.bcv.cv/" TargetMode="External"/><Relationship Id="rId2785" Type="http://schemas.openxmlformats.org/officeDocument/2006/relationships/hyperlink" Target="http://www.stat.gov.tm/" TargetMode="External"/><Relationship Id="rId2992" Type="http://schemas.openxmlformats.org/officeDocument/2006/relationships/hyperlink" Target="http://www.fin.ee/index.php?id=243" TargetMode="External"/><Relationship Id="rId3629" Type="http://schemas.openxmlformats.org/officeDocument/2006/relationships/hyperlink" Target="http://www.hacienda.go.cr/" TargetMode="External"/><Relationship Id="rId3836" Type="http://schemas.openxmlformats.org/officeDocument/2006/relationships/hyperlink" Target="http://www.mof.gov.sd/moazna.php" TargetMode="External"/><Relationship Id="rId757" Type="http://schemas.openxmlformats.org/officeDocument/2006/relationships/hyperlink" Target="http://www.sars.gov.za/" TargetMode="External"/><Relationship Id="rId964" Type="http://schemas.openxmlformats.org/officeDocument/2006/relationships/hyperlink" Target="http://www.pefa.org/en/assessment/car-jul10-pfmpr-public-en" TargetMode="External"/><Relationship Id="rId1387" Type="http://schemas.openxmlformats.org/officeDocument/2006/relationships/hyperlink" Target="http://www.mocsi.gov.ye/" TargetMode="External"/><Relationship Id="rId1594" Type="http://schemas.openxmlformats.org/officeDocument/2006/relationships/hyperlink" Target="http://www.dgfp.gov.dz/fr/grh.asp" TargetMode="External"/><Relationship Id="rId2438" Type="http://schemas.openxmlformats.org/officeDocument/2006/relationships/hyperlink" Target="http://www.storkeyandco.com/" TargetMode="External"/><Relationship Id="rId2645" Type="http://schemas.openxmlformats.org/officeDocument/2006/relationships/hyperlink" Target="http://www.banque-centrale.mg/" TargetMode="External"/><Relationship Id="rId2852" Type="http://schemas.openxmlformats.org/officeDocument/2006/relationships/hyperlink" Target="http://www.istat.it/" TargetMode="External"/><Relationship Id="rId3903" Type="http://schemas.openxmlformats.org/officeDocument/2006/relationships/hyperlink" Target="http://www.spm.gov.cm/fr/administrations-publiques/economie-et-finances.html" TargetMode="External"/><Relationship Id="rId93" Type="http://schemas.openxmlformats.org/officeDocument/2006/relationships/hyperlink" Target="http://en.wikipedia.org/wiki/Mauritius" TargetMode="External"/><Relationship Id="rId617" Type="http://schemas.openxmlformats.org/officeDocument/2006/relationships/hyperlink" Target="http://www.burs.org.bw/index.php?option=com_content&amp;view=article&amp;id=95&amp;Itemid=243" TargetMode="External"/><Relationship Id="rId824" Type="http://schemas.openxmlformats.org/officeDocument/2006/relationships/hyperlink" Target="http://service-public.fr/" TargetMode="External"/><Relationship Id="rId1247" Type="http://schemas.openxmlformats.org/officeDocument/2006/relationships/hyperlink" Target="http://www.agenciatributaria.es/" TargetMode="External"/><Relationship Id="rId1454" Type="http://schemas.openxmlformats.org/officeDocument/2006/relationships/hyperlink" Target="https://www.pefa.org/en/assessment/tz-nov10-pfmpr-public-en" TargetMode="External"/><Relationship Id="rId1661" Type="http://schemas.openxmlformats.org/officeDocument/2006/relationships/hyperlink" Target="http://en.gouv.mc/Government-Institutions/The-Government/The-Ministry-of-State/General-Secretariat-of-the-Ministry-of-State/Human-Resources-and-Training-Department" TargetMode="External"/><Relationship Id="rId2505" Type="http://schemas.openxmlformats.org/officeDocument/2006/relationships/hyperlink" Target="http://mf.rks-gov.net/fillimi.aspx" TargetMode="External"/><Relationship Id="rId2712" Type="http://schemas.openxmlformats.org/officeDocument/2006/relationships/hyperlink" Target="http://www.bank.gov.ua&#160;" TargetMode="External"/><Relationship Id="rId1107" Type="http://schemas.openxmlformats.org/officeDocument/2006/relationships/hyperlink" Target="http://www.mfed.gov.ki/" TargetMode="External"/><Relationship Id="rId1314" Type="http://schemas.openxmlformats.org/officeDocument/2006/relationships/hyperlink" Target="http://www.pefa.org/en/assessment/ye-jun08-pfmpr-public-en" TargetMode="External"/><Relationship Id="rId1521" Type="http://schemas.openxmlformats.org/officeDocument/2006/relationships/hyperlink" Target="http://laborsta.ilo.org/STP/guest" TargetMode="External"/><Relationship Id="rId3279" Type="http://schemas.openxmlformats.org/officeDocument/2006/relationships/hyperlink" Target="http://www.mof.gov.ye/mof-yemen/ministry-of-finance-yemen/mof-background.html" TargetMode="External"/><Relationship Id="rId3486" Type="http://schemas.openxmlformats.org/officeDocument/2006/relationships/hyperlink" Target="http://www.mof.gov.sb/AboutUs/ICT.aspx" TargetMode="External"/><Relationship Id="rId3693" Type="http://schemas.openxmlformats.org/officeDocument/2006/relationships/hyperlink" Target="http://www.finance.gov.pk/" TargetMode="External"/><Relationship Id="rId20" Type="http://schemas.openxmlformats.org/officeDocument/2006/relationships/hyperlink" Target="http://en.wikipedia.org/wiki/Bosnia_and_Herzegovina" TargetMode="External"/><Relationship Id="rId2088" Type="http://schemas.openxmlformats.org/officeDocument/2006/relationships/hyperlink" Target="http://firmaelectronica.gob.es/" TargetMode="External"/><Relationship Id="rId2295" Type="http://schemas.openxmlformats.org/officeDocument/2006/relationships/hyperlink" Target="https://joinup.ec.europa.eu/sites/default/files/cd/0c/f3/eGov%20in%20PL%20-%20March%202014%20-%20v.16.0.pdf" TargetMode="External"/><Relationship Id="rId3139" Type="http://schemas.openxmlformats.org/officeDocument/2006/relationships/hyperlink" Target="http://www.stats.gov.lc/" TargetMode="External"/><Relationship Id="rId3346" Type="http://schemas.openxmlformats.org/officeDocument/2006/relationships/hyperlink" Target="http://eng.dgbas.gov.tw/lp.asp?CtNode=1913&amp;CtUnit=979&amp;BaseDSD=7&amp;mp=2" TargetMode="External"/><Relationship Id="rId267" Type="http://schemas.openxmlformats.org/officeDocument/2006/relationships/hyperlink" Target="http://www.bahamas.gov.bs/finance" TargetMode="External"/><Relationship Id="rId474" Type="http://schemas.openxmlformats.org/officeDocument/2006/relationships/hyperlink" Target="http://www.mof.gov.ws/AboutUs/PublicFinanceManagementReforms/tabid/6008/Default.aspx" TargetMode="External"/><Relationship Id="rId2155" Type="http://schemas.openxmlformats.org/officeDocument/2006/relationships/hyperlink" Target="http://www.skbfinancialservices.com/" TargetMode="External"/><Relationship Id="rId3553" Type="http://schemas.openxmlformats.org/officeDocument/2006/relationships/hyperlink" Target="http://www.begroting.be/NL/Pages/fedcom.aspx" TargetMode="External"/><Relationship Id="rId3760" Type="http://schemas.openxmlformats.org/officeDocument/2006/relationships/hyperlink" Target="http://www.gov.sz/index.php?option=com_content&amp;view=article&amp;id=702&amp;Itemid=574" TargetMode="External"/><Relationship Id="rId127" Type="http://schemas.openxmlformats.org/officeDocument/2006/relationships/hyperlink" Target="http://en.wikipedia.org/wiki/Saudi_Arabia" TargetMode="External"/><Relationship Id="rId681" Type="http://schemas.openxmlformats.org/officeDocument/2006/relationships/hyperlink" Target="http://www.gra.gov.gh/" TargetMode="External"/><Relationship Id="rId2362" Type="http://schemas.openxmlformats.org/officeDocument/2006/relationships/hyperlink" Target="http://www.ncit.gov.mv/index.php/en/e-government" TargetMode="External"/><Relationship Id="rId3206" Type="http://schemas.openxmlformats.org/officeDocument/2006/relationships/hyperlink" Target="http://www.fmf.gov.ba/zakoni/2010/bosanski/pravilnici/Pravilnik%20o%20kontnom%20okviru,sadrzaju%20konta%20i%20primjeni%20kontnog%20okvira%20za%20banke%20i%20druge%20financijske%20organizacije.pdf" TargetMode="External"/><Relationship Id="rId3413" Type="http://schemas.openxmlformats.org/officeDocument/2006/relationships/hyperlink" Target="http://www.mofea.gov.gm/index.php?option=com_content&amp;view=article&amp;id=16&amp;Itemid=24" TargetMode="External"/><Relationship Id="rId3620" Type="http://schemas.openxmlformats.org/officeDocument/2006/relationships/hyperlink" Target="http://www.finance.gov.bw/" TargetMode="External"/><Relationship Id="rId334" Type="http://schemas.openxmlformats.org/officeDocument/2006/relationships/hyperlink" Target="http://laws.gov.gd/" TargetMode="External"/><Relationship Id="rId541" Type="http://schemas.openxmlformats.org/officeDocument/2006/relationships/hyperlink" Target="http://www.tresor.ga/r/attributions/loi585.htm" TargetMode="External"/><Relationship Id="rId1171" Type="http://schemas.openxmlformats.org/officeDocument/2006/relationships/hyperlink" Target="http://www.finances.gov.ma/fr/Pages/DetailService.aspx?m=NOS%20METIERS&amp;c=Citoyen&amp;idService=3&amp;m2=Fiscalit%C3%A9s%20et%20Imp%C3%B4ts" TargetMode="External"/><Relationship Id="rId2015" Type="http://schemas.openxmlformats.org/officeDocument/2006/relationships/hyperlink" Target="http://www.pefa.org/en/assessment/la-jun10-pfmpr-public-en" TargetMode="External"/><Relationship Id="rId2222" Type="http://schemas.openxmlformats.org/officeDocument/2006/relationships/hyperlink" Target="http://www.cicomra.org.ar/cicomra2/especiales07/gobierno_detalle.asp?id=154" TargetMode="External"/><Relationship Id="rId401" Type="http://schemas.openxmlformats.org/officeDocument/2006/relationships/hyperlink" Target="http://www.mof.gov.ly/" TargetMode="External"/><Relationship Id="rId1031" Type="http://schemas.openxmlformats.org/officeDocument/2006/relationships/hyperlink" Target="http://www.steuerliches-info-center.de/" TargetMode="External"/><Relationship Id="rId1988" Type="http://schemas.openxmlformats.org/officeDocument/2006/relationships/hyperlink" Target="http://www.pefa.org/en/assessment/gw-may09-pfmpr-public-en" TargetMode="External"/><Relationship Id="rId4047" Type="http://schemas.openxmlformats.org/officeDocument/2006/relationships/hyperlink" Target="http://www.saudi.gov.sa/wps/portal/!ut/p/c4/04_SB8K8xLLM9MSSzPy8xBz9CP0os3iTMGenYE8TIwODUEsLA89QU69g11A_YwMTQ_3g1Dz9gmxHRQCO1nwy" TargetMode="External"/><Relationship Id="rId1848" Type="http://schemas.openxmlformats.org/officeDocument/2006/relationships/hyperlink" Target="http://www.e-procurement.mn/" TargetMode="External"/><Relationship Id="rId3063" Type="http://schemas.openxmlformats.org/officeDocument/2006/relationships/hyperlink" Target="http://www.dnsi.gov.ml/" TargetMode="External"/><Relationship Id="rId3270" Type="http://schemas.openxmlformats.org/officeDocument/2006/relationships/hyperlink" Target="http://www.efd.admin.ch/dokumentation/gesetzgebung/00570/index.html?lang=en" TargetMode="External"/><Relationship Id="rId4114" Type="http://schemas.openxmlformats.org/officeDocument/2006/relationships/hyperlink" Target="http://www.economiayfinanzas.gob.bo/index.php?opcion=com_indicadores&amp;ver=indicadores&amp;idc=582" TargetMode="External"/><Relationship Id="rId191" Type="http://schemas.openxmlformats.org/officeDocument/2006/relationships/hyperlink" Target="http://en.wikipedia.org/wiki/Venezuela" TargetMode="External"/><Relationship Id="rId1708" Type="http://schemas.openxmlformats.org/officeDocument/2006/relationships/hyperlink" Target="http://unpan1.un.org/intradoc/groups/public/documents/un/unpan023258.pdf" TargetMode="External"/><Relationship Id="rId1915" Type="http://schemas.openxmlformats.org/officeDocument/2006/relationships/hyperlink" Target="https://secure2.gov.mt/eprocurement" TargetMode="External"/><Relationship Id="rId3130" Type="http://schemas.openxmlformats.org/officeDocument/2006/relationships/hyperlink" Target="https://appls.portalautarquico.pt/DGALAplicacoes/" TargetMode="External"/><Relationship Id="rId2689" Type="http://schemas.openxmlformats.org/officeDocument/2006/relationships/hyperlink" Target="http://www.cbs.sc/" TargetMode="External"/><Relationship Id="rId2896" Type="http://schemas.openxmlformats.org/officeDocument/2006/relationships/hyperlink" Target="http://www.mf.gov.mz/web/guest/documentos;jsessionid=93FA765FDFD0FECE652D2E2B3151A7F2" TargetMode="External"/><Relationship Id="rId3947" Type="http://schemas.openxmlformats.org/officeDocument/2006/relationships/hyperlink" Target="http://gpr.informatica.gob.ec/gpr_ecuador/n1" TargetMode="External"/><Relationship Id="rId868" Type="http://schemas.openxmlformats.org/officeDocument/2006/relationships/hyperlink" Target="http://www.portaldogoverno.gov.mz/" TargetMode="External"/><Relationship Id="rId1498" Type="http://schemas.openxmlformats.org/officeDocument/2006/relationships/hyperlink" Target="http://laborsta.ilo.org/STP/guest" TargetMode="External"/><Relationship Id="rId2549" Type="http://schemas.openxmlformats.org/officeDocument/2006/relationships/hyperlink" Target="http://www.bank-of-algeria.dz&#160;" TargetMode="External"/><Relationship Id="rId2756" Type="http://schemas.openxmlformats.org/officeDocument/2006/relationships/hyperlink" Target="http://www.gov.sz/" TargetMode="External"/><Relationship Id="rId2963" Type="http://schemas.openxmlformats.org/officeDocument/2006/relationships/hyperlink" Target="http://www.insd.bf/" TargetMode="External"/><Relationship Id="rId3807" Type="http://schemas.openxmlformats.org/officeDocument/2006/relationships/hyperlink" Target="http://www.mof.gov.cn/" TargetMode="External"/><Relationship Id="rId728" Type="http://schemas.openxmlformats.org/officeDocument/2006/relationships/hyperlink" Target="http://www.customs.govt.nz/" TargetMode="External"/><Relationship Id="rId935" Type="http://schemas.openxmlformats.org/officeDocument/2006/relationships/hyperlink" Target="http://financien.belgium.be/nl/E-services" TargetMode="External"/><Relationship Id="rId1358" Type="http://schemas.openxmlformats.org/officeDocument/2006/relationships/hyperlink" Target="http://laborsta.ilo.org/STP/guest" TargetMode="External"/><Relationship Id="rId1565" Type="http://schemas.openxmlformats.org/officeDocument/2006/relationships/hyperlink" Target="https://www.pefa.org/en/assessment/ls-nov12-pfmpr-public-en" TargetMode="External"/><Relationship Id="rId1772" Type="http://schemas.openxmlformats.org/officeDocument/2006/relationships/hyperlink" Target="http://www.anrmp.ci/" TargetMode="External"/><Relationship Id="rId2409" Type="http://schemas.openxmlformats.org/officeDocument/2006/relationships/hyperlink" Target="http://www.treasury.gov.lk/BOM/tod/debt.htm" TargetMode="External"/><Relationship Id="rId2616" Type="http://schemas.openxmlformats.org/officeDocument/2006/relationships/hyperlink" Target="http://www.bankofguyana.org.gy/" TargetMode="External"/><Relationship Id="rId64" Type="http://schemas.openxmlformats.org/officeDocument/2006/relationships/hyperlink" Target="http://en.wikipedia.org/wiki/Iceland" TargetMode="External"/><Relationship Id="rId1218" Type="http://schemas.openxmlformats.org/officeDocument/2006/relationships/hyperlink" Target="http://www.skncustoms.com/Asycuda_Home.aspx" TargetMode="External"/><Relationship Id="rId1425" Type="http://schemas.openxmlformats.org/officeDocument/2006/relationships/hyperlink" Target="http://www.sigma.gob.bo/php/index.php" TargetMode="External"/><Relationship Id="rId2823" Type="http://schemas.openxmlformats.org/officeDocument/2006/relationships/hyperlink" Target="http://www.portail.finances.gov.tn/publications/Rapport-PEFA.pdf" TargetMode="External"/><Relationship Id="rId1632" Type="http://schemas.openxmlformats.org/officeDocument/2006/relationships/hyperlink" Target="http://www.pefa.org/en/assessment/gw-may09-pfmpr-public-en" TargetMode="External"/><Relationship Id="rId2199" Type="http://schemas.openxmlformats.org/officeDocument/2006/relationships/hyperlink" Target="http://www.govt.ws/" TargetMode="External"/><Relationship Id="rId3597" Type="http://schemas.openxmlformats.org/officeDocument/2006/relationships/hyperlink" Target="http://www.afdb.org/fileadmin/uploads/afdb/Documents/Project-and-Operations/Sudan_-_Public_Financial_and_Macroeconomic_Management_Capacity_Building_-_Appraisal_Report.pdf" TargetMode="External"/><Relationship Id="rId3457" Type="http://schemas.openxmlformats.org/officeDocument/2006/relationships/hyperlink" Target="https://pefa.org/sites/default/files/assements/comments/GD-Mar10-PFMPR-Public.pdf" TargetMode="External"/><Relationship Id="rId3664" Type="http://schemas.openxmlformats.org/officeDocument/2006/relationships/hyperlink" Target="http://www.mosf.go.kr/" TargetMode="External"/><Relationship Id="rId3871" Type="http://schemas.openxmlformats.org/officeDocument/2006/relationships/hyperlink" Target="http://www.erd.gov.lk/publication.html" TargetMode="External"/><Relationship Id="rId378" Type="http://schemas.openxmlformats.org/officeDocument/2006/relationships/hyperlink" Target="http://www.mof.gov.jm/" TargetMode="External"/><Relationship Id="rId585" Type="http://schemas.openxmlformats.org/officeDocument/2006/relationships/hyperlink" Target="http://www.dogana.gov.al/node/212" TargetMode="External"/><Relationship Id="rId792" Type="http://schemas.openxmlformats.org/officeDocument/2006/relationships/hyperlink" Target="http://www.burundi-gov.bi/" TargetMode="External"/><Relationship Id="rId2059" Type="http://schemas.openxmlformats.org/officeDocument/2006/relationships/hyperlink" Target="http://www.tax.gov.ma/wps/portal/SimplIR" TargetMode="External"/><Relationship Id="rId2266" Type="http://schemas.openxmlformats.org/officeDocument/2006/relationships/hyperlink" Target="http://www.optic.gob.do/index.php?option=com_zoo&amp;view=item&amp;Itemid=117" TargetMode="External"/><Relationship Id="rId2473" Type="http://schemas.openxmlformats.org/officeDocument/2006/relationships/hyperlink" Target="http://www.tffs.org/pdf/meet/2014/unctad0314.pdf" TargetMode="External"/><Relationship Id="rId2680" Type="http://schemas.openxmlformats.org/officeDocument/2006/relationships/hyperlink" Target="http://www.eccb-centralbank.org/" TargetMode="External"/><Relationship Id="rId3317" Type="http://schemas.openxmlformats.org/officeDocument/2006/relationships/hyperlink" Target="http://www.finanzas.gob.ec/wp-content/uploads/downloads/2012/09/Reporte+de+Ingresos.pdf" TargetMode="External"/><Relationship Id="rId3524" Type="http://schemas.openxmlformats.org/officeDocument/2006/relationships/hyperlink" Target="http://www.pempal.org/data/upload/files/2011/10/3a_volj-_budget-system-and-budget-preparation-procedures-in-slovenia_eng.pdf" TargetMode="External"/><Relationship Id="rId3731" Type="http://schemas.openxmlformats.org/officeDocument/2006/relationships/hyperlink" Target="http://www.minfin.gov.by/" TargetMode="External"/><Relationship Id="rId238" Type="http://schemas.openxmlformats.org/officeDocument/2006/relationships/hyperlink" Target="http://www.hacienda.gob.ni/Direcciones/tesoreria" TargetMode="External"/><Relationship Id="rId445" Type="http://schemas.openxmlformats.org/officeDocument/2006/relationships/hyperlink" Target="http://www.finance.gov.pk/" TargetMode="External"/><Relationship Id="rId652" Type="http://schemas.openxmlformats.org/officeDocument/2006/relationships/hyperlink" Target="http://www.douanescustoms-cm.net/" TargetMode="External"/><Relationship Id="rId1075" Type="http://schemas.openxmlformats.org/officeDocument/2006/relationships/hyperlink" Target="http://www.pajak.go.id/" TargetMode="External"/><Relationship Id="rId1282" Type="http://schemas.openxmlformats.org/officeDocument/2006/relationships/hyperlink" Target="http://www.revenue.gov.to/customs/admin/Login.aspx?ID=3" TargetMode="External"/><Relationship Id="rId2126" Type="http://schemas.openxmlformats.org/officeDocument/2006/relationships/hyperlink" Target="http://www.mca.gov.in/MCA21/dca/dsc/certifying-new.html" TargetMode="External"/><Relationship Id="rId2333" Type="http://schemas.openxmlformats.org/officeDocument/2006/relationships/hyperlink" Target="http://www.vrm.lt/Elektronines-valdzios-politikos-skyrius-349" TargetMode="External"/><Relationship Id="rId2540" Type="http://schemas.openxmlformats.org/officeDocument/2006/relationships/hyperlink" Target="http://www.secp.gov.pk/eservices/digital_certs.asp" TargetMode="External"/><Relationship Id="rId305" Type="http://schemas.openxmlformats.org/officeDocument/2006/relationships/hyperlink" Target="http://www.mfcr.cz/en/about-ministry/organisation-chart/section-04-financial-management-and-audi/dept-54-state-treasury-public-sector-con" TargetMode="External"/><Relationship Id="rId512" Type="http://schemas.openxmlformats.org/officeDocument/2006/relationships/hyperlink" Target="http://www.gov.sz/index.php?option=com_content&amp;view=article&amp;id=417&amp;Itemid=422" TargetMode="External"/><Relationship Id="rId1142" Type="http://schemas.openxmlformats.org/officeDocument/2006/relationships/hyperlink" Target="http://www.mra.mw/support/support.php?cdpIP=3" TargetMode="External"/><Relationship Id="rId2400" Type="http://schemas.openxmlformats.org/officeDocument/2006/relationships/hyperlink" Target="http://www.mof.gov.bd/en/" TargetMode="External"/><Relationship Id="rId1002" Type="http://schemas.openxmlformats.org/officeDocument/2006/relationships/hyperlink" Target="http://ird.gov.dm/index.php?option=com_content&amp;view=article&amp;id=116:systems-section&amp;catid=36:about-us&amp;Itemid=59" TargetMode="External"/><Relationship Id="rId4158" Type="http://schemas.openxmlformats.org/officeDocument/2006/relationships/hyperlink" Target="http://www.mizaniatouna.gov.tn/tunisia/template_fr/" TargetMode="External"/><Relationship Id="rId1959" Type="http://schemas.openxmlformats.org/officeDocument/2006/relationships/hyperlink" Target="http://www.budget.gouv.cd/marches-publics/contrats/2013-2/" TargetMode="External"/><Relationship Id="rId3174" Type="http://schemas.openxmlformats.org/officeDocument/2006/relationships/hyperlink" Target="http://www.minfin.gob.gt/presupaprobado/presupaprobados/files.html?folder=2012\Segunda%20Parte%20Detalle%20Cuantitativo\presupuesto_de_egresos_por_institucion&amp;start=15" TargetMode="External"/><Relationship Id="rId4018" Type="http://schemas.openxmlformats.org/officeDocument/2006/relationships/hyperlink" Target="http://www.minecofin.gov.rw/index.php?id=155" TargetMode="External"/><Relationship Id="rId1819" Type="http://schemas.openxmlformats.org/officeDocument/2006/relationships/hyperlink" Target="https://irl.eu-supply.com/ctm/supplier/publictenders" TargetMode="External"/><Relationship Id="rId3381" Type="http://schemas.openxmlformats.org/officeDocument/2006/relationships/hyperlink" Target="http://www.inide.gob.ni/" TargetMode="External"/><Relationship Id="rId2190" Type="http://schemas.openxmlformats.org/officeDocument/2006/relationships/hyperlink" Target="http://ktb.mosf.go.kr/eng/ktb_contactus.jsp" TargetMode="External"/><Relationship Id="rId3034" Type="http://schemas.openxmlformats.org/officeDocument/2006/relationships/hyperlink" Target="http://www.ine.es/" TargetMode="External"/><Relationship Id="rId3241" Type="http://schemas.openxmlformats.org/officeDocument/2006/relationships/hyperlink" Target="http://www.upphandlingsstod.se/" TargetMode="External"/><Relationship Id="rId162" Type="http://schemas.openxmlformats.org/officeDocument/2006/relationships/hyperlink" Target="http://en.wikipedia.org/wiki/Yemen" TargetMode="External"/><Relationship Id="rId2050" Type="http://schemas.openxmlformats.org/officeDocument/2006/relationships/hyperlink" Target="http://www.gst.gov.bz/press/may10_07.html" TargetMode="External"/><Relationship Id="rId3101" Type="http://schemas.openxmlformats.org/officeDocument/2006/relationships/hyperlink" Target="http://www.mef.gob.pe/index.php?option=com_wrapper&amp;view=wrapper&amp;Itemid=101731" TargetMode="External"/><Relationship Id="rId979" Type="http://schemas.openxmlformats.org/officeDocument/2006/relationships/hyperlink" Target="http://www.pefa.org/en/assessment/km-jul13-pfmpr-public-en" TargetMode="External"/><Relationship Id="rId839" Type="http://schemas.openxmlformats.org/officeDocument/2006/relationships/hyperlink" Target="https://my.gov.il/" TargetMode="External"/><Relationship Id="rId1469" Type="http://schemas.openxmlformats.org/officeDocument/2006/relationships/hyperlink" Target="https://www.pefa.org/en/assessment/tz-nov10-pfmpr-public-en" TargetMode="External"/><Relationship Id="rId2867" Type="http://schemas.openxmlformats.org/officeDocument/2006/relationships/hyperlink" Target="http://esk.rks-gov.net/" TargetMode="External"/><Relationship Id="rId3918" Type="http://schemas.openxmlformats.org/officeDocument/2006/relationships/hyperlink" Target="http://www.finances.gouv.ml/" TargetMode="External"/><Relationship Id="rId4082" Type="http://schemas.openxmlformats.org/officeDocument/2006/relationships/hyperlink" Target="http://data.gov.sk/" TargetMode="External"/><Relationship Id="rId1676" Type="http://schemas.openxmlformats.org/officeDocument/2006/relationships/hyperlink" Target="http://www.hacienda.gov.py/web-hacienda/index.php?c=96&amp;n=5635" TargetMode="External"/><Relationship Id="rId1883" Type="http://schemas.openxmlformats.org/officeDocument/2006/relationships/hyperlink" Target="http://www.e-narocanje.si/" TargetMode="External"/><Relationship Id="rId2727" Type="http://schemas.openxmlformats.org/officeDocument/2006/relationships/hyperlink" Target="http://www.mma.gov.mv/" TargetMode="External"/><Relationship Id="rId2934" Type="http://schemas.openxmlformats.org/officeDocument/2006/relationships/hyperlink" Target="http://www.estatal.gov.tl/Documents/Ministry/2008Policy/LG%20Policy%20and%20DSF%20-%20English.pdf" TargetMode="External"/><Relationship Id="rId906" Type="http://schemas.openxmlformats.org/officeDocument/2006/relationships/hyperlink" Target="https://my.gov.uz/" TargetMode="External"/><Relationship Id="rId1329" Type="http://schemas.openxmlformats.org/officeDocument/2006/relationships/hyperlink" Target="http://www.oecd.org/gov/pem/hrpractices.htm" TargetMode="External"/><Relationship Id="rId1536" Type="http://schemas.openxmlformats.org/officeDocument/2006/relationships/hyperlink" Target="http://www.pftac.org/filemanager/files/Handbooks/PFTAC%20Handbook%206%20FINAL.pdf" TargetMode="External"/><Relationship Id="rId1743" Type="http://schemas.openxmlformats.org/officeDocument/2006/relationships/hyperlink" Target="http://www.ministere-finances.dj/REFORMES%20PROJETS%20FICHIER%20UNIQUE.html" TargetMode="External"/><Relationship Id="rId1950" Type="http://schemas.openxmlformats.org/officeDocument/2006/relationships/hyperlink" Target="http://www.base.gov.pt/base2/en/html/pesquisas/contratos.shtml?tipo=1" TargetMode="External"/><Relationship Id="rId35" Type="http://schemas.openxmlformats.org/officeDocument/2006/relationships/hyperlink" Target="http://en.wikipedia.org/wiki/Cyprus" TargetMode="External"/><Relationship Id="rId1603" Type="http://schemas.openxmlformats.org/officeDocument/2006/relationships/hyperlink" Target="http://ceur-ws.org/Vol-570/570-complete.pdf" TargetMode="External"/><Relationship Id="rId1810" Type="http://schemas.openxmlformats.org/officeDocument/2006/relationships/hyperlink" Target="https://riigihanked.riik.ee/register/RegisterHanked.html" TargetMode="External"/><Relationship Id="rId3568" Type="http://schemas.openxmlformats.org/officeDocument/2006/relationships/hyperlink" Target="http://www.sndi.ci/index.php/component/content/article/35-infosndi/78-sigfip.html" TargetMode="External"/><Relationship Id="rId3775" Type="http://schemas.openxmlformats.org/officeDocument/2006/relationships/hyperlink" Target="http://www.mof.gov.na/budget.htm" TargetMode="External"/><Relationship Id="rId3982" Type="http://schemas.openxmlformats.org/officeDocument/2006/relationships/hyperlink" Target="http://www.finances.gouv.ml/documentation/BUDGETCITOYEN%202012%20FINAL.pdf" TargetMode="External"/><Relationship Id="rId489" Type="http://schemas.openxmlformats.org/officeDocument/2006/relationships/hyperlink" Target="http://statutes.agc.gov.sg/aol/search/display/view.w3p;ident=52db0858-2b00-4b42-b3d8-7d77e0b06356;page=0;query=DocId%3A%2216fb75f8-18de-438d-a559-c0b74a288e3d%22%20Status%3Ainforce%20Depth%3A0;rec=0" TargetMode="External"/><Relationship Id="rId696" Type="http://schemas.openxmlformats.org/officeDocument/2006/relationships/hyperlink" Target="http://www.jacustoms.gov.jm/" TargetMode="External"/><Relationship Id="rId2377" Type="http://schemas.openxmlformats.org/officeDocument/2006/relationships/hyperlink" Target="http://www.ita.gov.om/ITAPortal/ITA/strategy.aspx?NID=646&amp;PID=2285&amp;LID=113" TargetMode="External"/><Relationship Id="rId2584" Type="http://schemas.openxmlformats.org/officeDocument/2006/relationships/hyperlink" Target="http://www.beac.int/" TargetMode="External"/><Relationship Id="rId2791" Type="http://schemas.openxmlformats.org/officeDocument/2006/relationships/hyperlink" Target="http://www.mf.gov.md/ro/BOOST/" TargetMode="External"/><Relationship Id="rId3428" Type="http://schemas.openxmlformats.org/officeDocument/2006/relationships/hyperlink" Target="http://www.bankofsierraleone-centralbank.org/" TargetMode="External"/><Relationship Id="rId3635" Type="http://schemas.openxmlformats.org/officeDocument/2006/relationships/hyperlink" Target="http://uk.fm.dk/" TargetMode="External"/><Relationship Id="rId349" Type="http://schemas.openxmlformats.org/officeDocument/2006/relationships/hyperlink" Target="http://www.treasury.govt.nz/budget/app" TargetMode="External"/><Relationship Id="rId556" Type="http://schemas.openxmlformats.org/officeDocument/2006/relationships/hyperlink" Target="http://www.pfm.gifmis.gov.ng/gif-mis/index.php?option=com_content&amp;view=article&amp;id=6&amp;Itemid=6" TargetMode="External"/><Relationship Id="rId763" Type="http://schemas.openxmlformats.org/officeDocument/2006/relationships/hyperlink" Target="http://www.ezv.admin.ch/" TargetMode="External"/><Relationship Id="rId1186" Type="http://schemas.openxmlformats.org/officeDocument/2006/relationships/hyperlink" Target="http://ksim-ibro.e-monsite.com/pages/douane-du-niger/" TargetMode="External"/><Relationship Id="rId1393" Type="http://schemas.openxmlformats.org/officeDocument/2006/relationships/hyperlink" Target="https://www.rernep.mppp.gob.ve/" TargetMode="External"/><Relationship Id="rId2237" Type="http://schemas.openxmlformats.org/officeDocument/2006/relationships/hyperlink" Target="http://unpan1.un.org/intradoc/groups/public/documents/eropa/unpan042980.pdf" TargetMode="External"/><Relationship Id="rId2444" Type="http://schemas.openxmlformats.org/officeDocument/2006/relationships/hyperlink" Target="http://www.mef.gob.pa/" TargetMode="External"/><Relationship Id="rId3842" Type="http://schemas.openxmlformats.org/officeDocument/2006/relationships/hyperlink" Target="http://www.beit-salam.km/" TargetMode="External"/><Relationship Id="rId209" Type="http://schemas.openxmlformats.org/officeDocument/2006/relationships/hyperlink" Target="http://www.finances.gov.bi/" TargetMode="External"/><Relationship Id="rId416" Type="http://schemas.openxmlformats.org/officeDocument/2006/relationships/hyperlink" Target="http://treasury.gov.mt/en/Documents/Legislation/Financial_Administration_and_Audit_Act,_Chapter_174.pd" TargetMode="External"/><Relationship Id="rId970" Type="http://schemas.openxmlformats.org/officeDocument/2006/relationships/hyperlink" Target="http://www.aduana.cl/aduana/site/edic/base/port/tramites_linea.html" TargetMode="External"/><Relationship Id="rId1046" Type="http://schemas.openxmlformats.org/officeDocument/2006/relationships/hyperlink" Target="http://www.asycuda.org/dispcountry.asp?name=Kosovo" TargetMode="External"/><Relationship Id="rId1253" Type="http://schemas.openxmlformats.org/officeDocument/2006/relationships/hyperlink" Target="http://www.mof.gov.sd/viewer.php?target=dept_guider&amp;display=NationalRevenue" TargetMode="External"/><Relationship Id="rId2651" Type="http://schemas.openxmlformats.org/officeDocument/2006/relationships/hyperlink" Target="http://bom.intnet.mu/" TargetMode="External"/><Relationship Id="rId3702" Type="http://schemas.openxmlformats.org/officeDocument/2006/relationships/hyperlink" Target="http://www.finanze.sm/" TargetMode="External"/><Relationship Id="rId623" Type="http://schemas.openxmlformats.org/officeDocument/2006/relationships/hyperlink" Target="http://www.afip.gob.ar/" TargetMode="External"/><Relationship Id="rId830" Type="http://schemas.openxmlformats.org/officeDocument/2006/relationships/hyperlink" Target="http://www.gov.gd/" TargetMode="External"/><Relationship Id="rId1460" Type="http://schemas.openxmlformats.org/officeDocument/2006/relationships/hyperlink" Target="http://www.mof.gov.bh/topiclist.asp?ctype=fmis&amp;id=847" TargetMode="External"/><Relationship Id="rId2304" Type="http://schemas.openxmlformats.org/officeDocument/2006/relationships/hyperlink" Target="http://unpan1.un.org/intradoc/groups/public/documents/cpsi/unpan042130.pdf" TargetMode="External"/><Relationship Id="rId2511" Type="http://schemas.openxmlformats.org/officeDocument/2006/relationships/hyperlink" Target="http://www.finances.gouv.ml/contenu_page.aspx?pa=34" TargetMode="External"/><Relationship Id="rId1113" Type="http://schemas.openxmlformats.org/officeDocument/2006/relationships/hyperlink" Target="http://aw.customs.gov.lc/awclient/" TargetMode="External"/><Relationship Id="rId1320" Type="http://schemas.openxmlformats.org/officeDocument/2006/relationships/hyperlink" Target="http://www.wcoomd.org/en/topics/facilitation/instrument-and-tools/tools/pf_tools_datamodel.aspx" TargetMode="External"/><Relationship Id="rId3078" Type="http://schemas.openxmlformats.org/officeDocument/2006/relationships/hyperlink" Target="http://www.finance.gov.sk/Default.aspx?CatID=7582" TargetMode="External"/><Relationship Id="rId3285" Type="http://schemas.openxmlformats.org/officeDocument/2006/relationships/hyperlink" Target="http://www.dominica.gov.dm/cms/index.php?q=node/411" TargetMode="External"/><Relationship Id="rId3492" Type="http://schemas.openxmlformats.org/officeDocument/2006/relationships/hyperlink" Target="http://ifms.gov.ag/" TargetMode="External"/><Relationship Id="rId4129" Type="http://schemas.openxmlformats.org/officeDocument/2006/relationships/hyperlink" Target="http://ofi.mef.gob.pe/transparencia/Navegador/default.aspx" TargetMode="External"/><Relationship Id="rId2094" Type="http://schemas.openxmlformats.org/officeDocument/2006/relationships/hyperlink" Target="https://eservices.finance.gov.lb/" TargetMode="External"/><Relationship Id="rId3145" Type="http://schemas.openxmlformats.org/officeDocument/2006/relationships/hyperlink" Target="http://www.mosf.go.kr/_upload/bbs/79/attach/2010_statistics.pdf" TargetMode="External"/><Relationship Id="rId3352" Type="http://schemas.openxmlformats.org/officeDocument/2006/relationships/hyperlink" Target="http://web02.mof.gov.tw/njswww/WebProxy.aspx?sys=100&amp;funid=defjspf2" TargetMode="External"/><Relationship Id="rId273" Type="http://schemas.openxmlformats.org/officeDocument/2006/relationships/hyperlink" Target="http://www.cito.gov.bz/GICS.htm" TargetMode="External"/><Relationship Id="rId480" Type="http://schemas.openxmlformats.org/officeDocument/2006/relationships/hyperlink" Target="http://www.min-financas.st/" TargetMode="External"/><Relationship Id="rId2161" Type="http://schemas.openxmlformats.org/officeDocument/2006/relationships/hyperlink" Target="http://www.treasury.gov.pg/" TargetMode="External"/><Relationship Id="rId3005" Type="http://schemas.openxmlformats.org/officeDocument/2006/relationships/hyperlink" Target="http://kostat.go.kr/portal/korea/index.action" TargetMode="External"/><Relationship Id="rId3212" Type="http://schemas.openxmlformats.org/officeDocument/2006/relationships/hyperlink" Target="http://www.peppol.eu/" TargetMode="External"/><Relationship Id="rId133" Type="http://schemas.openxmlformats.org/officeDocument/2006/relationships/hyperlink" Target="http://en.wikipedia.org/wiki/Slovenia" TargetMode="External"/><Relationship Id="rId340" Type="http://schemas.openxmlformats.org/officeDocument/2006/relationships/hyperlink" Target="http://www.chemonics.com/OurWork/OurProjects/Documents/Albania%20MCATA%20final%20report-English.pdf" TargetMode="External"/><Relationship Id="rId2021" Type="http://schemas.openxmlformats.org/officeDocument/2006/relationships/hyperlink" Target="http://www.finance.gov.mv/v1/postview?category=Invitation%20for%20Bids" TargetMode="External"/><Relationship Id="rId200" Type="http://schemas.openxmlformats.org/officeDocument/2006/relationships/hyperlink" Target="http://www.treasury.gov.au/" TargetMode="External"/><Relationship Id="rId2978" Type="http://schemas.openxmlformats.org/officeDocument/2006/relationships/hyperlink" Target="http://www.ministere-finances.dj/" TargetMode="External"/><Relationship Id="rId1787" Type="http://schemas.openxmlformats.org/officeDocument/2006/relationships/hyperlink" Target="http://www.armp.cm/Marches_signes.php" TargetMode="External"/><Relationship Id="rId1994" Type="http://schemas.openxmlformats.org/officeDocument/2006/relationships/hyperlink" Target="http://www.pps.go.kr/" TargetMode="External"/><Relationship Id="rId2838" Type="http://schemas.openxmlformats.org/officeDocument/2006/relationships/hyperlink" Target="http://www.mefhaiti.gouv.ht/marche_public.htm" TargetMode="External"/><Relationship Id="rId79" Type="http://schemas.openxmlformats.org/officeDocument/2006/relationships/hyperlink" Target="http://en.wikipedia.org/wiki/Kyrgyzstan" TargetMode="External"/><Relationship Id="rId1647" Type="http://schemas.openxmlformats.org/officeDocument/2006/relationships/hyperlink" Target="http://www.p-direkt.nl/" TargetMode="External"/><Relationship Id="rId1854" Type="http://schemas.openxmlformats.org/officeDocument/2006/relationships/hyperlink" Target="http://www.mof.gov.na/tender-board" TargetMode="External"/><Relationship Id="rId2905" Type="http://schemas.openxmlformats.org/officeDocument/2006/relationships/hyperlink" Target="http://www.azstat.org/" TargetMode="External"/><Relationship Id="rId4053" Type="http://schemas.openxmlformats.org/officeDocument/2006/relationships/hyperlink" Target="http://parliament.yurukov.net/index_en.html" TargetMode="External"/><Relationship Id="rId1507" Type="http://schemas.openxmlformats.org/officeDocument/2006/relationships/hyperlink" Target="http://laborsta.ilo.org/STP/guest" TargetMode="External"/><Relationship Id="rId1714" Type="http://schemas.openxmlformats.org/officeDocument/2006/relationships/hyperlink" Target="http://www.wapes.org/en/system/files/eng_survey_rapport.pdf" TargetMode="External"/><Relationship Id="rId4120" Type="http://schemas.openxmlformats.org/officeDocument/2006/relationships/hyperlink" Target="https://www.digitalbrain.go.kr/kor/view/statis/statis03_01_01.jsp?code=DB0103" TargetMode="External"/><Relationship Id="rId1921" Type="http://schemas.openxmlformats.org/officeDocument/2006/relationships/hyperlink" Target="https://www.gets.govt.nz/ExternalAwardedTenderList.htm" TargetMode="External"/><Relationship Id="rId3679" Type="http://schemas.openxmlformats.org/officeDocument/2006/relationships/hyperlink" Target="http://www.mfin.gov.mt/" TargetMode="External"/><Relationship Id="rId2488" Type="http://schemas.openxmlformats.org/officeDocument/2006/relationships/hyperlink" Target="http://www.mof.go.jp/english" TargetMode="External"/><Relationship Id="rId3886" Type="http://schemas.openxmlformats.org/officeDocument/2006/relationships/hyperlink" Target="http://www.finance.gov.lc/" TargetMode="External"/><Relationship Id="rId1297" Type="http://schemas.openxmlformats.org/officeDocument/2006/relationships/hyperlink" Target="http://sfs.gov.ua/elektronni-formi-dokumentiv/" TargetMode="External"/><Relationship Id="rId2695" Type="http://schemas.openxmlformats.org/officeDocument/2006/relationships/hyperlink" Target="http://www.bde.es/" TargetMode="External"/><Relationship Id="rId3539" Type="http://schemas.openxmlformats.org/officeDocument/2006/relationships/hyperlink" Target="http://www.valtiokonttori.fi/fi-FI/Virastoille_ja_laitoksille/Kiekun_kayttoonotto_valtionhallinnossa" TargetMode="External"/><Relationship Id="rId3746" Type="http://schemas.openxmlformats.org/officeDocument/2006/relationships/hyperlink" Target="http://www.mof.gov.vn/portal/page/portal/mof_en/State_Budget" TargetMode="External"/><Relationship Id="rId3953" Type="http://schemas.openxmlformats.org/officeDocument/2006/relationships/hyperlink" Target="http://datamarts.roskazna.ru/index.php/infografika" TargetMode="External"/><Relationship Id="rId667" Type="http://schemas.openxmlformats.org/officeDocument/2006/relationships/hyperlink" Target="http://www.celnisprava.cz/" TargetMode="External"/><Relationship Id="rId874" Type="http://schemas.openxmlformats.org/officeDocument/2006/relationships/hyperlink" Target="http://www.panamatramita.gob.pa/" TargetMode="External"/><Relationship Id="rId2348" Type="http://schemas.openxmlformats.org/officeDocument/2006/relationships/hyperlink" Target="http://www.mampu.gov.my/documents/10228/18685/pelan+strategik+ict+versi+bm.pdf/a481279e-0c67-41a8-84c2-d94fcf9e4998" TargetMode="External"/><Relationship Id="rId2555" Type="http://schemas.openxmlformats.org/officeDocument/2006/relationships/hyperlink" Target="http://www.rba.gov.au&#160;" TargetMode="External"/><Relationship Id="rId2762" Type="http://schemas.openxmlformats.org/officeDocument/2006/relationships/hyperlink" Target="http://web.nso.go.th/" TargetMode="External"/><Relationship Id="rId3606" Type="http://schemas.openxmlformats.org/officeDocument/2006/relationships/hyperlink" Target="http://integrador.finanzas.gob.ec/sigefWebConsulta2011/Jsp/LoginPage.jsp;jsessionid=1FFD43DE0BF758EB3ADD163C29CE3C52" TargetMode="External"/><Relationship Id="rId3813" Type="http://schemas.openxmlformats.org/officeDocument/2006/relationships/hyperlink" Target="http://www.mfp.cu/docs/Ley%20Presupuesto%20Anual%202011.pdf" TargetMode="External"/><Relationship Id="rId527" Type="http://schemas.openxmlformats.org/officeDocument/2006/relationships/hyperlink" Target="http://www.pefa.org/sites/pefa.org/files/attachments/Eng%20-%20Vol%202550610v20ESW0P1rview0Part0II0Final.pdf" TargetMode="External"/><Relationship Id="rId734" Type="http://schemas.openxmlformats.org/officeDocument/2006/relationships/hyperlink" Target="http://www.aduanas.gob.pa/" TargetMode="External"/><Relationship Id="rId941" Type="http://schemas.openxmlformats.org/officeDocument/2006/relationships/hyperlink" Target="http://ov.impuestos.gob.bo/Login.aspx" TargetMode="External"/><Relationship Id="rId1157" Type="http://schemas.openxmlformats.org/officeDocument/2006/relationships/hyperlink" Target="http://www.aduanas.gob.mx/pea/login.aspx" TargetMode="External"/><Relationship Id="rId1364" Type="http://schemas.openxmlformats.org/officeDocument/2006/relationships/hyperlink" Target="http://laborsta.ilo.org/STP/guest" TargetMode="External"/><Relationship Id="rId1571" Type="http://schemas.openxmlformats.org/officeDocument/2006/relationships/hyperlink" Target="http://www.fjarmalaraduneyti.is/media/utgafa/Orri_Annex_1_Other_countries.pdf" TargetMode="External"/><Relationship Id="rId2208" Type="http://schemas.openxmlformats.org/officeDocument/2006/relationships/hyperlink" Target="http://www.ab.gov.ag/" TargetMode="External"/><Relationship Id="rId2415" Type="http://schemas.openxmlformats.org/officeDocument/2006/relationships/hyperlink" Target="http://www.rbz.co.zw/gdd/gdd.asp" TargetMode="External"/><Relationship Id="rId2622" Type="http://schemas.openxmlformats.org/officeDocument/2006/relationships/hyperlink" Target="http://www.bi.go.id&#160;" TargetMode="External"/><Relationship Id="rId70" Type="http://schemas.openxmlformats.org/officeDocument/2006/relationships/hyperlink" Target="http://en.wikipedia.org/wiki/Italy" TargetMode="External"/><Relationship Id="rId801" Type="http://schemas.openxmlformats.org/officeDocument/2006/relationships/hyperlink" Target="http://www.saudi.gov.sa/" TargetMode="External"/><Relationship Id="rId1017" Type="http://schemas.openxmlformats.org/officeDocument/2006/relationships/hyperlink" Target="http://crcsogema.com/fiches/69/475/Ethiopia-The-SIGTAS-Regional-Deployment-and-E-Tax-platform.html" TargetMode="External"/><Relationship Id="rId1224" Type="http://schemas.openxmlformats.org/officeDocument/2006/relationships/hyperlink" Target="http://www.datatorque.com/Article.aspx?Mode=1&amp;ID=821" TargetMode="External"/><Relationship Id="rId1431" Type="http://schemas.openxmlformats.org/officeDocument/2006/relationships/hyperlink" Target="https://www.pefa.org/en/assessment/br-dec09-pfmpr-public-en" TargetMode="External"/><Relationship Id="rId3189" Type="http://schemas.openxmlformats.org/officeDocument/2006/relationships/hyperlink" Target="http://www.mecon.gov.ar/onp/html/presutexto/ley2012/leydosdoce.html" TargetMode="External"/><Relationship Id="rId3396" Type="http://schemas.openxmlformats.org/officeDocument/2006/relationships/hyperlink" Target="http://vsamidb.finmin.lt/CAisd/pdmweb.exe" TargetMode="External"/><Relationship Id="rId3049" Type="http://schemas.openxmlformats.org/officeDocument/2006/relationships/hyperlink" Target="http://www.inec.go.cr/" TargetMode="External"/><Relationship Id="rId3256" Type="http://schemas.openxmlformats.org/officeDocument/2006/relationships/hyperlink" Target="http://www.mppef.gob.ve/index.php?option=com_content&amp;view=article&amp;id=148&amp;Itemid=404" TargetMode="External"/><Relationship Id="rId3463" Type="http://schemas.openxmlformats.org/officeDocument/2006/relationships/hyperlink" Target="http://www.mindware.ee/en/Portfolio/Finance-and-Insurance" TargetMode="External"/><Relationship Id="rId177" Type="http://schemas.openxmlformats.org/officeDocument/2006/relationships/hyperlink" Target="http://en.wikipedia.org/wiki/Iran" TargetMode="External"/><Relationship Id="rId384" Type="http://schemas.openxmlformats.org/officeDocument/2006/relationships/hyperlink" Target="http://adilet.zan.kz/eng/docs/K080000095_" TargetMode="External"/><Relationship Id="rId591" Type="http://schemas.openxmlformats.org/officeDocument/2006/relationships/hyperlink" Target="http://palaugov.org/bureau-of-revenue-customs-taxation/" TargetMode="External"/><Relationship Id="rId2065" Type="http://schemas.openxmlformats.org/officeDocument/2006/relationships/hyperlink" Target="http://www.e-imza.az/e-signer.php?tp=certuse&amp;ide=26&amp;lang=az" TargetMode="External"/><Relationship Id="rId2272" Type="http://schemas.openxmlformats.org/officeDocument/2006/relationships/hyperlink" Target="http://moici.gov.gm/index.php?option=com_content&amp;view=article&amp;id=4&amp;Itemid=104" TargetMode="External"/><Relationship Id="rId3116" Type="http://schemas.openxmlformats.org/officeDocument/2006/relationships/hyperlink" Target="http://www.minecofin.gov.rw/library/Laws%20and%20Regulations/Ministerial%20Instructions/Ministerial_instruction_on_IFMS_Rolllout.pdf" TargetMode="External"/><Relationship Id="rId3670" Type="http://schemas.openxmlformats.org/officeDocument/2006/relationships/hyperlink" Target="http://www.mof.gov.ly/" TargetMode="External"/><Relationship Id="rId244" Type="http://schemas.openxmlformats.org/officeDocument/2006/relationships/hyperlink" Target="http://www.tresor.gouv.sn/" TargetMode="External"/><Relationship Id="rId1081" Type="http://schemas.openxmlformats.org/officeDocument/2006/relationships/hyperlink" Target="http://www.tax.gov.la/" TargetMode="External"/><Relationship Id="rId3323" Type="http://schemas.openxmlformats.org/officeDocument/2006/relationships/hyperlink" Target="http://www.budgetmof.gov.af/index.php?option=com_content&amp;view=article&amp;id=49&amp;Itemid=76&amp;lang=en" TargetMode="External"/><Relationship Id="rId3530" Type="http://schemas.openxmlformats.org/officeDocument/2006/relationships/hyperlink" Target="http://www.mof.go.tz/mofdocs/msemaji/PFMRP%20ANNUAL%20PROGRESS%20REPORT-WEBSITE.pdf" TargetMode="External"/><Relationship Id="rId451" Type="http://schemas.openxmlformats.org/officeDocument/2006/relationships/hyperlink" Target="http://www.hacienda.gov.py/sseaf/index.php?c=299" TargetMode="External"/><Relationship Id="rId2132" Type="http://schemas.openxmlformats.org/officeDocument/2006/relationships/hyperlink" Target="https://www.gpki.go.jp/" TargetMode="External"/><Relationship Id="rId104" Type="http://schemas.openxmlformats.org/officeDocument/2006/relationships/hyperlink" Target="http://en.wikipedia.org/wiki/Kingdom_of_the_Netherlands" TargetMode="External"/><Relationship Id="rId311" Type="http://schemas.openxmlformats.org/officeDocument/2006/relationships/hyperlink" Target="http://www.dominica.gov.dm/laws/1994/act4-1994.pdf" TargetMode="External"/><Relationship Id="rId1898" Type="http://schemas.openxmlformats.org/officeDocument/2006/relationships/hyperlink" Target="http://www.finance.gov.tt/" TargetMode="External"/><Relationship Id="rId2949" Type="http://schemas.openxmlformats.org/officeDocument/2006/relationships/hyperlink" Target="http://www.mof.gov.bh/CategoryListImage.asp?cType=organ" TargetMode="External"/><Relationship Id="rId4097" Type="http://schemas.openxmlformats.org/officeDocument/2006/relationships/hyperlink" Target="http://www.minfin.gov.al/minfin/Buxheti_2012_1821_1.php" TargetMode="External"/><Relationship Id="rId1758" Type="http://schemas.openxmlformats.org/officeDocument/2006/relationships/hyperlink" Target="http://www.tenderboard.gov.bh/" TargetMode="External"/><Relationship Id="rId2809" Type="http://schemas.openxmlformats.org/officeDocument/2006/relationships/hyperlink" Target="http://www.cgn.gub.uy/innovaportal/v/54/1/innova.front/acceso_a_la_informacion_publica.html" TargetMode="External"/><Relationship Id="rId4164" Type="http://schemas.openxmlformats.org/officeDocument/2006/relationships/hyperlink" Target="https://dfo.no/kundesider/dfo-id/" TargetMode="External"/><Relationship Id="rId1965" Type="http://schemas.openxmlformats.org/officeDocument/2006/relationships/hyperlink" Target="http://laws.gov.ag/bills/a2011-1.pdf" TargetMode="External"/><Relationship Id="rId3180" Type="http://schemas.openxmlformats.org/officeDocument/2006/relationships/hyperlink" Target="http://www.mof.gov.eg/English/Papers_and_Studies/Pages/budget11-12.aspx" TargetMode="External"/><Relationship Id="rId4024" Type="http://schemas.openxmlformats.org/officeDocument/2006/relationships/hyperlink" Target="http://mofed.gov.sl/PUBLICATIONS/Citizens%20budget%20final.pdf" TargetMode="External"/><Relationship Id="rId1618" Type="http://schemas.openxmlformats.org/officeDocument/2006/relationships/hyperlink" Target="http://www.pefa.org/en/assessment/drc-mar08-pfmpr-public-en" TargetMode="External"/><Relationship Id="rId1825" Type="http://schemas.openxmlformats.org/officeDocument/2006/relationships/hyperlink" Target="http://krpp.rks-gov.net/Default.aspx?PID=Notices&amp;LID=2&amp;PCID=-1&amp;CtlID=SearchNotices&amp;ind=1&amp;PPRCMenu_OpenNode=63" TargetMode="External"/><Relationship Id="rId3040" Type="http://schemas.openxmlformats.org/officeDocument/2006/relationships/hyperlink" Target="http://www.bhas.ba/" TargetMode="External"/><Relationship Id="rId3997" Type="http://schemas.openxmlformats.org/officeDocument/2006/relationships/hyperlink" Target="http://sitiodelciudadano.mecon.gov.ar/sici/" TargetMode="External"/><Relationship Id="rId2599" Type="http://schemas.openxmlformats.org/officeDocument/2006/relationships/hyperlink" Target="http://www.beac.int&#160;" TargetMode="External"/><Relationship Id="rId3857" Type="http://schemas.openxmlformats.org/officeDocument/2006/relationships/hyperlink" Target="http://www.mfed.gov.ki/?page_id=61" TargetMode="External"/><Relationship Id="rId778" Type="http://schemas.openxmlformats.org/officeDocument/2006/relationships/hyperlink" Target="http://www.cbp.gov/" TargetMode="External"/><Relationship Id="rId985" Type="http://schemas.openxmlformats.org/officeDocument/2006/relationships/hyperlink" Target="http://www.hacienda.go.cr/" TargetMode="External"/><Relationship Id="rId2459" Type="http://schemas.openxmlformats.org/officeDocument/2006/relationships/hyperlink" Target="http://www.mfnp.gov.fj/" TargetMode="External"/><Relationship Id="rId2666" Type="http://schemas.openxmlformats.org/officeDocument/2006/relationships/hyperlink" Target="http://www.cbo-oman.org/" TargetMode="External"/><Relationship Id="rId2873" Type="http://schemas.openxmlformats.org/officeDocument/2006/relationships/hyperlink" Target="https://sites.google.com/a/mopea.gov.lr/mtef-budget/home" TargetMode="External"/><Relationship Id="rId3717" Type="http://schemas.openxmlformats.org/officeDocument/2006/relationships/hyperlink" Target="http://www.finance.gov.to/" TargetMode="External"/><Relationship Id="rId3924" Type="http://schemas.openxmlformats.org/officeDocument/2006/relationships/hyperlink" Target="http://www.tresor.mr/" TargetMode="External"/><Relationship Id="rId638" Type="http://schemas.openxmlformats.org/officeDocument/2006/relationships/hyperlink" Target="http://www.customs.gov.by/" TargetMode="External"/><Relationship Id="rId845" Type="http://schemas.openxmlformats.org/officeDocument/2006/relationships/hyperlink" Target="http://www.e-government.go.ke/" TargetMode="External"/><Relationship Id="rId1268" Type="http://schemas.openxmlformats.org/officeDocument/2006/relationships/hyperlink" Target="http://khovar.tj/rus/economic/31348-v-tadzhikistane-budet-sozdana-edinaya-avtomatizirovannaya-informacionnaya-sistema-tamozhennyh-organov.html" TargetMode="External"/><Relationship Id="rId1475" Type="http://schemas.openxmlformats.org/officeDocument/2006/relationships/hyperlink" Target="https://www.pefa.org/en/assessment/sd-may10-cifa-public-en" TargetMode="External"/><Relationship Id="rId1682" Type="http://schemas.openxmlformats.org/officeDocument/2006/relationships/hyperlink" Target="http://www.roskazna.ru/sotrudnichestvo-s-ates/doc/%D0%91%D1%83%D0%BA%D0%BB%D0%B5%D1%82%20PEM%20PAL%20%D0%90%D0%BD%D0%B3%D0%BB.pdf" TargetMode="External"/><Relationship Id="rId2319" Type="http://schemas.openxmlformats.org/officeDocument/2006/relationships/hyperlink" Target="http://unpan1.un.org/intradoc/groups/public/documents/un-dpadm/unpan049915.pdf" TargetMode="External"/><Relationship Id="rId2526" Type="http://schemas.openxmlformats.org/officeDocument/2006/relationships/hyperlink" Target="http://www.statehouse.gov.sc/" TargetMode="External"/><Relationship Id="rId2733" Type="http://schemas.openxmlformats.org/officeDocument/2006/relationships/hyperlink" Target="http://www.cbc.gov.tw/" TargetMode="External"/><Relationship Id="rId705" Type="http://schemas.openxmlformats.org/officeDocument/2006/relationships/hyperlink" Target="http://www.vid.gov.lv/" TargetMode="External"/><Relationship Id="rId1128" Type="http://schemas.openxmlformats.org/officeDocument/2006/relationships/hyperlink" Target="http://www.impotsdirects.public.lu/echanges_electroniques/index.html" TargetMode="External"/><Relationship Id="rId1335" Type="http://schemas.openxmlformats.org/officeDocument/2006/relationships/hyperlink" Target="http://www.abs.gov.au/ausstats/abs@.nsf/mf/6248.0.55.002/" TargetMode="External"/><Relationship Id="rId1542" Type="http://schemas.openxmlformats.org/officeDocument/2006/relationships/hyperlink" Target="http://www.pefa.org/en/assessment/ci-nov08-pemfar-public-en" TargetMode="External"/><Relationship Id="rId2940" Type="http://schemas.openxmlformats.org/officeDocument/2006/relationships/hyperlink" Target="http://www.mof.go.tz/index.php?option=com_content&amp;task=blogcategory&amp;id=20&amp;Itemid=205" TargetMode="External"/><Relationship Id="rId912" Type="http://schemas.openxmlformats.org/officeDocument/2006/relationships/hyperlink" Target="http://www.mdb-egp.org/" TargetMode="External"/><Relationship Id="rId2800" Type="http://schemas.openxmlformats.org/officeDocument/2006/relationships/hyperlink" Target="http://www.stn.fazenda.gov.br/contabilidade_governamental/plano_contas.asp" TargetMode="External"/><Relationship Id="rId41" Type="http://schemas.openxmlformats.org/officeDocument/2006/relationships/hyperlink" Target="http://en.wikipedia.org/wiki/Ecuador" TargetMode="External"/><Relationship Id="rId1402" Type="http://schemas.openxmlformats.org/officeDocument/2006/relationships/hyperlink" Target="http://www.observer.ug/index.php?option=com_content&amp;view=article&amp;id=24340:civil-servants-cry-as-payroll-crashes" TargetMode="External"/><Relationship Id="rId288" Type="http://schemas.openxmlformats.org/officeDocument/2006/relationships/hyperlink" Target="http://pdf.usaid.gov/pdf_docs/PNADK595.pdf" TargetMode="External"/><Relationship Id="rId3367" Type="http://schemas.openxmlformats.org/officeDocument/2006/relationships/hyperlink" Target="http://statisticsbelize.org.bz/" TargetMode="External"/><Relationship Id="rId3574" Type="http://schemas.openxmlformats.org/officeDocument/2006/relationships/hyperlink" Target="http://www.mof.gov.mn/category/budget-development/budget-software" TargetMode="External"/><Relationship Id="rId3781" Type="http://schemas.openxmlformats.org/officeDocument/2006/relationships/hyperlink" Target="http://www.finance.gov.mk/node/575" TargetMode="External"/><Relationship Id="rId495" Type="http://schemas.openxmlformats.org/officeDocument/2006/relationships/hyperlink" Target="http://www.pokladnica.sk/_img/Documents/zakon/Z%C3%A1kon%20o%20%C5%A0P2013.pdf" TargetMode="External"/><Relationship Id="rId2176" Type="http://schemas.openxmlformats.org/officeDocument/2006/relationships/hyperlink" Target="http://www.tesouro.fazenda.gov.br/" TargetMode="External"/><Relationship Id="rId2383" Type="http://schemas.openxmlformats.org/officeDocument/2006/relationships/hyperlink" Target="http://www.teg.org.tw/web_en/index.do;jsessionid=9F9FAE391C887C0BE133DBB5AB5CAAD0" TargetMode="External"/><Relationship Id="rId2590" Type="http://schemas.openxmlformats.org/officeDocument/2006/relationships/hyperlink" Target="http://www.centralbank.gov.cy/" TargetMode="External"/><Relationship Id="rId3227" Type="http://schemas.openxmlformats.org/officeDocument/2006/relationships/hyperlink" Target="http://www.finance.gov.ls/documents/budget_book.php" TargetMode="External"/><Relationship Id="rId3434" Type="http://schemas.openxmlformats.org/officeDocument/2006/relationships/hyperlink" Target="https://www.mof.gov.tl/budget-spending/?lang=en" TargetMode="External"/><Relationship Id="rId3641" Type="http://schemas.openxmlformats.org/officeDocument/2006/relationships/hyperlink" Target="http://www.mofea.gov.gm/" TargetMode="External"/><Relationship Id="rId148" Type="http://schemas.openxmlformats.org/officeDocument/2006/relationships/hyperlink" Target="http://en.wikipedia.org/wiki/Trinidad_and_Tobago" TargetMode="External"/><Relationship Id="rId355" Type="http://schemas.openxmlformats.org/officeDocument/2006/relationships/hyperlink" Target="http://www.sefin.gob.hn/?page_id=2257" TargetMode="External"/><Relationship Id="rId562" Type="http://schemas.openxmlformats.org/officeDocument/2006/relationships/hyperlink" Target="https://www.imf.org/external/np/ms/2008/102908.htm" TargetMode="External"/><Relationship Id="rId1192" Type="http://schemas.openxmlformats.org/officeDocument/2006/relationships/hyperlink" Target="http://www.fbr.gov.pk/" TargetMode="External"/><Relationship Id="rId2036" Type="http://schemas.openxmlformats.org/officeDocument/2006/relationships/hyperlink" Target="http://www.min-financas.st/index.php/pt/concursos/category/109-encerrados" TargetMode="External"/><Relationship Id="rId2243" Type="http://schemas.openxmlformats.org/officeDocument/2006/relationships/hyperlink" Target="http://www.gobiernofacil.go.cr/e-gob/gobiernodigital/quienessomos3.htm" TargetMode="External"/><Relationship Id="rId2450" Type="http://schemas.openxmlformats.org/officeDocument/2006/relationships/hyperlink" Target="http://www.minhda.cl/english/oficina_deuda/" TargetMode="External"/><Relationship Id="rId3501" Type="http://schemas.openxmlformats.org/officeDocument/2006/relationships/hyperlink" Target="https://pefa.org/sites/default/files/assements/comments/BA-May14-PFMPR-Public.pdf" TargetMode="External"/><Relationship Id="rId215" Type="http://schemas.openxmlformats.org/officeDocument/2006/relationships/hyperlink" Target="http://www.mof.gov.lr/" TargetMode="External"/><Relationship Id="rId422" Type="http://schemas.openxmlformats.org/officeDocument/2006/relationships/hyperlink" Target="http://www.fsmgov.org/ngovt.html" TargetMode="External"/><Relationship Id="rId1052" Type="http://schemas.openxmlformats.org/officeDocument/2006/relationships/hyperlink" Target="http://unctad.org/en/PublicationsLibrary/dtlasycuda2011d1_en.pdf" TargetMode="External"/><Relationship Id="rId2103" Type="http://schemas.openxmlformats.org/officeDocument/2006/relationships/hyperlink" Target="http://www.anac.cv/index.php?option=com_content&amp;view=article&amp;id=150%3Aanac-promove-formacao-em-certificacao-digital&amp;catid=37%3Aeventos&amp;Itemid=64&amp;lang=pt" TargetMode="External"/><Relationship Id="rId2310" Type="http://schemas.openxmlformats.org/officeDocument/2006/relationships/hyperlink" Target="http://www.gov.sr/media/810234/120529_egov_strategie_2012_2016_werkdocument.pdf" TargetMode="External"/><Relationship Id="rId4068" Type="http://schemas.openxmlformats.org/officeDocument/2006/relationships/hyperlink" Target="http://www.cyprus.gov.cy/portal/portal.nsf/citizen_en?OpenForm&amp;access=0&amp;SectionId=citizen&amp;CategoryId=none&amp;SelectionId=home&amp;print=0&amp;lang=en" TargetMode="External"/><Relationship Id="rId1869" Type="http://schemas.openxmlformats.org/officeDocument/2006/relationships/hyperlink" Target="https://online.contractsfinder.businesslink.gov.uk/" TargetMode="External"/><Relationship Id="rId3084" Type="http://schemas.openxmlformats.org/officeDocument/2006/relationships/hyperlink" Target="http://www.transparenciapresupuestaria.gob.mx/ptp/index.jsp" TargetMode="External"/><Relationship Id="rId3291" Type="http://schemas.openxmlformats.org/officeDocument/2006/relationships/hyperlink" Target="http://www.na.gov.la/docs/eng/laws/econ/State%20Budget%20%282006%29%20Eng.pdf" TargetMode="External"/><Relationship Id="rId4135" Type="http://schemas.openxmlformats.org/officeDocument/2006/relationships/hyperlink" Target="http://budgetngbayan.com/2013-national-expenditure-program-1643" TargetMode="External"/><Relationship Id="rId1729" Type="http://schemas.openxmlformats.org/officeDocument/2006/relationships/hyperlink" Target="http://unpan1.un.org/intradoc/groups/public/documents/un/unpan023277.pdf" TargetMode="External"/><Relationship Id="rId1936" Type="http://schemas.openxmlformats.org/officeDocument/2006/relationships/hyperlink" Target="http://www.ppbghana.org/contracts_main.asp" TargetMode="External"/><Relationship Id="rId3151" Type="http://schemas.openxmlformats.org/officeDocument/2006/relationships/hyperlink" Target="http://www.mof.gov.mn/page/?lan=en&amp;c=45053" TargetMode="External"/><Relationship Id="rId3011" Type="http://schemas.openxmlformats.org/officeDocument/2006/relationships/hyperlink" Target="http://www.nso.malawi.net/" TargetMode="External"/><Relationship Id="rId3968" Type="http://schemas.openxmlformats.org/officeDocument/2006/relationships/hyperlink" Target="http://isdatabank.info/boost_tunisia_fr/" TargetMode="External"/><Relationship Id="rId5" Type="http://schemas.openxmlformats.org/officeDocument/2006/relationships/hyperlink" Target="http://en.wikipedia.org/wiki/Angola" TargetMode="External"/><Relationship Id="rId889" Type="http://schemas.openxmlformats.org/officeDocument/2006/relationships/hyperlink" Target="https://www.slovensko.sk/sk/e-sluzby" TargetMode="External"/><Relationship Id="rId2777" Type="http://schemas.openxmlformats.org/officeDocument/2006/relationships/hyperlink" Target="http://pcbs.gov.ps/" TargetMode="External"/><Relationship Id="rId749" Type="http://schemas.openxmlformats.org/officeDocument/2006/relationships/hyperlink" Target="http://www.alfandegas.st/" TargetMode="External"/><Relationship Id="rId1379" Type="http://schemas.openxmlformats.org/officeDocument/2006/relationships/hyperlink" Target="https://www.pefa.org/en/assessment/ua-jul12-pfmpr-public-en" TargetMode="External"/><Relationship Id="rId1586" Type="http://schemas.openxmlformats.org/officeDocument/2006/relationships/hyperlink" Target="http://www.csb.gov.lb/Presidency/place.aspx" TargetMode="External"/><Relationship Id="rId2984" Type="http://schemas.openxmlformats.org/officeDocument/2006/relationships/hyperlink" Target="http://www.mof.gov.eg/English/About%20MOF/Pages/MinistryGoals.aspx" TargetMode="External"/><Relationship Id="rId3828" Type="http://schemas.openxmlformats.org/officeDocument/2006/relationships/hyperlink" Target="http://www.dgo.pt/execucaoorcamental/Paginas/Sintese-da-Execucao-Orcamental-Mensal.aspx?Ano=2012&amp;Mes=Maio" TargetMode="External"/><Relationship Id="rId609" Type="http://schemas.openxmlformats.org/officeDocument/2006/relationships/hyperlink" Target="http://www.barbados.gov.bb/ird/Tao/index.html" TargetMode="External"/><Relationship Id="rId956" Type="http://schemas.openxmlformats.org/officeDocument/2006/relationships/hyperlink" Target="http://teledeclaration-dgi.cm/modules/Common/Account/Login.aspx?s=t" TargetMode="External"/><Relationship Id="rId1239" Type="http://schemas.openxmlformats.org/officeDocument/2006/relationships/hyperlink" Target="http://www.fu.gov.si/" TargetMode="External"/><Relationship Id="rId1793" Type="http://schemas.openxmlformats.org/officeDocument/2006/relationships/hyperlink" Target="https://www.marches-publics.gouv.fr/" TargetMode="External"/><Relationship Id="rId2637" Type="http://schemas.openxmlformats.org/officeDocument/2006/relationships/hyperlink" Target="http://www.bdl.gov.lb/" TargetMode="External"/><Relationship Id="rId2844" Type="http://schemas.openxmlformats.org/officeDocument/2006/relationships/hyperlink" Target="http://mospi.nic.in/" TargetMode="External"/><Relationship Id="rId85" Type="http://schemas.openxmlformats.org/officeDocument/2006/relationships/hyperlink" Target="http://en.wikipedia.org/wiki/Lithuania" TargetMode="External"/><Relationship Id="rId816" Type="http://schemas.openxmlformats.org/officeDocument/2006/relationships/hyperlink" Target="http://www.gov.cn/fuwu" TargetMode="External"/><Relationship Id="rId1446" Type="http://schemas.openxmlformats.org/officeDocument/2006/relationships/hyperlink" Target="http://www.pmg.org.za/report/20100824-national-treasury-department-public-service-admin-persal-system-brief" TargetMode="External"/><Relationship Id="rId1653" Type="http://schemas.openxmlformats.org/officeDocument/2006/relationships/hyperlink" Target="http://www.professioninperspective.com/meetings/meeting-2008/latvia-working-in-the-public-service-of-2025-public-service-in-latvia/default.aspx" TargetMode="External"/><Relationship Id="rId1860" Type="http://schemas.openxmlformats.org/officeDocument/2006/relationships/hyperlink" Target="http://www.cstb.gov.pg/" TargetMode="External"/><Relationship Id="rId2704" Type="http://schemas.openxmlformats.org/officeDocument/2006/relationships/hyperlink" Target="http://www.bot-tz.org&#160;" TargetMode="External"/><Relationship Id="rId2911" Type="http://schemas.openxmlformats.org/officeDocument/2006/relationships/hyperlink" Target="http://www.statnipokladna.cz/cs/" TargetMode="External"/><Relationship Id="rId1306" Type="http://schemas.openxmlformats.org/officeDocument/2006/relationships/hyperlink" Target="http://declaraciones.seniat.gob.ve/portal/page/portal/MANEJADOR_CONTENIDO_SENIAT/04ADUANAS/4.html" TargetMode="External"/><Relationship Id="rId1513" Type="http://schemas.openxmlformats.org/officeDocument/2006/relationships/hyperlink" Target="http://laborsta.ilo.org/STP/guest" TargetMode="External"/><Relationship Id="rId1720" Type="http://schemas.openxmlformats.org/officeDocument/2006/relationships/hyperlink" Target="http://unpan1.un.org/intradoc/groups/public/documents/un/unpan024187.pdf" TargetMode="External"/><Relationship Id="rId12" Type="http://schemas.openxmlformats.org/officeDocument/2006/relationships/hyperlink" Target="http://en.wikipedia.org/wiki/The_Bahamas" TargetMode="External"/><Relationship Id="rId3478" Type="http://schemas.openxmlformats.org/officeDocument/2006/relationships/hyperlink" Target="http://www.eastafritac.org/images/uploads/documents_storage/Theme_A-IFMIS_managing_risks.pdf" TargetMode="External"/><Relationship Id="rId3685" Type="http://schemas.openxmlformats.org/officeDocument/2006/relationships/hyperlink" Target="http://www.mf.gov.mz/" TargetMode="External"/><Relationship Id="rId3892" Type="http://schemas.openxmlformats.org/officeDocument/2006/relationships/hyperlink" Target="http://www.liechtenstein.li/de/wirtschaft/staatshaushalt/" TargetMode="External"/><Relationship Id="rId399" Type="http://schemas.openxmlformats.org/officeDocument/2006/relationships/hyperlink" Target="http://www.finance.gov.lb/ar-LB/taxation/Pages/default.aspx" TargetMode="External"/><Relationship Id="rId2287" Type="http://schemas.openxmlformats.org/officeDocument/2006/relationships/hyperlink" Target="http://www.giswatch.org/sites/default/files/kazakhstan.pdf" TargetMode="External"/><Relationship Id="rId2494" Type="http://schemas.openxmlformats.org/officeDocument/2006/relationships/hyperlink" Target="http://www.treasury.go.ke/" TargetMode="External"/><Relationship Id="rId3338" Type="http://schemas.openxmlformats.org/officeDocument/2006/relationships/hyperlink" Target="http://www.mf.gov.md/common/raportinfo/budget/national/lun/Anul2010/decembrie_2010/1Informatia_operativa_privind_executarea_bugetului_public_national.pdf" TargetMode="External"/><Relationship Id="rId3545" Type="http://schemas.openxmlformats.org/officeDocument/2006/relationships/hyperlink" Target="https://www.oecd.org/netherlands/43411548.pdf" TargetMode="External"/><Relationship Id="rId3752" Type="http://schemas.openxmlformats.org/officeDocument/2006/relationships/hyperlink" Target="https://portal.muhasebat.gov.tr/mgmportal/faces/khb_yeni?_afrLoop=12996129006414294&amp;_afrWindowMode=0&amp;_adf.ctrl-state=xqzwghjpd_4" TargetMode="External"/><Relationship Id="rId259" Type="http://schemas.openxmlformats.org/officeDocument/2006/relationships/hyperlink" Target="http://www.antigua.gov.ag/" TargetMode="External"/><Relationship Id="rId466" Type="http://schemas.openxmlformats.org/officeDocument/2006/relationships/hyperlink" Target="http://www.sknmof.com/" TargetMode="External"/><Relationship Id="rId673" Type="http://schemas.openxmlformats.org/officeDocument/2006/relationships/hyperlink" Target="http://www.erca.gov.et/" TargetMode="External"/><Relationship Id="rId880" Type="http://schemas.openxmlformats.org/officeDocument/2006/relationships/hyperlink" Target="http://www.gov.rw/" TargetMode="External"/><Relationship Id="rId1096" Type="http://schemas.openxmlformats.org/officeDocument/2006/relationships/hyperlink" Target="http://www.agenziaentrate.gov.it/wps/portal/entrate/servizi_online" TargetMode="External"/><Relationship Id="rId2147" Type="http://schemas.openxmlformats.org/officeDocument/2006/relationships/hyperlink" Target="http://www.naurugov.nr/government/departments/department-of-finance-and-economic-planning.aspx" TargetMode="External"/><Relationship Id="rId2354" Type="http://schemas.openxmlformats.org/officeDocument/2006/relationships/hyperlink" Target="http://www.vraa.gov.lv/en/about_us/" TargetMode="External"/><Relationship Id="rId2561" Type="http://schemas.openxmlformats.org/officeDocument/2006/relationships/hyperlink" Target="http://www.centralbank.org.bb&#160;" TargetMode="External"/><Relationship Id="rId3405" Type="http://schemas.openxmlformats.org/officeDocument/2006/relationships/hyperlink" Target="http://www.treasury.govt.nz/budget/2012/data" TargetMode="External"/><Relationship Id="rId119" Type="http://schemas.openxmlformats.org/officeDocument/2006/relationships/hyperlink" Target="http://en.wikipedia.org/wiki/Qatar" TargetMode="External"/><Relationship Id="rId326" Type="http://schemas.openxmlformats.org/officeDocument/2006/relationships/hyperlink" Target="http://www.mf.gov.si/en/about_the_ministry/direktorati/reasury_directorate/treasury_of_the_treasury_single_account/" TargetMode="External"/><Relationship Id="rId533" Type="http://schemas.openxmlformats.org/officeDocument/2006/relationships/hyperlink" Target="http://www.tuvalu-legislation.tv/tuvalu/DATA/PRIN/1990-49A/TuvaluTrustFundAct.pdf" TargetMode="External"/><Relationship Id="rId1163" Type="http://schemas.openxmlformats.org/officeDocument/2006/relationships/hyperlink" Target="http://en.service-public-entreprises.gouv.mc/Tax/General-information/Monaco-s-tax-system/Taxation-in-Monaco" TargetMode="External"/><Relationship Id="rId1370" Type="http://schemas.openxmlformats.org/officeDocument/2006/relationships/hyperlink" Target="http://laborsta.ilo.org/STP/guest" TargetMode="External"/><Relationship Id="rId2007" Type="http://schemas.openxmlformats.org/officeDocument/2006/relationships/hyperlink" Target="http://www.cnmp.gouv.ht/marchespublicssanspassation/" TargetMode="External"/><Relationship Id="rId2214" Type="http://schemas.openxmlformats.org/officeDocument/2006/relationships/hyperlink" Target="https://www.mtitc.government.bg/page.php?category=486&amp;id=3634" TargetMode="External"/><Relationship Id="rId3612" Type="http://schemas.openxmlformats.org/officeDocument/2006/relationships/hyperlink" Target="http://www.dgb.gov.bf/documents.php" TargetMode="External"/><Relationship Id="rId740" Type="http://schemas.openxmlformats.org/officeDocument/2006/relationships/hyperlink" Target="http://www.portaldasfinancas.gov.pt/" TargetMode="External"/><Relationship Id="rId1023" Type="http://schemas.openxmlformats.org/officeDocument/2006/relationships/hyperlink" Target="http://www.impots.gouv.fr/" TargetMode="External"/><Relationship Id="rId2421" Type="http://schemas.openxmlformats.org/officeDocument/2006/relationships/hyperlink" Target="http://www.dmo.gov.uk/" TargetMode="External"/><Relationship Id="rId600" Type="http://schemas.openxmlformats.org/officeDocument/2006/relationships/hyperlink" Target="http://www.douane.gov.dz/pdf/Brochures/sigadfr.pdf" TargetMode="External"/><Relationship Id="rId1230" Type="http://schemas.openxmlformats.org/officeDocument/2006/relationships/hyperlink" Target="http://www.impotsetdomaines.gouv.sn/" TargetMode="External"/><Relationship Id="rId3195" Type="http://schemas.openxmlformats.org/officeDocument/2006/relationships/hyperlink" Target="http://www.spc.int/prism/country/mh/stats" TargetMode="External"/><Relationship Id="rId4039" Type="http://schemas.openxmlformats.org/officeDocument/2006/relationships/hyperlink" Target="http://opendata.go.ke/" TargetMode="External"/><Relationship Id="rId3055" Type="http://schemas.openxmlformats.org/officeDocument/2006/relationships/hyperlink" Target="http://www.vm.fi/vm/en/15_municipal_affairs/01_legislation/07_act/index.jsp" TargetMode="External"/><Relationship Id="rId3262" Type="http://schemas.openxmlformats.org/officeDocument/2006/relationships/hyperlink" Target="http://www.finance.go.ug/index.php/key-legislations.html" TargetMode="External"/><Relationship Id="rId4106" Type="http://schemas.openxmlformats.org/officeDocument/2006/relationships/hyperlink" Target="http://www.mppef.gob.ve/index.php?option=com_content&amp;view=article&amp;id=245&amp;Itemid=381" TargetMode="External"/><Relationship Id="rId183" Type="http://schemas.openxmlformats.org/officeDocument/2006/relationships/hyperlink" Target="http://en.wikipedia.org/wiki/Maldives" TargetMode="External"/><Relationship Id="rId390" Type="http://schemas.openxmlformats.org/officeDocument/2006/relationships/hyperlink" Target="https://eng.digitalbrain.go.kr/en/view/datacenter/data_view.jsp?brdi_no=000002&amp;curPage=1&amp;code=DB0302" TargetMode="External"/><Relationship Id="rId1907" Type="http://schemas.openxmlformats.org/officeDocument/2006/relationships/hyperlink" Target="https://www.simap.ch/" TargetMode="External"/><Relationship Id="rId2071" Type="http://schemas.openxmlformats.org/officeDocument/2006/relationships/hyperlink" Target="http://www.mptic.dz/fr/?e-Algerie-2013,13" TargetMode="External"/><Relationship Id="rId3122" Type="http://schemas.openxmlformats.org/officeDocument/2006/relationships/hyperlink" Target="http://www.cbs.sc/govtbudgetdata.html" TargetMode="External"/><Relationship Id="rId250" Type="http://schemas.openxmlformats.org/officeDocument/2006/relationships/hyperlink" Target="http://www.minfin.am/index.php?cat=10&amp;lang=1" TargetMode="External"/><Relationship Id="rId110" Type="http://schemas.openxmlformats.org/officeDocument/2006/relationships/hyperlink" Target="http://en.wikipedia.org/wiki/Oman" TargetMode="External"/><Relationship Id="rId2888" Type="http://schemas.openxmlformats.org/officeDocument/2006/relationships/hyperlink" Target="https://www.mita.gov.mt/page.aspx?pageid=221" TargetMode="External"/><Relationship Id="rId3939" Type="http://schemas.openxmlformats.org/officeDocument/2006/relationships/hyperlink" Target="http://www.pte.gov.co/" TargetMode="External"/><Relationship Id="rId1697" Type="http://schemas.openxmlformats.org/officeDocument/2006/relationships/hyperlink" Target="http://unpan1.un.org/intradoc/groups/public/documents/un/unpan023257.pdf" TargetMode="External"/><Relationship Id="rId2748" Type="http://schemas.openxmlformats.org/officeDocument/2006/relationships/hyperlink" Target="http://www.gks.ru/" TargetMode="External"/><Relationship Id="rId2955" Type="http://schemas.openxmlformats.org/officeDocument/2006/relationships/hyperlink" Target="http://www.nsb.gov.bt/" TargetMode="External"/><Relationship Id="rId927" Type="http://schemas.openxmlformats.org/officeDocument/2006/relationships/hyperlink" Target="https://www.ato.gov.au/General/Online-services" TargetMode="External"/><Relationship Id="rId1557" Type="http://schemas.openxmlformats.org/officeDocument/2006/relationships/hyperlink" Target="http://www.sefin.gob.hn/?p=3505" TargetMode="External"/><Relationship Id="rId1764" Type="http://schemas.openxmlformats.org/officeDocument/2006/relationships/hyperlink" Target="http://www.armp.bi/" TargetMode="External"/><Relationship Id="rId1971" Type="http://schemas.openxmlformats.org/officeDocument/2006/relationships/hyperlink" Target="http://www.mof.gov.bn/index.php/general-information-state-tender-board" TargetMode="External"/><Relationship Id="rId2608" Type="http://schemas.openxmlformats.org/officeDocument/2006/relationships/hyperlink" Target="http://www.nbg.gov.ge/" TargetMode="External"/><Relationship Id="rId2815" Type="http://schemas.openxmlformats.org/officeDocument/2006/relationships/hyperlink" Target="http://www.justice.gov.uk/information-access-rights" TargetMode="External"/><Relationship Id="rId4170" Type="http://schemas.openxmlformats.org/officeDocument/2006/relationships/hyperlink" Target="http://efiling.zimra.co.zw/" TargetMode="External"/><Relationship Id="rId56" Type="http://schemas.openxmlformats.org/officeDocument/2006/relationships/hyperlink" Target="http://en.wikipedia.org/wiki/Grenada" TargetMode="External"/><Relationship Id="rId1417" Type="http://schemas.openxmlformats.org/officeDocument/2006/relationships/hyperlink" Target="http://www.treasury.gov.af/?page_id=1913" TargetMode="External"/><Relationship Id="rId1624" Type="http://schemas.openxmlformats.org/officeDocument/2006/relationships/hyperlink" Target="http://www.mfcr.cz/cs/o-ministerstvu/zakladni-informace/informacni-systemy/is-o-platech" TargetMode="External"/><Relationship Id="rId1831" Type="http://schemas.openxmlformats.org/officeDocument/2006/relationships/hyperlink" Target="http://www.honducompras.gob.hn/Procesos/BusquedaHistorico.aspx" TargetMode="External"/><Relationship Id="rId4030" Type="http://schemas.openxmlformats.org/officeDocument/2006/relationships/hyperlink" Target="http://data.australia.gov.au/" TargetMode="External"/><Relationship Id="rId3589" Type="http://schemas.openxmlformats.org/officeDocument/2006/relationships/hyperlink" Target="http://www.imf.org/external/np/otm/2009/110109a.pdf" TargetMode="External"/><Relationship Id="rId3796" Type="http://schemas.openxmlformats.org/officeDocument/2006/relationships/hyperlink" Target="http://www.minfin.gov.al/minfin/Buxheti_1265_1.php" TargetMode="External"/><Relationship Id="rId2398" Type="http://schemas.openxmlformats.org/officeDocument/2006/relationships/hyperlink" Target="http://www.bahamas.gov.bs/" TargetMode="External"/><Relationship Id="rId3449" Type="http://schemas.openxmlformats.org/officeDocument/2006/relationships/hyperlink" Target="https://www.mof.gov.ae/En/mservices/budgetServcies/Pages/default.aspx" TargetMode="External"/><Relationship Id="rId577" Type="http://schemas.openxmlformats.org/officeDocument/2006/relationships/hyperlink" Target="http://www.mefbp.gob.ve/" TargetMode="External"/><Relationship Id="rId2258" Type="http://schemas.openxmlformats.org/officeDocument/2006/relationships/hyperlink" Target="http://www.bmi.bund.de/DE/Home/startseite_node.html" TargetMode="External"/><Relationship Id="rId3656" Type="http://schemas.openxmlformats.org/officeDocument/2006/relationships/hyperlink" Target="http://www.mof.gov.iq/" TargetMode="External"/><Relationship Id="rId3863" Type="http://schemas.openxmlformats.org/officeDocument/2006/relationships/hyperlink" Target="http://www.presidence.ne/" TargetMode="External"/><Relationship Id="rId784" Type="http://schemas.openxmlformats.org/officeDocument/2006/relationships/hyperlink" Target="http://www.customs.gov.ye/" TargetMode="External"/><Relationship Id="rId991" Type="http://schemas.openxmlformats.org/officeDocument/2006/relationships/hyperlink" Target="http://www.mfp.cu/html_semp/se_onat_mv.php" TargetMode="External"/><Relationship Id="rId1067" Type="http://schemas.openxmlformats.org/officeDocument/2006/relationships/hyperlink" Target="http://www.ird.gov.hk/" TargetMode="External"/><Relationship Id="rId2465" Type="http://schemas.openxmlformats.org/officeDocument/2006/relationships/hyperlink" Target="http://www.mfin.hr/en/" TargetMode="External"/><Relationship Id="rId2672" Type="http://schemas.openxmlformats.org/officeDocument/2006/relationships/hyperlink" Target="http://www.bcrp.gob.pe/" TargetMode="External"/><Relationship Id="rId3309" Type="http://schemas.openxmlformats.org/officeDocument/2006/relationships/hyperlink" Target="http://www.mf.gov.me/organizacija" TargetMode="External"/><Relationship Id="rId3516" Type="http://schemas.openxmlformats.org/officeDocument/2006/relationships/hyperlink" Target="http://www.treasury.gov.cy/treasury/treasury.nsf/financial_en/financial_en?OpenDocument" TargetMode="External"/><Relationship Id="rId3723" Type="http://schemas.openxmlformats.org/officeDocument/2006/relationships/hyperlink" Target="http://www.hm-treasury.gov.uk/" TargetMode="External"/><Relationship Id="rId3930" Type="http://schemas.openxmlformats.org/officeDocument/2006/relationships/hyperlink" Target="http://www.mofed.gov.sl/" TargetMode="External"/><Relationship Id="rId437" Type="http://schemas.openxmlformats.org/officeDocument/2006/relationships/hyperlink" Target="http://www.treasury.govt.nz/" TargetMode="External"/><Relationship Id="rId644" Type="http://schemas.openxmlformats.org/officeDocument/2006/relationships/hyperlink" Target="http://www.uino.gov.ba/" TargetMode="External"/><Relationship Id="rId851" Type="http://schemas.openxmlformats.org/officeDocument/2006/relationships/hyperlink" Target="http://www.llv.li/" TargetMode="External"/><Relationship Id="rId1274" Type="http://schemas.openxmlformats.org/officeDocument/2006/relationships/hyperlink" Target="http://www.bluelightsystems.net/index-EFD.html" TargetMode="External"/><Relationship Id="rId1481" Type="http://schemas.openxmlformats.org/officeDocument/2006/relationships/hyperlink" Target="http://help.sap.com/erp_hcm_ias2_2014_01/helpdata/en/C9/99D652293C0026E10000000A4450E5/frameset.htm" TargetMode="External"/><Relationship Id="rId2118" Type="http://schemas.openxmlformats.org/officeDocument/2006/relationships/hyperlink" Target="http://www.wipo.int/wipolex/en/text.jsp?file_id=238414" TargetMode="External"/><Relationship Id="rId2325" Type="http://schemas.openxmlformats.org/officeDocument/2006/relationships/hyperlink" Target="http://www.gov.uz/en/about.php" TargetMode="External"/><Relationship Id="rId2532" Type="http://schemas.openxmlformats.org/officeDocument/2006/relationships/hyperlink" Target="https://www.google.com/maps/d/viewer?mid=zjk3sMW9aA80.ks_yBlJQIw5w" TargetMode="External"/><Relationship Id="rId504" Type="http://schemas.openxmlformats.org/officeDocument/2006/relationships/hyperlink" Target="http://www.tesoro.es/sp/organizacion/organiza2.asp" TargetMode="External"/><Relationship Id="rId711" Type="http://schemas.openxmlformats.org/officeDocument/2006/relationships/hyperlink" Target="http://www.etat.lu/do" TargetMode="External"/><Relationship Id="rId1134" Type="http://schemas.openxmlformats.org/officeDocument/2006/relationships/hyperlink" Target="http://www.carina.mk/DesktopDefault.aspx?tabindex=0&amp;tabid=396" TargetMode="External"/><Relationship Id="rId1341" Type="http://schemas.openxmlformats.org/officeDocument/2006/relationships/hyperlink" Target="http://laborsta.ilo.org/STP/guest" TargetMode="External"/><Relationship Id="rId1201" Type="http://schemas.openxmlformats.org/officeDocument/2006/relationships/hyperlink" Target="http://www.sunat.gob.pe/" TargetMode="External"/><Relationship Id="rId3099" Type="http://schemas.openxmlformats.org/officeDocument/2006/relationships/hyperlink" Target="http://www.census.gov.ph/" TargetMode="External"/><Relationship Id="rId3166" Type="http://schemas.openxmlformats.org/officeDocument/2006/relationships/hyperlink" Target="http://www.maliyye.gov.az/en/node/931" TargetMode="External"/><Relationship Id="rId3373" Type="http://schemas.openxmlformats.org/officeDocument/2006/relationships/hyperlink" Target="http://www.sjdih.depkeu.go.id/fullText/2011/238~PMK.05~2011Per.HTM" TargetMode="External"/><Relationship Id="rId3580" Type="http://schemas.openxmlformats.org/officeDocument/2006/relationships/hyperlink" Target="http://www.mof.gov.qa/en/MinistryProjects/Pages/GFMIS-project.aspx" TargetMode="External"/><Relationship Id="rId294" Type="http://schemas.openxmlformats.org/officeDocument/2006/relationships/hyperlink" Target="http://gks.mof.gov.cn/zhengfuxinxi/guojijiejian/200901/t20090105_105908.html" TargetMode="External"/><Relationship Id="rId2182" Type="http://schemas.openxmlformats.org/officeDocument/2006/relationships/hyperlink" Target="http://www.ardal.sk/" TargetMode="External"/><Relationship Id="rId3026" Type="http://schemas.openxmlformats.org/officeDocument/2006/relationships/hyperlink" Target="http://www.moneoman.gov.om/" TargetMode="External"/><Relationship Id="rId3233" Type="http://schemas.openxmlformats.org/officeDocument/2006/relationships/hyperlink" Target="http://www.mf.gov.pl/index.php?const=1&amp;dzial=73&amp;wysw=2&amp;sub=sub11" TargetMode="External"/><Relationship Id="rId154" Type="http://schemas.openxmlformats.org/officeDocument/2006/relationships/hyperlink" Target="http://en.wikipedia.org/wiki/Ukraine" TargetMode="External"/><Relationship Id="rId361" Type="http://schemas.openxmlformats.org/officeDocument/2006/relationships/hyperlink" Target="http://www.althingi.is/" TargetMode="External"/><Relationship Id="rId2042" Type="http://schemas.openxmlformats.org/officeDocument/2006/relationships/hyperlink" Target="https://ekap.kik.gov.tr/EKAP/Ortak/KSP/KSPSonucIlaniArama.aspx" TargetMode="External"/><Relationship Id="rId3440" Type="http://schemas.openxmlformats.org/officeDocument/2006/relationships/hyperlink" Target="http://www.gfmis.go.th/" TargetMode="External"/><Relationship Id="rId2999" Type="http://schemas.openxmlformats.org/officeDocument/2006/relationships/hyperlink" Target="http://www.gbos.gm/" TargetMode="External"/><Relationship Id="rId3300" Type="http://schemas.openxmlformats.org/officeDocument/2006/relationships/hyperlink" Target="http://www.dgo.pt/legislacao/Paginas/default.aspx" TargetMode="External"/><Relationship Id="rId221" Type="http://schemas.openxmlformats.org/officeDocument/2006/relationships/hyperlink" Target="http://www.finance.go.ug/index.php?option=com_content&amp;view=article&amp;id=33&amp;Itemid=56" TargetMode="External"/><Relationship Id="rId2859" Type="http://schemas.openxmlformats.org/officeDocument/2006/relationships/hyperlink" Target="http://legislationline.org/topics/topic/3" TargetMode="External"/><Relationship Id="rId1668" Type="http://schemas.openxmlformats.org/officeDocument/2006/relationships/hyperlink" Target="http://www.sun.com.na/government/over-3-800-leave-govt-jobs.5890" TargetMode="External"/><Relationship Id="rId1875" Type="http://schemas.openxmlformats.org/officeDocument/2006/relationships/hyperlink" Target="http://www.ppra.org.pk/" TargetMode="External"/><Relationship Id="rId2719" Type="http://schemas.openxmlformats.org/officeDocument/2006/relationships/hyperlink" Target="http://www.bcv.org.ve/" TargetMode="External"/><Relationship Id="rId4074" Type="http://schemas.openxmlformats.org/officeDocument/2006/relationships/hyperlink" Target="http://www.gobiernoabierto.gob.sv/" TargetMode="External"/><Relationship Id="rId1528" Type="http://schemas.openxmlformats.org/officeDocument/2006/relationships/hyperlink" Target="http://laborsta.ilo.org/STP/guest" TargetMode="External"/><Relationship Id="rId2926" Type="http://schemas.openxmlformats.org/officeDocument/2006/relationships/hyperlink" Target="http://www.communities.gov.uk/localgovernment/localgovernmentfinance/governmentaccounts/" TargetMode="External"/><Relationship Id="rId3090" Type="http://schemas.openxmlformats.org/officeDocument/2006/relationships/hyperlink" Target="http://www.treasury.govt.nz/government/data" TargetMode="External"/><Relationship Id="rId4141" Type="http://schemas.openxmlformats.org/officeDocument/2006/relationships/hyperlink" Target="http://www.fm.gov.lv/lv/sadalas/valsts_budzets/budzeta_paskaidrojumi/2012_gads/" TargetMode="External"/><Relationship Id="rId1735" Type="http://schemas.openxmlformats.org/officeDocument/2006/relationships/hyperlink" Target="http://unpan1.un.org/intradoc/groups/public/documents/un/unpan023283.pdf" TargetMode="External"/><Relationship Id="rId1942" Type="http://schemas.openxmlformats.org/officeDocument/2006/relationships/hyperlink" Target="http://www.usaspending.gov/" TargetMode="External"/><Relationship Id="rId4001" Type="http://schemas.openxmlformats.org/officeDocument/2006/relationships/hyperlink" Target="http://cameroon.openspending.org/en/index.html" TargetMode="External"/><Relationship Id="rId27" Type="http://schemas.openxmlformats.org/officeDocument/2006/relationships/hyperlink" Target="http://en.wikipedia.org/wiki/Chad" TargetMode="External"/><Relationship Id="rId1802" Type="http://schemas.openxmlformats.org/officeDocument/2006/relationships/hyperlink" Target="http://etenders.gov.eg/" TargetMode="External"/><Relationship Id="rId3767" Type="http://schemas.openxmlformats.org/officeDocument/2006/relationships/hyperlink" Target="http://www.minfin.gov.cv/index.php?option=com_docman&amp;Itemid=165" TargetMode="External"/><Relationship Id="rId3974" Type="http://schemas.openxmlformats.org/officeDocument/2006/relationships/hyperlink" Target="http://www.sefin.gob.hn/" TargetMode="External"/><Relationship Id="rId688" Type="http://schemas.openxmlformats.org/officeDocument/2006/relationships/hyperlink" Target="http://www.customs.gov.hk/" TargetMode="External"/><Relationship Id="rId895" Type="http://schemas.openxmlformats.org/officeDocument/2006/relationships/hyperlink" Target="http://www.icta.lk/en/eservices.html" TargetMode="External"/><Relationship Id="rId2369" Type="http://schemas.openxmlformats.org/officeDocument/2006/relationships/hyperlink" Target="http://www.opengovpartnership.org/sites/default/files/legacy_files/country_action_plans/Montenegro_Action%20plan.pdf" TargetMode="External"/><Relationship Id="rId2576" Type="http://schemas.openxmlformats.org/officeDocument/2006/relationships/hyperlink" Target="http://www.beac.int&#160;" TargetMode="External"/><Relationship Id="rId2783" Type="http://schemas.openxmlformats.org/officeDocument/2006/relationships/hyperlink" Target="http://www.gouv.mc/Action-Gouvernementale/L-Economie/Analyses-et-Statistiques" TargetMode="External"/><Relationship Id="rId2990" Type="http://schemas.openxmlformats.org/officeDocument/2006/relationships/hyperlink" Target="http://www.statsfiji.gov.fj/" TargetMode="External"/><Relationship Id="rId3627" Type="http://schemas.openxmlformats.org/officeDocument/2006/relationships/hyperlink" Target="http://www.presidencetchad.org/" TargetMode="External"/><Relationship Id="rId3834" Type="http://schemas.openxmlformats.org/officeDocument/2006/relationships/hyperlink" Target="http://www.finance.gov.fj/" TargetMode="External"/><Relationship Id="rId548" Type="http://schemas.openxmlformats.org/officeDocument/2006/relationships/hyperlink" Target="http://policylebanon.org/Modules/Ressources/Ressources/UploadFile/5190_23,05,YY659940ESW0P1220Growth000No0659940LB.pdf" TargetMode="External"/><Relationship Id="rId755" Type="http://schemas.openxmlformats.org/officeDocument/2006/relationships/hyperlink" Target="http://www.financnasprava.sk/" TargetMode="External"/><Relationship Id="rId962" Type="http://schemas.openxmlformats.org/officeDocument/2006/relationships/hyperlink" Target="http://unctad.org/en/PublicationsLibrary/dtlasycuda2011d1_en.pdf" TargetMode="External"/><Relationship Id="rId1178" Type="http://schemas.openxmlformats.org/officeDocument/2006/relationships/hyperlink" Target="http://taxpayerportal.ird.gov.np/taxpayer/app.html" TargetMode="External"/><Relationship Id="rId1385" Type="http://schemas.openxmlformats.org/officeDocument/2006/relationships/hyperlink" Target="http://www.mofnp.gov.zm/" TargetMode="External"/><Relationship Id="rId1592" Type="http://schemas.openxmlformats.org/officeDocument/2006/relationships/hyperlink" Target="http://discutii.mfinante.ro/static/10/Mfp/sistemedeplati/RoSTEPS_Presentation.pdf" TargetMode="External"/><Relationship Id="rId2229" Type="http://schemas.openxmlformats.org/officeDocument/2006/relationships/hyperlink" Target="http://unpan1.un.org/intradoc/groups/public/documents/apcity/unpan021341.pdf" TargetMode="External"/><Relationship Id="rId2436" Type="http://schemas.openxmlformats.org/officeDocument/2006/relationships/hyperlink" Target="http://www.cbos.gov.sd/en" TargetMode="External"/><Relationship Id="rId2643" Type="http://schemas.openxmlformats.org/officeDocument/2006/relationships/hyperlink" Target="http://www.amcm.gov.mo/" TargetMode="External"/><Relationship Id="rId2850" Type="http://schemas.openxmlformats.org/officeDocument/2006/relationships/hyperlink" Target="http://cosit.gov.iq/" TargetMode="External"/><Relationship Id="rId91" Type="http://schemas.openxmlformats.org/officeDocument/2006/relationships/hyperlink" Target="http://en.wikipedia.org/wiki/Marshall_Islands" TargetMode="External"/><Relationship Id="rId408" Type="http://schemas.openxmlformats.org/officeDocument/2006/relationships/hyperlink" Target="http://www.dsf.gov.mo/about/about_org/C_Org_SOT_B.html" TargetMode="External"/><Relationship Id="rId615" Type="http://schemas.openxmlformats.org/officeDocument/2006/relationships/hyperlink" Target="http://www.uino.gov.ba/en/IT_sektor/Asycuda.html" TargetMode="External"/><Relationship Id="rId822" Type="http://schemas.openxmlformats.org/officeDocument/2006/relationships/hyperlink" Target="https://www.egov.gov.fj/default.aspx" TargetMode="External"/><Relationship Id="rId1038" Type="http://schemas.openxmlformats.org/officeDocument/2006/relationships/hyperlink" Target="http://www.customs.gov.gd/" TargetMode="External"/><Relationship Id="rId1245" Type="http://schemas.openxmlformats.org/officeDocument/2006/relationships/hyperlink" Target="http://www.goss.org/index.php/ministries/finance" TargetMode="External"/><Relationship Id="rId1452" Type="http://schemas.openxmlformats.org/officeDocument/2006/relationships/hyperlink" Target="https://www.pefa.org/en/assessment/tj-nov12-pfmpr-public-en" TargetMode="External"/><Relationship Id="rId2503" Type="http://schemas.openxmlformats.org/officeDocument/2006/relationships/hyperlink" Target="http://en.shada.ir/Portal/Home/ShowPage.aspx?Object=NEWS&amp;ID=338d243a-e84a-44e8-9982-9bdce6c33f9d&amp;WebPartID=1b97603d-14ba-4c7a-8aef-%20392532973b16&amp;CategoryID=fca647a9-4af2-4117-a3e0-29e863a9be05" TargetMode="External"/><Relationship Id="rId3901" Type="http://schemas.openxmlformats.org/officeDocument/2006/relationships/hyperlink" Target="http://minfinrdc.com/minfin" TargetMode="External"/><Relationship Id="rId1105" Type="http://schemas.openxmlformats.org/officeDocument/2006/relationships/hyperlink" Target="http://www.worldbank.org/projects/P096998/customs-development-project?lang=en" TargetMode="External"/><Relationship Id="rId1312" Type="http://schemas.openxmlformats.org/officeDocument/2006/relationships/hyperlink" Target="http://unctad.org/en/PublicationsLibrary/dtlasycuda2011d1_en.pdf" TargetMode="External"/><Relationship Id="rId2710" Type="http://schemas.openxmlformats.org/officeDocument/2006/relationships/hyperlink" Target="http://www.tcmb.gov.tr&#160;" TargetMode="External"/><Relationship Id="rId3277" Type="http://schemas.openxmlformats.org/officeDocument/2006/relationships/hyperlink" Target="http://minfin.tj/index.php?do=static&amp;page=osn" TargetMode="External"/><Relationship Id="rId198" Type="http://schemas.openxmlformats.org/officeDocument/2006/relationships/hyperlink" Target="http://www.minecofin.gov.rw/index.php?id=67&amp;L=registration.register" TargetMode="External"/><Relationship Id="rId2086" Type="http://schemas.openxmlformats.org/officeDocument/2006/relationships/hyperlink" Target="https://mytax.iras.gov.sg/ESVWeb/default.aspx" TargetMode="External"/><Relationship Id="rId3484" Type="http://schemas.openxmlformats.org/officeDocument/2006/relationships/hyperlink" Target="http://discutii.mfinante.ro/static/10/Mfp/sistemedeplati/RoSTEPS_Presentation.pdf" TargetMode="External"/><Relationship Id="rId3691" Type="http://schemas.openxmlformats.org/officeDocument/2006/relationships/hyperlink" Target="http://www.regjeringen.no/" TargetMode="External"/><Relationship Id="rId2293" Type="http://schemas.openxmlformats.org/officeDocument/2006/relationships/hyperlink" Target="https://joinup.ec.europa.eu/sites/default/files/55/a8/5e/eGov%20in%20NL%20-%20April%202014%20-%20v.16.pdf" TargetMode="External"/><Relationship Id="rId3137" Type="http://schemas.openxmlformats.org/officeDocument/2006/relationships/hyperlink" Target="http://www.csostat.gov.mm/" TargetMode="External"/><Relationship Id="rId3344" Type="http://schemas.openxmlformats.org/officeDocument/2006/relationships/hyperlink" Target="http://www.mof.gov.sb/AboutUs/BudgetUnit.aspx" TargetMode="External"/><Relationship Id="rId3551" Type="http://schemas.openxmlformats.org/officeDocument/2006/relationships/hyperlink" Target="http://eng.dgbas.gov.tw/lp.asp?ctNode=1969&amp;CtUnit=1005&amp;BaseDSD=7&amp;mp=2" TargetMode="External"/><Relationship Id="rId265" Type="http://schemas.openxmlformats.org/officeDocument/2006/relationships/hyperlink" Target="http://www.oebfa.at/" TargetMode="External"/><Relationship Id="rId472" Type="http://schemas.openxmlformats.org/officeDocument/2006/relationships/hyperlink" Target="http://www.finance.gov.vc/" TargetMode="External"/><Relationship Id="rId2153" Type="http://schemas.openxmlformats.org/officeDocument/2006/relationships/hyperlink" Target="http://www.javnidug.gov.rs/eng/default.asp?P=32&amp;MenuItem=2" TargetMode="External"/><Relationship Id="rId2360" Type="http://schemas.openxmlformats.org/officeDocument/2006/relationships/hyperlink" Target="http://www.mio.gov.mk/?q=frontpage" TargetMode="External"/><Relationship Id="rId3204" Type="http://schemas.openxmlformats.org/officeDocument/2006/relationships/hyperlink" Target="http://www.mof.gov.bh/Categorylist.asp?cType=fmanual" TargetMode="External"/><Relationship Id="rId3411" Type="http://schemas.openxmlformats.org/officeDocument/2006/relationships/hyperlink" Target="http://www.mof.ge/show_law.aspx?id=647" TargetMode="External"/><Relationship Id="rId125" Type="http://schemas.openxmlformats.org/officeDocument/2006/relationships/hyperlink" Target="http://en.wikipedia.org/wiki/Samoa" TargetMode="External"/><Relationship Id="rId332" Type="http://schemas.openxmlformats.org/officeDocument/2006/relationships/hyperlink" Target="http://eprints.lse.ac.uk/29097/1/GreeSE_No37.pdf" TargetMode="External"/><Relationship Id="rId2013" Type="http://schemas.openxmlformats.org/officeDocument/2006/relationships/hyperlink" Target="http://www.ppoa.go.ke/" TargetMode="External"/><Relationship Id="rId2220" Type="http://schemas.openxmlformats.org/officeDocument/2006/relationships/hyperlink" Target="http://www.reform.gov.bb/website/images/egov.pdf" TargetMode="External"/><Relationship Id="rId1779" Type="http://schemas.openxmlformats.org/officeDocument/2006/relationships/hyperlink" Target="https://www.tenders.gov.au/?event=public.CN.search" TargetMode="External"/><Relationship Id="rId1986" Type="http://schemas.openxmlformats.org/officeDocument/2006/relationships/hyperlink" Target="https://procurement.oecs.org/epps/home.do" TargetMode="External"/><Relationship Id="rId4045" Type="http://schemas.openxmlformats.org/officeDocument/2006/relationships/hyperlink" Target="http://www.data.go.kr/" TargetMode="External"/><Relationship Id="rId1639" Type="http://schemas.openxmlformats.org/officeDocument/2006/relationships/hyperlink" Target="http://documents.worldbank.org/curated/en/2004/11/5495769/indonesia-government-financial-management-revenue-administration-project" TargetMode="External"/><Relationship Id="rId1846" Type="http://schemas.openxmlformats.org/officeDocument/2006/relationships/hyperlink" Target="http://www.compranet.gob.mx/" TargetMode="External"/><Relationship Id="rId3061" Type="http://schemas.openxmlformats.org/officeDocument/2006/relationships/hyperlink" Target="http://www.nsc.gov.la/" TargetMode="External"/><Relationship Id="rId1706" Type="http://schemas.openxmlformats.org/officeDocument/2006/relationships/hyperlink" Target="http://unpan1.un.org/intradoc/groups/public/documents/un/unpan023255.pdf" TargetMode="External"/><Relationship Id="rId1913" Type="http://schemas.openxmlformats.org/officeDocument/2006/relationships/hyperlink" Target="https://e-nabavki.gov.mk/" TargetMode="External"/><Relationship Id="rId4112" Type="http://schemas.openxmlformats.org/officeDocument/2006/relationships/hyperlink" Target="https://www.tesouro.fazenda.gov.br/pt/servicos/series-historicas" TargetMode="External"/><Relationship Id="rId3878" Type="http://schemas.openxmlformats.org/officeDocument/2006/relationships/hyperlink" Target="http://www.budget.gov.hk/2013/index.html" TargetMode="External"/><Relationship Id="rId799" Type="http://schemas.openxmlformats.org/officeDocument/2006/relationships/hyperlink" Target="http://www.oman.om/" TargetMode="External"/><Relationship Id="rId2687" Type="http://schemas.openxmlformats.org/officeDocument/2006/relationships/hyperlink" Target="http://www.bceao.int&#160;" TargetMode="External"/><Relationship Id="rId2894" Type="http://schemas.openxmlformats.org/officeDocument/2006/relationships/hyperlink" Target="http://www.insea.ac.ma/" TargetMode="External"/><Relationship Id="rId3738" Type="http://schemas.openxmlformats.org/officeDocument/2006/relationships/hyperlink" Target="http://www.mof.gov.tw/" TargetMode="External"/><Relationship Id="rId659" Type="http://schemas.openxmlformats.org/officeDocument/2006/relationships/hyperlink" Target="http://www.douanes.km/" TargetMode="External"/><Relationship Id="rId866" Type="http://schemas.openxmlformats.org/officeDocument/2006/relationships/hyperlink" Target="http://www.gov.me/" TargetMode="External"/><Relationship Id="rId1289" Type="http://schemas.openxmlformats.org/officeDocument/2006/relationships/hyperlink" Target="http://www.minfin.gov.tm/" TargetMode="External"/><Relationship Id="rId1496" Type="http://schemas.openxmlformats.org/officeDocument/2006/relationships/hyperlink" Target="http://laborsta.ilo.org/STP/guest" TargetMode="External"/><Relationship Id="rId2547" Type="http://schemas.openxmlformats.org/officeDocument/2006/relationships/hyperlink" Target="http://www.centralbank.gov.af/" TargetMode="External"/><Relationship Id="rId3945" Type="http://schemas.openxmlformats.org/officeDocument/2006/relationships/hyperlink" Target="http://servicioswebbis.meh.es/apps/entidadeslocales/" TargetMode="External"/><Relationship Id="rId519" Type="http://schemas.openxmlformats.org/officeDocument/2006/relationships/hyperlink" Target="http://www.nta.gov.tw/web/Announce/uptAnnounceEng.aspx?c0=165&amp;p0=1608" TargetMode="External"/><Relationship Id="rId1149" Type="http://schemas.openxmlformats.org/officeDocument/2006/relationships/hyperlink" Target="http://www.ird.gov.mt/services/eservices/eservices.aspx" TargetMode="External"/><Relationship Id="rId1356" Type="http://schemas.openxmlformats.org/officeDocument/2006/relationships/hyperlink" Target="http://laborsta.ilo.org/STP/guest" TargetMode="External"/><Relationship Id="rId2754" Type="http://schemas.openxmlformats.org/officeDocument/2006/relationships/hyperlink" Target="http://cbs.gov.sd/" TargetMode="External"/><Relationship Id="rId2961" Type="http://schemas.openxmlformats.org/officeDocument/2006/relationships/hyperlink" Target="http://www.mof.gov.bn/English/Administration/AboutUs/OrganisationalStructure/Pages/default.aspx" TargetMode="External"/><Relationship Id="rId3805" Type="http://schemas.openxmlformats.org/officeDocument/2006/relationships/hyperlink" Target="http://www.fin.gc.ca/" TargetMode="External"/><Relationship Id="rId726" Type="http://schemas.openxmlformats.org/officeDocument/2006/relationships/hyperlink" Target="http://www.mof.gov.na/" TargetMode="External"/><Relationship Id="rId933" Type="http://schemas.openxmlformats.org/officeDocument/2006/relationships/hyperlink" Target="http://plda.fgov.be/fr/bienvenue" TargetMode="External"/><Relationship Id="rId1009" Type="http://schemas.openxmlformats.org/officeDocument/2006/relationships/hyperlink" Target="http://www.mh.gob.sv/portal/page/portal/PMH/Temas/Aduana" TargetMode="External"/><Relationship Id="rId1563" Type="http://schemas.openxmlformats.org/officeDocument/2006/relationships/hyperlink" Target="https://www.pefa.org/en/assessment/la-jun10-pfmpr-public-en" TargetMode="External"/><Relationship Id="rId1770" Type="http://schemas.openxmlformats.org/officeDocument/2006/relationships/hyperlink" Target="http://www.armp.cm/" TargetMode="External"/><Relationship Id="rId2407" Type="http://schemas.openxmlformats.org/officeDocument/2006/relationships/hyperlink" Target="http://www2.mof.go.th/" TargetMode="External"/><Relationship Id="rId2614" Type="http://schemas.openxmlformats.org/officeDocument/2006/relationships/hyperlink" Target="http://www.bcrg.gov.gn/" TargetMode="External"/><Relationship Id="rId2821" Type="http://schemas.openxmlformats.org/officeDocument/2006/relationships/hyperlink" Target="http://www.dst.dk/" TargetMode="External"/><Relationship Id="rId62" Type="http://schemas.openxmlformats.org/officeDocument/2006/relationships/hyperlink" Target="http://en.wikipedia.org/wiki/Honduras" TargetMode="External"/><Relationship Id="rId1216" Type="http://schemas.openxmlformats.org/officeDocument/2006/relationships/hyperlink" Target="https://etax.rra.gov.rw/" TargetMode="External"/><Relationship Id="rId1423" Type="http://schemas.openxmlformats.org/officeDocument/2006/relationships/hyperlink" Target="http://ceur-ws.org/Vol-570/570-complete.pdf" TargetMode="External"/><Relationship Id="rId1630" Type="http://schemas.openxmlformats.org/officeDocument/2006/relationships/hyperlink" Target="http://www.planning.gov.fj/index.php/chris" TargetMode="External"/><Relationship Id="rId3388" Type="http://schemas.openxmlformats.org/officeDocument/2006/relationships/hyperlink" Target="http://www.economia.gov.py/" TargetMode="External"/><Relationship Id="rId3595" Type="http://schemas.openxmlformats.org/officeDocument/2006/relationships/hyperlink" Target="http://www.forumsec.org/resources/uploads/embeds/file/PCCFAF_NauruCaseStudy_Final%20Report.pdf" TargetMode="External"/><Relationship Id="rId2197" Type="http://schemas.openxmlformats.org/officeDocument/2006/relationships/hyperlink" Target="http://unctad.org/en/PublicationsLibrary/dtlasycuda2011d1_en.pdf" TargetMode="External"/><Relationship Id="rId3248" Type="http://schemas.openxmlformats.org/officeDocument/2006/relationships/hyperlink" Target="http://www.finance.gov.to/publications/treasury-manuals" TargetMode="External"/><Relationship Id="rId3455" Type="http://schemas.openxmlformats.org/officeDocument/2006/relationships/hyperlink" Target="http://documents.worldbank.org/curated/en/902671468098049606/text/515560PAD0CORR101Official0Use0Only1.txt" TargetMode="External"/><Relationship Id="rId3662" Type="http://schemas.openxmlformats.org/officeDocument/2006/relationships/hyperlink" Target="http://www.minfin.kz/" TargetMode="External"/><Relationship Id="rId169" Type="http://schemas.openxmlformats.org/officeDocument/2006/relationships/hyperlink" Target="http://en.wikipedia.org/wiki/Burkina_Faso" TargetMode="External"/><Relationship Id="rId376" Type="http://schemas.openxmlformats.org/officeDocument/2006/relationships/hyperlink" Target="http://www.bancaditalia.it/pubblicazioni/econo/quest_ecofin_2/qef169/QEF_169.pdf" TargetMode="External"/><Relationship Id="rId583" Type="http://schemas.openxmlformats.org/officeDocument/2006/relationships/hyperlink" Target="http://www.irc.gov.pg/PDF_files/2011_IRC_AnnualReport.pdf" TargetMode="External"/><Relationship Id="rId790" Type="http://schemas.openxmlformats.org/officeDocument/2006/relationships/hyperlink" Target="http://www.tramits.ad/" TargetMode="External"/><Relationship Id="rId2057" Type="http://schemas.openxmlformats.org/officeDocument/2006/relationships/hyperlink" Target="https://declaraciones.sri.gob.ec/tuportal-internet/" TargetMode="External"/><Relationship Id="rId2264" Type="http://schemas.openxmlformats.org/officeDocument/2006/relationships/hyperlink" Target="http://www.agid.gov.it/" TargetMode="External"/><Relationship Id="rId2471" Type="http://schemas.openxmlformats.org/officeDocument/2006/relationships/hyperlink" Target="http://www.mfcr.cz/" TargetMode="External"/><Relationship Id="rId3108" Type="http://schemas.openxmlformats.org/officeDocument/2006/relationships/hyperlink" Target="http://www.mof.gov.ws/AboutUs/WhatweDo/tabid/5649/language/en-US/Default.aspx" TargetMode="External"/><Relationship Id="rId3315" Type="http://schemas.openxmlformats.org/officeDocument/2006/relationships/hyperlink" Target="http://www.minfin.gv.ao/docs/dspRelExecOGE.htm" TargetMode="External"/><Relationship Id="rId3522" Type="http://schemas.openxmlformats.org/officeDocument/2006/relationships/hyperlink" Target="http://documents.worldbank.org/curated/en/2011/05/16215662/mauritania-public-expenditure-review-update" TargetMode="External"/><Relationship Id="rId236" Type="http://schemas.openxmlformats.org/officeDocument/2006/relationships/hyperlink" Target="http://www.oecd.org/officialdocuments/publicdisplaydocumentpdf/?cote=GOV/PGC/SBO(2013)3/PROV&amp;doclanguage=en" TargetMode="External"/><Relationship Id="rId443" Type="http://schemas.openxmlformats.org/officeDocument/2006/relationships/hyperlink" Target="http://www.mof.gov.om/" TargetMode="External"/><Relationship Id="rId650" Type="http://schemas.openxmlformats.org/officeDocument/2006/relationships/hyperlink" Target="http://www.obr.bi/" TargetMode="External"/><Relationship Id="rId1073" Type="http://schemas.openxmlformats.org/officeDocument/2006/relationships/hyperlink" Target="https://www.rsk.is/" TargetMode="External"/><Relationship Id="rId1280" Type="http://schemas.openxmlformats.org/officeDocument/2006/relationships/hyperlink" Target="http://www.revenue.gov.to/Article.aspx?UsePopup=&amp;Mode=1&amp;ID=782" TargetMode="External"/><Relationship Id="rId2124" Type="http://schemas.openxmlformats.org/officeDocument/2006/relationships/hyperlink" Target="http://nmhh.hu/tart/index/924/Elektronikus_alairas" TargetMode="External"/><Relationship Id="rId2331" Type="http://schemas.openxmlformats.org/officeDocument/2006/relationships/hyperlink" Target="https://joinup.ec.europa.eu/sites/default/files/74/7c/d2/eGov%20in%20TR%20May%202014%20v.11.0.pdf" TargetMode="External"/><Relationship Id="rId303" Type="http://schemas.openxmlformats.org/officeDocument/2006/relationships/hyperlink" Target="http://www.treasury.gov.cy/" TargetMode="External"/><Relationship Id="rId1140" Type="http://schemas.openxmlformats.org/officeDocument/2006/relationships/hyperlink" Target="http://www.ird.gov.mt/" TargetMode="External"/><Relationship Id="rId4089" Type="http://schemas.openxmlformats.org/officeDocument/2006/relationships/hyperlink" Target="http://www.egypt.gov.eg/arabic/general/Open_Gov_Data_Initiative.aspx" TargetMode="External"/><Relationship Id="rId510" Type="http://schemas.openxmlformats.org/officeDocument/2006/relationships/hyperlink" Target="http://www.mof.gov.sd/" TargetMode="External"/><Relationship Id="rId1000" Type="http://schemas.openxmlformats.org/officeDocument/2006/relationships/hyperlink" Target="http://unctad.org/en/PublicationsLibrary/dtlasycuda2011d1_en.pdf" TargetMode="External"/><Relationship Id="rId1957" Type="http://schemas.openxmlformats.org/officeDocument/2006/relationships/hyperlink" Target="http://www.panamacompra.gob.pa/Portal/BaseDeConocimientoComprador.aspx" TargetMode="External"/><Relationship Id="rId4156" Type="http://schemas.openxmlformats.org/officeDocument/2006/relationships/hyperlink" Target="http://transparenciafiscal.gob.do/inicio" TargetMode="External"/><Relationship Id="rId1817" Type="http://schemas.openxmlformats.org/officeDocument/2006/relationships/hyperlink" Target="http://www.gppa.gm/" TargetMode="External"/><Relationship Id="rId3172" Type="http://schemas.openxmlformats.org/officeDocument/2006/relationships/hyperlink" Target="http://www.finances.gouv.ga/budget/IMG/pdf/DGB_Nom_Guide_2007.pdf" TargetMode="External"/><Relationship Id="rId4016" Type="http://schemas.openxmlformats.org/officeDocument/2006/relationships/hyperlink" Target="http://cga.nic.in/Forms/contentpage.aspx?Lid=2531" TargetMode="External"/><Relationship Id="rId3032" Type="http://schemas.openxmlformats.org/officeDocument/2006/relationships/hyperlink" Target="http://www.treasury.gov.za/nt/Top%20Structure%20Organisation.pdf" TargetMode="External"/><Relationship Id="rId160" Type="http://schemas.openxmlformats.org/officeDocument/2006/relationships/hyperlink" Target="http://en.wikipedia.org/wiki/Vanuatu" TargetMode="External"/><Relationship Id="rId3989" Type="http://schemas.openxmlformats.org/officeDocument/2006/relationships/hyperlink" Target="http://www.portaldelciudadano.gov.do/" TargetMode="External"/><Relationship Id="rId2798" Type="http://schemas.openxmlformats.org/officeDocument/2006/relationships/hyperlink" Target="https://finanzonline.bmf.gv.at/fon/" TargetMode="External"/><Relationship Id="rId3849" Type="http://schemas.openxmlformats.org/officeDocument/2006/relationships/hyperlink" Target="http://www.finance.gov.fj/s.html" TargetMode="External"/><Relationship Id="rId977" Type="http://schemas.openxmlformats.org/officeDocument/2006/relationships/hyperlink" Target="http://www.dian.gov.co/contenidos/servicios/guia.html" TargetMode="External"/><Relationship Id="rId2658" Type="http://schemas.openxmlformats.org/officeDocument/2006/relationships/hyperlink" Target="http://www.bon.com.na/" TargetMode="External"/><Relationship Id="rId2865" Type="http://schemas.openxmlformats.org/officeDocument/2006/relationships/hyperlink" Target="http://www.rgs.mef.gov.it/VERSIONE-I/RGS-sul-te/" TargetMode="External"/><Relationship Id="rId3709" Type="http://schemas.openxmlformats.org/officeDocument/2006/relationships/hyperlink" Target="http://www.treasury.gov.lk/" TargetMode="External"/><Relationship Id="rId3916" Type="http://schemas.openxmlformats.org/officeDocument/2006/relationships/hyperlink" Target="https://www.mf.uz/ru/mf-state-budjet.html" TargetMode="External"/><Relationship Id="rId4080" Type="http://schemas.openxmlformats.org/officeDocument/2006/relationships/hyperlink" Target="https://www.data.gov.in/" TargetMode="External"/><Relationship Id="rId837" Type="http://schemas.openxmlformats.org/officeDocument/2006/relationships/hyperlink" Target="http://www.eservice.iran.ir/" TargetMode="External"/><Relationship Id="rId1467" Type="http://schemas.openxmlformats.org/officeDocument/2006/relationships/hyperlink" Target="http://www.gbo.tn/index.php?option=com_content&amp;view=article&amp;id=165&amp;Itemid=237&amp;lang=fr" TargetMode="External"/><Relationship Id="rId1674" Type="http://schemas.openxmlformats.org/officeDocument/2006/relationships/hyperlink" Target="http://www.oecd.org/countries/papuanewguinea/42222693.pdf" TargetMode="External"/><Relationship Id="rId1881" Type="http://schemas.openxmlformats.org/officeDocument/2006/relationships/hyperlink" Target="http://www.e-licitatie.ro/" TargetMode="External"/><Relationship Id="rId2518" Type="http://schemas.openxmlformats.org/officeDocument/2006/relationships/hyperlink" Target="http://www.fcgo.gov.np/" TargetMode="External"/><Relationship Id="rId2725" Type="http://schemas.openxmlformats.org/officeDocument/2006/relationships/hyperlink" Target="http://www.bqk-kos.org/" TargetMode="External"/><Relationship Id="rId2932" Type="http://schemas.openxmlformats.org/officeDocument/2006/relationships/hyperlink" Target="http://www.mof.gov.tl/category/documents-and-forms/budget-documents/budget-codes/?lang=en" TargetMode="External"/><Relationship Id="rId904" Type="http://schemas.openxmlformats.org/officeDocument/2006/relationships/hyperlink" Target="http://www.tunisie.gov.tn/" TargetMode="External"/><Relationship Id="rId1327" Type="http://schemas.openxmlformats.org/officeDocument/2006/relationships/hyperlink" Target="http://www.duana.ad/" TargetMode="External"/><Relationship Id="rId1534" Type="http://schemas.openxmlformats.org/officeDocument/2006/relationships/hyperlink" Target="https://www.pefa.org/en/assessment/jm-may07-pfmpr-public-en" TargetMode="External"/><Relationship Id="rId1741" Type="http://schemas.openxmlformats.org/officeDocument/2006/relationships/hyperlink" Target="http://documents.worldbank.org/curated/en/2006/04/6756520/djibouti-public-expenditure-review-making-public-finances-work-growth-poverty-reduction" TargetMode="External"/><Relationship Id="rId33" Type="http://schemas.openxmlformats.org/officeDocument/2006/relationships/hyperlink" Target="http://en.wikipedia.org/wiki/Croatia" TargetMode="External"/><Relationship Id="rId1601" Type="http://schemas.openxmlformats.org/officeDocument/2006/relationships/hyperlink" Target="http://www.pefa.org/en/assessment/jun14-pfmpr-public-en" TargetMode="External"/><Relationship Id="rId3499" Type="http://schemas.openxmlformats.org/officeDocument/2006/relationships/hyperlink" Target="https://treasury.gov.bb/?q=node/12" TargetMode="External"/><Relationship Id="rId3359" Type="http://schemas.openxmlformats.org/officeDocument/2006/relationships/hyperlink" Target="http://www.mfin.hr/hr/drzavni-proracun-arhiva" TargetMode="External"/><Relationship Id="rId3566" Type="http://schemas.openxmlformats.org/officeDocument/2006/relationships/hyperlink" Target="http://oldwww.finance.gov.ie/documents/publications/other/mifpireport.pdf" TargetMode="External"/><Relationship Id="rId487" Type="http://schemas.openxmlformats.org/officeDocument/2006/relationships/hyperlink" Target="http://www.iras.gov.sg/" TargetMode="External"/><Relationship Id="rId694" Type="http://schemas.openxmlformats.org/officeDocument/2006/relationships/hyperlink" Target="http://www.revenue.ie/" TargetMode="External"/><Relationship Id="rId2168" Type="http://schemas.openxmlformats.org/officeDocument/2006/relationships/hyperlink" Target="http://www.treasury.gov.mt/dmo.asp" TargetMode="External"/><Relationship Id="rId2375" Type="http://schemas.openxmlformats.org/officeDocument/2006/relationships/hyperlink" Target="http://www.gobenic.gob.ni/comision/QS/estrategia" TargetMode="External"/><Relationship Id="rId3219" Type="http://schemas.openxmlformats.org/officeDocument/2006/relationships/hyperlink" Target="http://www.minfin.gob.gt/manuales/files.html?folder=manuales_presupuestarios" TargetMode="External"/><Relationship Id="rId3773" Type="http://schemas.openxmlformats.org/officeDocument/2006/relationships/hyperlink" Target="http://www.finance.gov.pk/fb_2011_12.html" TargetMode="External"/><Relationship Id="rId3980" Type="http://schemas.openxmlformats.org/officeDocument/2006/relationships/hyperlink" Target="http://www.mof.gov.na/" TargetMode="External"/><Relationship Id="rId347" Type="http://schemas.openxmlformats.org/officeDocument/2006/relationships/hyperlink" Target="https://www.e-gov.az/" TargetMode="External"/><Relationship Id="rId1184" Type="http://schemas.openxmlformats.org/officeDocument/2006/relationships/hyperlink" Target="http://www.ird.govt.nz/online-services/keyword" TargetMode="External"/><Relationship Id="rId2028" Type="http://schemas.openxmlformats.org/officeDocument/2006/relationships/hyperlink" Target="http://www.pefa.org/en/assessment/mm-mar12-pfmpr-public-en" TargetMode="External"/><Relationship Id="rId2582" Type="http://schemas.openxmlformats.org/officeDocument/2006/relationships/hyperlink" Target="http://www.pbc.gov.cn/" TargetMode="External"/><Relationship Id="rId3426" Type="http://schemas.openxmlformats.org/officeDocument/2006/relationships/hyperlink" Target="http://www.mofed.gov.sl/index.php?option=com_content&amp;task=view&amp;id=93&amp;Itemid=129" TargetMode="External"/><Relationship Id="rId3633" Type="http://schemas.openxmlformats.org/officeDocument/2006/relationships/hyperlink" Target="http://www.mof.gov.cy/" TargetMode="External"/><Relationship Id="rId3840" Type="http://schemas.openxmlformats.org/officeDocument/2006/relationships/hyperlink" Target="http://www.budget.gov.au/" TargetMode="External"/><Relationship Id="rId554" Type="http://schemas.openxmlformats.org/officeDocument/2006/relationships/hyperlink" Target="http://www.oag.gov.na/report/reports/866_Government_2008-09.pdf" TargetMode="External"/><Relationship Id="rId761" Type="http://schemas.openxmlformats.org/officeDocument/2006/relationships/hyperlink" Target="http://www.sra.org.sz/" TargetMode="External"/><Relationship Id="rId1391" Type="http://schemas.openxmlformats.org/officeDocument/2006/relationships/hyperlink" Target="https://www.mindefensa.gov.ve/sigefirrhh/help/procedimiento/index.jsp" TargetMode="External"/><Relationship Id="rId2235" Type="http://schemas.openxmlformats.org/officeDocument/2006/relationships/hyperlink" Target="http://unpan1.un.org/intradoc/groups/public/documents/unpan/unpan033694.pdf" TargetMode="External"/><Relationship Id="rId2442" Type="http://schemas.openxmlformats.org/officeDocument/2006/relationships/hyperlink" Target="http://www.treasury.gov.my/index.php?option=com_content&amp;view=article&amp;id=2110:bpka&amp;catid=864:bahagian&amp;Itemid=2219&amp;highlight=WyJodXRhbmciLCJhd2FtIiwiaHV0YW5nIGF3YW0iXQ==&amp;lang=ms" TargetMode="External"/><Relationship Id="rId3700" Type="http://schemas.openxmlformats.org/officeDocument/2006/relationships/hyperlink" Target="http://www.minfin.ru/" TargetMode="External"/><Relationship Id="rId207" Type="http://schemas.openxmlformats.org/officeDocument/2006/relationships/hyperlink" Target="http://www-wds.worldbank.org/external/default/WDSContentServer/WDSP/IB/2012/10/01/000350881_20121001113803/Rendered/PDF/723340CAS0P1280Official0Use0Only090.pdf" TargetMode="External"/><Relationship Id="rId414" Type="http://schemas.openxmlformats.org/officeDocument/2006/relationships/hyperlink" Target="http://tresor.gouv.ml/" TargetMode="External"/><Relationship Id="rId621" Type="http://schemas.openxmlformats.org/officeDocument/2006/relationships/hyperlink" Target="http://unctad.org/en/PublicationsLibrary/dtlasycuda2011d1_en.pdf" TargetMode="External"/><Relationship Id="rId1044" Type="http://schemas.openxmlformats.org/officeDocument/2006/relationships/hyperlink" Target="http://www.finances.gov.gn/index.php/direction-nationale-des-impots" TargetMode="External"/><Relationship Id="rId1251" Type="http://schemas.openxmlformats.org/officeDocument/2006/relationships/hyperlink" Target="http://www.treasury.gov.lk/itpro.html" TargetMode="External"/><Relationship Id="rId2302" Type="http://schemas.openxmlformats.org/officeDocument/2006/relationships/hyperlink" Target="http://www.dbm.gov.ph/wp-content/uploads/MITHI/Philippines%20E-GovMasterPlan_(final%20draft).pdf" TargetMode="External"/><Relationship Id="rId1111" Type="http://schemas.openxmlformats.org/officeDocument/2006/relationships/hyperlink" Target="http://www.atk-ks.org/2010/08/te-arriturat-e-atk-per-periudhen-janar-%E2%80%93-korrik-2010-2/" TargetMode="External"/><Relationship Id="rId3076" Type="http://schemas.openxmlformats.org/officeDocument/2006/relationships/hyperlink" Target="http://www.finance.gov.sk/Default.aspx?CatID=6963" TargetMode="External"/><Relationship Id="rId3283" Type="http://schemas.openxmlformats.org/officeDocument/2006/relationships/hyperlink" Target="http://www.ministere-finances.dj/ORGANISATION.html" TargetMode="External"/><Relationship Id="rId3490" Type="http://schemas.openxmlformats.org/officeDocument/2006/relationships/hyperlink" Target="https://www.pempal.org/sites/pempal/files/event/attachments/day-1_4_agfis-functionalities_eng.pdf" TargetMode="External"/><Relationship Id="rId4127" Type="http://schemas.openxmlformats.org/officeDocument/2006/relationships/hyperlink" Target="https://ebutce.bumko.gov.tr/ebutce2.htm" TargetMode="External"/><Relationship Id="rId1928" Type="http://schemas.openxmlformats.org/officeDocument/2006/relationships/hyperlink" Target="http://www.e-narocanje.si/?podrocje=pregledobjav" TargetMode="External"/><Relationship Id="rId2092" Type="http://schemas.openxmlformats.org/officeDocument/2006/relationships/hyperlink" Target="http://dgi.tggesco.com/index.php" TargetMode="External"/><Relationship Id="rId3143" Type="http://schemas.openxmlformats.org/officeDocument/2006/relationships/hyperlink" Target="http://www.kormany.hu/hu/kulugyminiszterium/szervezet" TargetMode="External"/><Relationship Id="rId3350" Type="http://schemas.openxmlformats.org/officeDocument/2006/relationships/hyperlink" Target="http://finance.gov.mt/image.aspx?site=TRS&amp;ref=651&amp;type=publication" TargetMode="External"/><Relationship Id="rId271" Type="http://schemas.openxmlformats.org/officeDocument/2006/relationships/hyperlink" Target="http://www.nbb.be/pub/01_00_00_00_00/01_01_00_00_00/01_01_07_00_00.htm?l=en" TargetMode="External"/><Relationship Id="rId3003" Type="http://schemas.openxmlformats.org/officeDocument/2006/relationships/hyperlink" Target="http://per.gov.ie/organisation-chart/" TargetMode="External"/><Relationship Id="rId131" Type="http://schemas.openxmlformats.org/officeDocument/2006/relationships/hyperlink" Target="http://en.wikipedia.org/wiki/Singapore" TargetMode="External"/><Relationship Id="rId3210" Type="http://schemas.openxmlformats.org/officeDocument/2006/relationships/hyperlink" Target="http://www.minfin.gov.al/minfin/Thesari_1269_1.php" TargetMode="External"/><Relationship Id="rId2769" Type="http://schemas.openxmlformats.org/officeDocument/2006/relationships/hyperlink" Target="http://www.economy.ae/" TargetMode="External"/><Relationship Id="rId2976" Type="http://schemas.openxmlformats.org/officeDocument/2006/relationships/hyperlink" Target="http://www.ins.ci/" TargetMode="External"/><Relationship Id="rId948" Type="http://schemas.openxmlformats.org/officeDocument/2006/relationships/hyperlink" Target="http://www.finances.gov.bf/" TargetMode="External"/><Relationship Id="rId1578" Type="http://schemas.openxmlformats.org/officeDocument/2006/relationships/hyperlink" Target="http://www.pifra.gov.pk/fabs.html" TargetMode="External"/><Relationship Id="rId1785" Type="http://schemas.openxmlformats.org/officeDocument/2006/relationships/hyperlink" Target="http://www.comprasgovernamentais.gov.br/" TargetMode="External"/><Relationship Id="rId1992" Type="http://schemas.openxmlformats.org/officeDocument/2006/relationships/hyperlink" Target="http://www.mr.gov.il/" TargetMode="External"/><Relationship Id="rId2629" Type="http://schemas.openxmlformats.org/officeDocument/2006/relationships/hyperlink" Target="http://www.boj.or.jp/" TargetMode="External"/><Relationship Id="rId2836" Type="http://schemas.openxmlformats.org/officeDocument/2006/relationships/hyperlink" Target="http://www.finance.gov.gy/about-us/organisation/ob" TargetMode="External"/><Relationship Id="rId77" Type="http://schemas.openxmlformats.org/officeDocument/2006/relationships/hyperlink" Target="http://en.wikipedia.org/wiki/South_Korea" TargetMode="External"/><Relationship Id="rId808" Type="http://schemas.openxmlformats.org/officeDocument/2006/relationships/hyperlink" Target="http://www.impuestos.gob.bo/" TargetMode="External"/><Relationship Id="rId1438" Type="http://schemas.openxmlformats.org/officeDocument/2006/relationships/hyperlink" Target="http://www-wds.worldbank.org/external/default/WDSContentServer/WDSP/IB/2008/09/04/000334955_20080904030253/Rendered/PDF/433690PAD0P0841LY10IDA1R20081019311.pdf" TargetMode="External"/><Relationship Id="rId1645" Type="http://schemas.openxmlformats.org/officeDocument/2006/relationships/hyperlink" Target="http://www.imf.org/external/pubs/ft/scr/2013/cr13217.pdf" TargetMode="External"/><Relationship Id="rId4051" Type="http://schemas.openxmlformats.org/officeDocument/2006/relationships/hyperlink" Target="http://www.government.ae/web/guest/uae-data" TargetMode="External"/><Relationship Id="rId1852" Type="http://schemas.openxmlformats.org/officeDocument/2006/relationships/hyperlink" Target="http://www.odpp.gov.mw/" TargetMode="External"/><Relationship Id="rId2903" Type="http://schemas.openxmlformats.org/officeDocument/2006/relationships/hyperlink" Target="http://www.minfin.gov.al/minfin/Kushtet_e_perdorimit_156_1.php" TargetMode="External"/><Relationship Id="rId1505" Type="http://schemas.openxmlformats.org/officeDocument/2006/relationships/hyperlink" Target="http://laborsta.ilo.org/STP/guest" TargetMode="External"/><Relationship Id="rId1712" Type="http://schemas.openxmlformats.org/officeDocument/2006/relationships/hyperlink" Target="http://idbdocs.iadb.org/wsdocs/getdocument.aspx?docnum=997811" TargetMode="External"/><Relationship Id="rId3677" Type="http://schemas.openxmlformats.org/officeDocument/2006/relationships/hyperlink" Target="http://www.treasury.gov.my/" TargetMode="External"/><Relationship Id="rId3884" Type="http://schemas.openxmlformats.org/officeDocument/2006/relationships/hyperlink" Target="http://www.mof.gov.cy/mof/mof.nsf/page16_gr/page16_gr?OpenDocument" TargetMode="External"/><Relationship Id="rId598" Type="http://schemas.openxmlformats.org/officeDocument/2006/relationships/hyperlink" Target="http://customsinlandrevenue.gov.vu/" TargetMode="External"/><Relationship Id="rId2279" Type="http://schemas.openxmlformats.org/officeDocument/2006/relationships/hyperlink" Target="https://negp.gov.in/index.php?option=com_content&amp;view=article&amp;id=77&amp;Itemid=464" TargetMode="External"/><Relationship Id="rId2486" Type="http://schemas.openxmlformats.org/officeDocument/2006/relationships/hyperlink" Target="http://www.minfin.gob.gt/" TargetMode="External"/><Relationship Id="rId2693" Type="http://schemas.openxmlformats.org/officeDocument/2006/relationships/hyperlink" Target="http://www.cbsi.com.sb/" TargetMode="External"/><Relationship Id="rId3537" Type="http://schemas.openxmlformats.org/officeDocument/2006/relationships/hyperlink" Target="http://www.vital.gov.sg/" TargetMode="External"/><Relationship Id="rId3744" Type="http://schemas.openxmlformats.org/officeDocument/2006/relationships/hyperlink" Target="http://www.mofnp.gov.zm/index.php?option=com_docman&amp;Itemid=195" TargetMode="External"/><Relationship Id="rId3951" Type="http://schemas.openxmlformats.org/officeDocument/2006/relationships/hyperlink" Target="http://www.oes-cs.dk/olapdatabase/regnskab/index.cgi" TargetMode="External"/><Relationship Id="rId458" Type="http://schemas.openxmlformats.org/officeDocument/2006/relationships/hyperlink" Target="http://www.strategyand.pwc.com/media/file/Technology_of_Fiscal_Reform.pdf" TargetMode="External"/><Relationship Id="rId665" Type="http://schemas.openxmlformats.org/officeDocument/2006/relationships/hyperlink" Target="http://www.aduana.co.cu/" TargetMode="External"/><Relationship Id="rId872" Type="http://schemas.openxmlformats.org/officeDocument/2006/relationships/hyperlink" Target="http://www.nigeria.gov.ng/" TargetMode="External"/><Relationship Id="rId1088" Type="http://schemas.openxmlformats.org/officeDocument/2006/relationships/hyperlink" Target="http://www.intamedia.ir/" TargetMode="External"/><Relationship Id="rId1295" Type="http://schemas.openxmlformats.org/officeDocument/2006/relationships/hyperlink" Target="http://sfs.gov.ua/" TargetMode="External"/><Relationship Id="rId2139" Type="http://schemas.openxmlformats.org/officeDocument/2006/relationships/hyperlink" Target="http://www.laotradeportal.gov.la/kcfinder/upload/files/Electronic%20Transaction%20Law%20Eng.pdf" TargetMode="External"/><Relationship Id="rId2346" Type="http://schemas.openxmlformats.org/officeDocument/2006/relationships/hyperlink" Target="http://www.afdb.org/fileadmin/uploads/afdb/Documents/Project-and-Operations/Lesotho_-_E-Government_Infrastructure_Project_-_Appraisal_Report.pdf" TargetMode="External"/><Relationship Id="rId2553" Type="http://schemas.openxmlformats.org/officeDocument/2006/relationships/hyperlink" Target="http://www.bcra.gov.ar&#160;" TargetMode="External"/><Relationship Id="rId2760" Type="http://schemas.openxmlformats.org/officeDocument/2006/relationships/hyperlink" Target="http://www.stat.tj/" TargetMode="External"/><Relationship Id="rId3604" Type="http://schemas.openxmlformats.org/officeDocument/2006/relationships/hyperlink" Target="http://documents.worldbank.org/curated/en/606501468018574735/pdf/PAD7890P1457470isclosed0101301400SD.pdf" TargetMode="External"/><Relationship Id="rId3811" Type="http://schemas.openxmlformats.org/officeDocument/2006/relationships/hyperlink" Target="http://www.tesoro.it/doc-finanza-pubblica/" TargetMode="External"/><Relationship Id="rId318" Type="http://schemas.openxmlformats.org/officeDocument/2006/relationships/hyperlink" Target="http://www.fin.ee/state-treasury" TargetMode="External"/><Relationship Id="rId525" Type="http://schemas.openxmlformats.org/officeDocument/2006/relationships/hyperlink" Target="http://www.imf.org/external/pubs/ft/scr/2013/cr13234.pdf" TargetMode="External"/><Relationship Id="rId732" Type="http://schemas.openxmlformats.org/officeDocument/2006/relationships/hyperlink" Target="http://www.customs.gov.om/" TargetMode="External"/><Relationship Id="rId1155" Type="http://schemas.openxmlformats.org/officeDocument/2006/relationships/hyperlink" Target="http://www.sat.gob.mx/" TargetMode="External"/><Relationship Id="rId1362" Type="http://schemas.openxmlformats.org/officeDocument/2006/relationships/hyperlink" Target="http://laborsta.ilo.org/STP/guest" TargetMode="External"/><Relationship Id="rId2206" Type="http://schemas.openxmlformats.org/officeDocument/2006/relationships/hyperlink" Target="http://en.wikipedia.org/wiki/EGovernment_in_Europe" TargetMode="External"/><Relationship Id="rId2413" Type="http://schemas.openxmlformats.org/officeDocument/2006/relationships/hyperlink" Target="http://www.moftg.net/" TargetMode="External"/><Relationship Id="rId2620" Type="http://schemas.openxmlformats.org/officeDocument/2006/relationships/hyperlink" Target="http://www.sedlabanki.is&#160;" TargetMode="External"/><Relationship Id="rId1015" Type="http://schemas.openxmlformats.org/officeDocument/2006/relationships/hyperlink" Target="http://www.erca.gov.et/" TargetMode="External"/><Relationship Id="rId1222" Type="http://schemas.openxmlformats.org/officeDocument/2006/relationships/hyperlink" Target="http://www.finance.gov.vc/index.php?option=com_content&amp;view=article&amp;id=168&amp;Itemid=204" TargetMode="External"/><Relationship Id="rId3187" Type="http://schemas.openxmlformats.org/officeDocument/2006/relationships/hyperlink" Target="http://www.minhap.gob.es/Documentacion/Publico/NormativaDoctrina/Contabilidad%20Publica/ORDENES%20MINISTERIALES/ORDEN%20de%201%20de%20febrero%20de%201996%20documentos%20contables.pdf" TargetMode="External"/><Relationship Id="rId3394" Type="http://schemas.openxmlformats.org/officeDocument/2006/relationships/hyperlink" Target="http://www3.lrs.lt/pls/inter3/dokpaieska.showdoc_l?p_id=346930" TargetMode="External"/><Relationship Id="rId3047" Type="http://schemas.openxmlformats.org/officeDocument/2006/relationships/hyperlink" Target="http://www.mef.gov.kh/about-ministry.html" TargetMode="External"/><Relationship Id="rId175" Type="http://schemas.openxmlformats.org/officeDocument/2006/relationships/hyperlink" Target="http://en.wikipedia.org/wiki/C%C3%B4te_d%27Ivoire" TargetMode="External"/><Relationship Id="rId3254" Type="http://schemas.openxmlformats.org/officeDocument/2006/relationships/hyperlink" Target="http://www.pmof.ps/index.php?pagess=rules" TargetMode="External"/><Relationship Id="rId3461" Type="http://schemas.openxmlformats.org/officeDocument/2006/relationships/hyperlink" Target="http://www.mh.gob.sv/portal/page/portal/PMH/Novedades/Calendario/Capacitaciones/Capacitaciones_2011/Safi2011/Manual_T%E9cnico_SAFI_17-07-09.pdf" TargetMode="External"/><Relationship Id="rId382" Type="http://schemas.openxmlformats.org/officeDocument/2006/relationships/hyperlink" Target="http://www.pefa.org/en/assessment/jo-sep11-pfmpr-public-en" TargetMode="External"/><Relationship Id="rId2063" Type="http://schemas.openxmlformats.org/officeDocument/2006/relationships/hyperlink" Target="http://www.digitales.oesterreich.gv.at/site/6520/default.aspx" TargetMode="External"/><Relationship Id="rId2270" Type="http://schemas.openxmlformats.org/officeDocument/2006/relationships/hyperlink" Target="http://www.mcit.gov.et/web/english/egovernment-strategy" TargetMode="External"/><Relationship Id="rId3114" Type="http://schemas.openxmlformats.org/officeDocument/2006/relationships/hyperlink" Target="http://discutii.mfinante.ro/static/10/Mfp/buget2012/Ministerul_Finantelor_Publice.pdf" TargetMode="External"/><Relationship Id="rId3321" Type="http://schemas.openxmlformats.org/officeDocument/2006/relationships/hyperlink" Target="http://www.mofnp.gov.zm/index.php?option=com_docman&amp;task=cat_view&amp;gid=107&amp;Itemid=122" TargetMode="External"/><Relationship Id="rId242" Type="http://schemas.openxmlformats.org/officeDocument/2006/relationships/hyperlink" Target="http://minfinrdc.com/minfin/" TargetMode="External"/><Relationship Id="rId2130" Type="http://schemas.openxmlformats.org/officeDocument/2006/relationships/hyperlink" Target="http://www.justice.gov.il/MOJEng/Certification+Authorities+Registrar/" TargetMode="External"/><Relationship Id="rId102" Type="http://schemas.openxmlformats.org/officeDocument/2006/relationships/hyperlink" Target="http://en.wikipedia.org/wiki/Nauru" TargetMode="External"/><Relationship Id="rId1689" Type="http://schemas.openxmlformats.org/officeDocument/2006/relationships/hyperlink" Target="http://reform.gov.bb/page/external/Smartstream.pdf" TargetMode="External"/><Relationship Id="rId4095" Type="http://schemas.openxmlformats.org/officeDocument/2006/relationships/hyperlink" Target="http://data.gov.uz/ru" TargetMode="External"/><Relationship Id="rId1896" Type="http://schemas.openxmlformats.org/officeDocument/2006/relationships/hyperlink" Target="http://www.gprocurement.go.th/" TargetMode="External"/><Relationship Id="rId2947" Type="http://schemas.openxmlformats.org/officeDocument/2006/relationships/hyperlink" Target="http://administracionfinanciera.mecon.gov.ar./" TargetMode="External"/><Relationship Id="rId4162" Type="http://schemas.openxmlformats.org/officeDocument/2006/relationships/hyperlink" Target="http://www.tresorpublic.ga/reformes/reforme-comptable/a-propos-daster-2" TargetMode="External"/><Relationship Id="rId919" Type="http://schemas.openxmlformats.org/officeDocument/2006/relationships/hyperlink" Target="https://finanzonline.bmf.gv.at/" TargetMode="External"/><Relationship Id="rId1549" Type="http://schemas.openxmlformats.org/officeDocument/2006/relationships/hyperlink" Target="http://www.zivit.de/DE/ITLoesungen/Personalwesen/kidicap/kidicap_node.html" TargetMode="External"/><Relationship Id="rId1756" Type="http://schemas.openxmlformats.org/officeDocument/2006/relationships/hyperlink" Target="http://javnenabavke.ba/" TargetMode="External"/><Relationship Id="rId1963" Type="http://schemas.openxmlformats.org/officeDocument/2006/relationships/hyperlink" Target="http://www.mincommerce.gov.dz/?mincom=textmarpub" TargetMode="External"/><Relationship Id="rId2807" Type="http://schemas.openxmlformats.org/officeDocument/2006/relationships/hyperlink" Target="http://www.ont.mf.gov.ve/" TargetMode="External"/><Relationship Id="rId4022" Type="http://schemas.openxmlformats.org/officeDocument/2006/relationships/hyperlink" Target="http://www.mofea.gov.gm/images/stories/pdf/final.pdf" TargetMode="External"/><Relationship Id="rId48" Type="http://schemas.openxmlformats.org/officeDocument/2006/relationships/hyperlink" Target="http://en.wikipedia.org/wiki/Fiji" TargetMode="External"/><Relationship Id="rId1409" Type="http://schemas.openxmlformats.org/officeDocument/2006/relationships/hyperlink" Target="http://www.dpb.gov.tr/tr-tr/istatistikler/kamu-personeli-istatistikleri" TargetMode="External"/><Relationship Id="rId1616" Type="http://schemas.openxmlformats.org/officeDocument/2006/relationships/hyperlink" Target="http://www.alwatwan.net/index.php/index.php?home=actu.php&amp;title=Fonction-publique-La-masse-salariale-a-atteint-1-8-milliard-depuis-fA-vrier&amp;actu_id=6566" TargetMode="External"/><Relationship Id="rId1823" Type="http://schemas.openxmlformats.org/officeDocument/2006/relationships/hyperlink" Target="http://www.pps.go.kr/eng/jsp/information/award/domestic.eng" TargetMode="External"/><Relationship Id="rId3788" Type="http://schemas.openxmlformats.org/officeDocument/2006/relationships/hyperlink" Target="http://www.mecon.gov.ar/" TargetMode="External"/><Relationship Id="rId3995" Type="http://schemas.openxmlformats.org/officeDocument/2006/relationships/hyperlink" Target="http://www.mosf.go.kr/policy/policy01_total.jsp?boardType=general&amp;hdnBulletRunno=&amp;cvbnPath=&amp;sub_category=&amp;hdnFlag=&amp;cat=&amp;hdnDiv=&amp;hdnSubject=%EB%82%98%EB%9D%BC%EC%82%B4%EB%A6%BC&amp;&amp;skey=policy&amp;actionType=list&amp;hdnPage=4" TargetMode="External"/><Relationship Id="rId2597" Type="http://schemas.openxmlformats.org/officeDocument/2006/relationships/hyperlink" Target="http://www.cbe.org.eg/" TargetMode="External"/><Relationship Id="rId3648" Type="http://schemas.openxmlformats.org/officeDocument/2006/relationships/hyperlink" Target="http://www.finance.gov.gy/" TargetMode="External"/><Relationship Id="rId3855" Type="http://schemas.openxmlformats.org/officeDocument/2006/relationships/hyperlink" Target="http://www.mef.gov.it/" TargetMode="External"/><Relationship Id="rId569" Type="http://schemas.openxmlformats.org/officeDocument/2006/relationships/hyperlink" Target="http://www.treasury.gov/" TargetMode="External"/><Relationship Id="rId776" Type="http://schemas.openxmlformats.org/officeDocument/2006/relationships/hyperlink" Target="http://www.customs.ae/" TargetMode="External"/><Relationship Id="rId983" Type="http://schemas.openxmlformats.org/officeDocument/2006/relationships/hyperlink" Target="http://dgi.gouv.cd/index.php/presentation-de-la-dgi/historique" TargetMode="External"/><Relationship Id="rId1199" Type="http://schemas.openxmlformats.org/officeDocument/2006/relationships/hyperlink" Target="https://marangatu.set.gov.py/eset/" TargetMode="External"/><Relationship Id="rId2457" Type="http://schemas.openxmlformats.org/officeDocument/2006/relationships/hyperlink" Target="http://www.presidencetchad.org/" TargetMode="External"/><Relationship Id="rId2664" Type="http://schemas.openxmlformats.org/officeDocument/2006/relationships/hyperlink" Target="http://www.cenbank.org/" TargetMode="External"/><Relationship Id="rId3508" Type="http://schemas.openxmlformats.org/officeDocument/2006/relationships/hyperlink" Target="http://documents.worldbank.org/curated/en/864971468235140359/pdf/869420PJPR0P14010Box385188B00OUO090.pdf" TargetMode="External"/><Relationship Id="rId429" Type="http://schemas.openxmlformats.org/officeDocument/2006/relationships/hyperlink" Target="http://www.pefa.org/en/assessment/ma-may09-pfmpr-public-en" TargetMode="External"/><Relationship Id="rId636" Type="http://schemas.openxmlformats.org/officeDocument/2006/relationships/hyperlink" Target="http://www.nbr-bd.org/" TargetMode="External"/><Relationship Id="rId1059" Type="http://schemas.openxmlformats.org/officeDocument/2006/relationships/hyperlink" Target="http://minfin-gov.bissau.net/" TargetMode="External"/><Relationship Id="rId1266" Type="http://schemas.openxmlformats.org/officeDocument/2006/relationships/hyperlink" Target="http://syrianfinance.gov.sy/" TargetMode="External"/><Relationship Id="rId1473" Type="http://schemas.openxmlformats.org/officeDocument/2006/relationships/hyperlink" Target="http://www.freebalance.com/news/2014/suriname_pr2.asp" TargetMode="External"/><Relationship Id="rId2317" Type="http://schemas.openxmlformats.org/officeDocument/2006/relationships/hyperlink" Target="http://www.spc.int/sppu/images/JCS/complete%20tonga%20jcs%20lowr.pdf" TargetMode="External"/><Relationship Id="rId2871" Type="http://schemas.openxmlformats.org/officeDocument/2006/relationships/hyperlink" Target="http://www.lisgis.org/" TargetMode="External"/><Relationship Id="rId3715" Type="http://schemas.openxmlformats.org/officeDocument/2006/relationships/hyperlink" Target="http://www.mof.go.th/" TargetMode="External"/><Relationship Id="rId3922" Type="http://schemas.openxmlformats.org/officeDocument/2006/relationships/hyperlink" Target="http://www.min-financas.st/modulo/do/oge.php" TargetMode="External"/><Relationship Id="rId843" Type="http://schemas.openxmlformats.org/officeDocument/2006/relationships/hyperlink" Target="http://www.jordan.gov.jo/" TargetMode="External"/><Relationship Id="rId1126" Type="http://schemas.openxmlformats.org/officeDocument/2006/relationships/hyperlink" Target="https://www.epaslaugos.lt/portal" TargetMode="External"/><Relationship Id="rId1680" Type="http://schemas.openxmlformats.org/officeDocument/2006/relationships/hyperlink" Target="http://www.mof.gov.ws/Services/SystemSupportandServices/FinanceOne(FMIS)/tabid/8582/Default.aspx" TargetMode="External"/><Relationship Id="rId2524" Type="http://schemas.openxmlformats.org/officeDocument/2006/relationships/hyperlink" Target="https://www.mof.gov.sa/" TargetMode="External"/><Relationship Id="rId2731" Type="http://schemas.openxmlformats.org/officeDocument/2006/relationships/hyperlink" Target="http://www.cbm.gov.mm/" TargetMode="External"/><Relationship Id="rId703" Type="http://schemas.openxmlformats.org/officeDocument/2006/relationships/hyperlink" Target="http://www.customs.gov.kg/" TargetMode="External"/><Relationship Id="rId910" Type="http://schemas.openxmlformats.org/officeDocument/2006/relationships/hyperlink" Target="http://www.yemen.gov.ye/portal" TargetMode="External"/><Relationship Id="rId1333" Type="http://schemas.openxmlformats.org/officeDocument/2006/relationships/hyperlink" Target="http://cso.gov.af/Content/files/Government%20Civil%20Service%20Employees.pdf" TargetMode="External"/><Relationship Id="rId1540" Type="http://schemas.openxmlformats.org/officeDocument/2006/relationships/hyperlink" Target="https://www.pefa.org/en/assessment/cr-oct10-pfmpr-public-en" TargetMode="External"/><Relationship Id="rId1400" Type="http://schemas.openxmlformats.org/officeDocument/2006/relationships/hyperlink" Target="https://www.gov.uk/government/organisations/civil-service" TargetMode="External"/><Relationship Id="rId3298" Type="http://schemas.openxmlformats.org/officeDocument/2006/relationships/hyperlink" Target="http://www.mef.gob.pe/index.php?option=com_content&amp;view=article&amp;id=563&amp;Itemid=100559&amp;lang=es" TargetMode="External"/><Relationship Id="rId3158" Type="http://schemas.openxmlformats.org/officeDocument/2006/relationships/hyperlink" Target="http://ccff02.minfin.fgov.be/KMWeb/" TargetMode="External"/><Relationship Id="rId3365" Type="http://schemas.openxmlformats.org/officeDocument/2006/relationships/hyperlink" Target="http://www.roskazna.ru/ob-ispolnenii-byudzhetov/" TargetMode="External"/><Relationship Id="rId3572" Type="http://schemas.openxmlformats.org/officeDocument/2006/relationships/hyperlink" Target="http://mof.govmu.org/English/FMKit/Pages/default.aspx" TargetMode="External"/><Relationship Id="rId286" Type="http://schemas.openxmlformats.org/officeDocument/2006/relationships/hyperlink" Target="http://www.minfin.bg/en/page/26" TargetMode="External"/><Relationship Id="rId493" Type="http://schemas.openxmlformats.org/officeDocument/2006/relationships/hyperlink" Target="http://www.mof.gov.cy/mof/ird/ird.nsf/dmlindex_gr/dmlindex_gr?OpenDocument" TargetMode="External"/><Relationship Id="rId2174" Type="http://schemas.openxmlformats.org/officeDocument/2006/relationships/hyperlink" Target="http://www.finance.gov.lb/Pages/index.htm" TargetMode="External"/><Relationship Id="rId2381" Type="http://schemas.openxmlformats.org/officeDocument/2006/relationships/hyperlink" Target="http://link.springer.com/chapter/10.1007%2F10929179_95" TargetMode="External"/><Relationship Id="rId3018" Type="http://schemas.openxmlformats.org/officeDocument/2006/relationships/hyperlink" Target="http://www.mefb.gov.mg/textes_lois/compta_publique/decret_05210_pcop.pdf" TargetMode="External"/><Relationship Id="rId3225" Type="http://schemas.openxmlformats.org/officeDocument/2006/relationships/hyperlink" Target="http://www.armp.mg/" TargetMode="External"/><Relationship Id="rId3432" Type="http://schemas.openxmlformats.org/officeDocument/2006/relationships/hyperlink" Target="https://www.ndc.gov.tw/cp.aspx?n=D70CB029AD2D8501&amp;s=E6CE6ED9A99DB123" TargetMode="External"/><Relationship Id="rId146" Type="http://schemas.openxmlformats.org/officeDocument/2006/relationships/hyperlink" Target="http://en.wikipedia.org/wiki/Togo" TargetMode="External"/><Relationship Id="rId353" Type="http://schemas.openxmlformats.org/officeDocument/2006/relationships/hyperlink" Target="http://www.finance.gov.gy/about-us/organisation/ag" TargetMode="External"/><Relationship Id="rId560" Type="http://schemas.openxmlformats.org/officeDocument/2006/relationships/hyperlink" Target="http://www.imf.org/external/pubs/ft/scr/2012/cr1293.pdf" TargetMode="External"/><Relationship Id="rId1190" Type="http://schemas.openxmlformats.org/officeDocument/2006/relationships/hyperlink" Target="http://www.taxoman.gov.om/" TargetMode="External"/><Relationship Id="rId2034" Type="http://schemas.openxmlformats.org/officeDocument/2006/relationships/hyperlink" Target="http://www.finanze.sm/on-line/home/aree-tematiche/finanza-pubblica/bando-di-gara.html" TargetMode="External"/><Relationship Id="rId2241" Type="http://schemas.openxmlformats.org/officeDocument/2006/relationships/hyperlink" Target="http://www.people.com.cn/GB/paper39/1716/277521.html" TargetMode="External"/><Relationship Id="rId213" Type="http://schemas.openxmlformats.org/officeDocument/2006/relationships/hyperlink" Target="http://www.treasury.go.ke/" TargetMode="External"/><Relationship Id="rId420" Type="http://schemas.openxmlformats.org/officeDocument/2006/relationships/hyperlink" Target="http://www.shcp.gob.mx/sitioTESOFE/Paginas/intro1.aspx" TargetMode="External"/><Relationship Id="rId1050" Type="http://schemas.openxmlformats.org/officeDocument/2006/relationships/hyperlink" Target="http://unctad.org/en/PublicationsLibrary/dtlasycuda2011d1_en.pdf" TargetMode="External"/><Relationship Id="rId2101" Type="http://schemas.openxmlformats.org/officeDocument/2006/relationships/hyperlink" Target="http://www.iti.gov.br/certificacao-digital/beneficios" TargetMode="External"/><Relationship Id="rId4066" Type="http://schemas.openxmlformats.org/officeDocument/2006/relationships/hyperlink" Target="http://datos.gov.co/" TargetMode="External"/><Relationship Id="rId1867" Type="http://schemas.openxmlformats.org/officeDocument/2006/relationships/hyperlink" Target="http://www.avropa.se/" TargetMode="External"/><Relationship Id="rId2918" Type="http://schemas.openxmlformats.org/officeDocument/2006/relationships/hyperlink" Target="https://portal.muhasebat.gov.tr/mgmportal/faces/detaylihesap?_afrLoop=1626545447992604&amp;_afrWindowMode=0&amp;_adf.ctrl-state=16xvoe16xm_97" TargetMode="External"/><Relationship Id="rId1727" Type="http://schemas.openxmlformats.org/officeDocument/2006/relationships/hyperlink" Target="http://unpan1.un.org/intradoc/groups/public/documents/un/unpan023275.pdf" TargetMode="External"/><Relationship Id="rId1934" Type="http://schemas.openxmlformats.org/officeDocument/2006/relationships/hyperlink" Target="http://ppda.go.ug/tenderportal/listofawarded-contracts.html" TargetMode="External"/><Relationship Id="rId3082" Type="http://schemas.openxmlformats.org/officeDocument/2006/relationships/hyperlink" Target="http://www.dgi.sedesol.gob.mx/index/index.php?sec=64&amp;pagina=3" TargetMode="External"/><Relationship Id="rId4133" Type="http://schemas.openxmlformats.org/officeDocument/2006/relationships/hyperlink" Target="http://opendata.rijksbegroting.nl/" TargetMode="External"/><Relationship Id="rId19" Type="http://schemas.openxmlformats.org/officeDocument/2006/relationships/hyperlink" Target="http://en.wikipedia.org/wiki/Bhutan" TargetMode="External"/><Relationship Id="rId3899" Type="http://schemas.openxmlformats.org/officeDocument/2006/relationships/hyperlink" Target="http://finance.gov.dm/index.php/budget/information/17-2013-2014-budget-for-ministries" TargetMode="External"/><Relationship Id="rId3759" Type="http://schemas.openxmlformats.org/officeDocument/2006/relationships/hyperlink" Target="http://minfin.tj/index.php?do=static&amp;page=budget" TargetMode="External"/><Relationship Id="rId3966" Type="http://schemas.openxmlformats.org/officeDocument/2006/relationships/hyperlink" Target="http://www.dfo.no/no/Tjenester/Rapportutvikling/Prosjektets-leveranser/" TargetMode="External"/><Relationship Id="rId3" Type="http://schemas.openxmlformats.org/officeDocument/2006/relationships/hyperlink" Target="http://en.wikipedia.org/wiki/Algeria" TargetMode="External"/><Relationship Id="rId887" Type="http://schemas.openxmlformats.org/officeDocument/2006/relationships/hyperlink" Target="http://www.euprava.gov.rs/" TargetMode="External"/><Relationship Id="rId2568" Type="http://schemas.openxmlformats.org/officeDocument/2006/relationships/hyperlink" Target="http://www.cbbh.ba&#160;" TargetMode="External"/><Relationship Id="rId2775" Type="http://schemas.openxmlformats.org/officeDocument/2006/relationships/hyperlink" Target="http://www.ine.gov.ve/" TargetMode="External"/><Relationship Id="rId2982" Type="http://schemas.openxmlformats.org/officeDocument/2006/relationships/hyperlink" Target="http://www.one.gob.do/" TargetMode="External"/><Relationship Id="rId3619" Type="http://schemas.openxmlformats.org/officeDocument/2006/relationships/hyperlink" Target="http://www.fmf.gov.ba/" TargetMode="External"/><Relationship Id="rId3826" Type="http://schemas.openxmlformats.org/officeDocument/2006/relationships/hyperlink" Target="http://www.mof.gov.ws/Services/tabid/5757/language/en-US/Default.aspx" TargetMode="External"/><Relationship Id="rId747" Type="http://schemas.openxmlformats.org/officeDocument/2006/relationships/hyperlink" Target="http://www.finance.gov.vc/" TargetMode="External"/><Relationship Id="rId954" Type="http://schemas.openxmlformats.org/officeDocument/2006/relationships/hyperlink" Target="http://www.dgi.gov.bf/dgi/page2_3b.php" TargetMode="External"/><Relationship Id="rId1377" Type="http://schemas.openxmlformats.org/officeDocument/2006/relationships/hyperlink" Target="http://finance.gov.tt/wp-content/uploads/2013/11/sp34.pdf" TargetMode="External"/><Relationship Id="rId1584" Type="http://schemas.openxmlformats.org/officeDocument/2006/relationships/hyperlink" Target="http://www.newgambia.gm/nrs.htm" TargetMode="External"/><Relationship Id="rId1791" Type="http://schemas.openxmlformats.org/officeDocument/2006/relationships/hyperlink" Target="https://tenders.procurement.gov.ge/" TargetMode="External"/><Relationship Id="rId2428" Type="http://schemas.openxmlformats.org/officeDocument/2006/relationships/hyperlink" Target="http://www.minfin.gov.tm/addhtml/about.html" TargetMode="External"/><Relationship Id="rId2635" Type="http://schemas.openxmlformats.org/officeDocument/2006/relationships/hyperlink" Target="http://www.cbk.gov.kw/" TargetMode="External"/><Relationship Id="rId2842" Type="http://schemas.openxmlformats.org/officeDocument/2006/relationships/hyperlink" Target="http://www.sefin.gob.hn/?page_id=2398" TargetMode="External"/><Relationship Id="rId83" Type="http://schemas.openxmlformats.org/officeDocument/2006/relationships/hyperlink" Target="http://en.wikipedia.org/wiki/Liberia" TargetMode="External"/><Relationship Id="rId607" Type="http://schemas.openxmlformats.org/officeDocument/2006/relationships/hyperlink" Target="http://www.customs.gov.ag/index.php/case_software/asycuda" TargetMode="External"/><Relationship Id="rId814" Type="http://schemas.openxmlformats.org/officeDocument/2006/relationships/hyperlink" Target="http://www.egov.bg/" TargetMode="External"/><Relationship Id="rId1237" Type="http://schemas.openxmlformats.org/officeDocument/2006/relationships/hyperlink" Target="https://www.drsr.sk/" TargetMode="External"/><Relationship Id="rId1444" Type="http://schemas.openxmlformats.org/officeDocument/2006/relationships/hyperlink" Target="http://www.statenssc.se/VaraTjanster/Sidor/Ingen%20menyrubrik/Lonerelaterade-tj%C3%A4nster.aspx" TargetMode="External"/><Relationship Id="rId1651" Type="http://schemas.openxmlformats.org/officeDocument/2006/relationships/hyperlink" Target="http://www.mkk.gov.kg/index.php?option=com_content&amp;view=section&amp;layout=blog&amp;id=69&amp;Itemid=98&amp;lang=ru" TargetMode="External"/><Relationship Id="rId2702" Type="http://schemas.openxmlformats.org/officeDocument/2006/relationships/hyperlink" Target="http://www.banquecentrale.gov.sy/" TargetMode="External"/><Relationship Id="rId1304" Type="http://schemas.openxmlformats.org/officeDocument/2006/relationships/hyperlink" Target="http://soliq.uz/uz/interactive/" TargetMode="External"/><Relationship Id="rId1511" Type="http://schemas.openxmlformats.org/officeDocument/2006/relationships/hyperlink" Target="http://laborsta.ilo.org/STP/guest" TargetMode="External"/><Relationship Id="rId3269" Type="http://schemas.openxmlformats.org/officeDocument/2006/relationships/hyperlink" Target="http://www.mof.go.tz/index.php?option=com_content&amp;task=view&amp;id=13&amp;Itemid=27" TargetMode="External"/><Relationship Id="rId3476" Type="http://schemas.openxmlformats.org/officeDocument/2006/relationships/hyperlink" Target="https://www.mfdp.gov.lr/index.php/homepage" TargetMode="External"/><Relationship Id="rId3683" Type="http://schemas.openxmlformats.org/officeDocument/2006/relationships/hyperlink" Target="http://www.mf.gov.me/" TargetMode="External"/><Relationship Id="rId10" Type="http://schemas.openxmlformats.org/officeDocument/2006/relationships/hyperlink" Target="http://en.wikipedia.org/wiki/Austria" TargetMode="External"/><Relationship Id="rId397" Type="http://schemas.openxmlformats.org/officeDocument/2006/relationships/hyperlink" Target="http://www.kase.gov.lv/" TargetMode="External"/><Relationship Id="rId2078" Type="http://schemas.openxmlformats.org/officeDocument/2006/relationships/hyperlink" Target="https://www.eci.bce.ec/paso_3" TargetMode="External"/><Relationship Id="rId2285" Type="http://schemas.openxmlformats.org/officeDocument/2006/relationships/hyperlink" Target="http://www.e-gov.go.jp/en/e-government.html" TargetMode="External"/><Relationship Id="rId2492" Type="http://schemas.openxmlformats.org/officeDocument/2006/relationships/hyperlink" Target="http://www.lanasysla.is/EN/" TargetMode="External"/><Relationship Id="rId3129" Type="http://schemas.openxmlformats.org/officeDocument/2006/relationships/hyperlink" Target="http://www.portugal.gov.pt/pt/os-temas/reforma-administracao-local/reforma-administracao-local.aspx" TargetMode="External"/><Relationship Id="rId3336" Type="http://schemas.openxmlformats.org/officeDocument/2006/relationships/hyperlink" Target="http://www.digst.dk/" TargetMode="External"/><Relationship Id="rId3890" Type="http://schemas.openxmlformats.org/officeDocument/2006/relationships/hyperlink" Target="http://www.finances.gov.gn/" TargetMode="External"/><Relationship Id="rId257" Type="http://schemas.openxmlformats.org/officeDocument/2006/relationships/hyperlink" Target="http://www.tcontas.ao/portal/page/portal/Tribunal%20de%20Contas%20de%20Angola/Decretos/SIGFE.pdf" TargetMode="External"/><Relationship Id="rId464" Type="http://schemas.openxmlformats.org/officeDocument/2006/relationships/hyperlink" Target="http://www.roskazna.ru/polozhenie/" TargetMode="External"/><Relationship Id="rId1094" Type="http://schemas.openxmlformats.org/officeDocument/2006/relationships/hyperlink" Target="http://taxes.gov.il/" TargetMode="External"/><Relationship Id="rId2145" Type="http://schemas.openxmlformats.org/officeDocument/2006/relationships/hyperlink" Target="http://wiki.treasurers.org/wiki/United_Arab_Emirates" TargetMode="External"/><Relationship Id="rId3543" Type="http://schemas.openxmlformats.org/officeDocument/2006/relationships/hyperlink" Target="http://www.hacienda.gob.mx/EGRESOS/contabilidad_gubernamental/manual_contabilidad/index.html" TargetMode="External"/><Relationship Id="rId3750" Type="http://schemas.openxmlformats.org/officeDocument/2006/relationships/hyperlink" Target="http://www.minfin.gov.ua/control/uk/publish/archive/main?cat_id=77427" TargetMode="External"/><Relationship Id="rId117" Type="http://schemas.openxmlformats.org/officeDocument/2006/relationships/hyperlink" Target="http://en.wikipedia.org/wiki/Poland" TargetMode="External"/><Relationship Id="rId671" Type="http://schemas.openxmlformats.org/officeDocument/2006/relationships/hyperlink" Target="http://www.customs.gov.eg/" TargetMode="External"/><Relationship Id="rId2352" Type="http://schemas.openxmlformats.org/officeDocument/2006/relationships/hyperlink" Target="http://mtc.gov.kg/ru" TargetMode="External"/><Relationship Id="rId3403" Type="http://schemas.openxmlformats.org/officeDocument/2006/relationships/hyperlink" Target="http://www.fm.gov.lv/en" TargetMode="External"/><Relationship Id="rId3610" Type="http://schemas.openxmlformats.org/officeDocument/2006/relationships/hyperlink" Target="http://www.mof.gov.ws/Portals/195/ACCOUNTS/Part_B.pdf" TargetMode="External"/><Relationship Id="rId324" Type="http://schemas.openxmlformats.org/officeDocument/2006/relationships/hyperlink" Target="http://www.aft.gouv.fr/" TargetMode="External"/><Relationship Id="rId531" Type="http://schemas.openxmlformats.org/officeDocument/2006/relationships/hyperlink" Target="http://ec.europa.eu/europeaid/documents/aap/2011/af_aap_2011_tkm.pdf" TargetMode="External"/><Relationship Id="rId1161" Type="http://schemas.openxmlformats.org/officeDocument/2006/relationships/hyperlink" Target="https://servicii.fisc.md/" TargetMode="External"/><Relationship Id="rId2005" Type="http://schemas.openxmlformats.org/officeDocument/2006/relationships/hyperlink" Target="http://www.honducompras.gob.hn/" TargetMode="External"/><Relationship Id="rId2212" Type="http://schemas.openxmlformats.org/officeDocument/2006/relationships/hyperlink" Target="http://www.digitales.oesterreich.gv.at/site/5237/default.aspx" TargetMode="External"/><Relationship Id="rId1021" Type="http://schemas.openxmlformats.org/officeDocument/2006/relationships/hyperlink" Target="http://www.vero.fi/" TargetMode="External"/><Relationship Id="rId1978" Type="http://schemas.openxmlformats.org/officeDocument/2006/relationships/hyperlink" Target="http://armp.cg/en-us/statistics/procurementdelegation/approvedprocurement.aspx" TargetMode="External"/><Relationship Id="rId3193" Type="http://schemas.openxmlformats.org/officeDocument/2006/relationships/hyperlink" Target="http://treasury.gov.ge/en/40" TargetMode="External"/><Relationship Id="rId4037" Type="http://schemas.openxmlformats.org/officeDocument/2006/relationships/hyperlink" Target="http://geodata.gov.gr/geodata" TargetMode="External"/><Relationship Id="rId1838" Type="http://schemas.openxmlformats.org/officeDocument/2006/relationships/hyperlink" Target="https://pirkimai.eviesiejipirkimai.lt/app/notice/notices.asp?B=PPO" TargetMode="External"/><Relationship Id="rId3053" Type="http://schemas.openxmlformats.org/officeDocument/2006/relationships/hyperlink" Target="http://www.vm.fi/vm/fi/04_julkaisut_ja_asiakirjat/03_muut_asiakirjat/24229/24230_fi.pdf" TargetMode="External"/><Relationship Id="rId3260" Type="http://schemas.openxmlformats.org/officeDocument/2006/relationships/hyperlink" Target="http://webarchive.nationalarchives.gov.uk/20100407010852/http:/www.hm-treasury.gov.uk/spend_plancontrol.htm" TargetMode="External"/><Relationship Id="rId4104" Type="http://schemas.openxmlformats.org/officeDocument/2006/relationships/hyperlink" Target="http://www.mef.gub.uy/indicadores.php" TargetMode="External"/><Relationship Id="rId181" Type="http://schemas.openxmlformats.org/officeDocument/2006/relationships/hyperlink" Target="http://en.wikipedia.org/wiki/Madagascar" TargetMode="External"/><Relationship Id="rId1905" Type="http://schemas.openxmlformats.org/officeDocument/2006/relationships/hyperlink" Target="http://www.zppa.org.zm/" TargetMode="External"/><Relationship Id="rId3120" Type="http://schemas.openxmlformats.org/officeDocument/2006/relationships/hyperlink" Target="http://www.nsb.gov.sc/" TargetMode="External"/><Relationship Id="rId998" Type="http://schemas.openxmlformats.org/officeDocument/2006/relationships/hyperlink" Target="https://www.skat.dk/" TargetMode="External"/><Relationship Id="rId2679" Type="http://schemas.openxmlformats.org/officeDocument/2006/relationships/hyperlink" Target="http://www.bnr.rw/" TargetMode="External"/><Relationship Id="rId2886" Type="http://schemas.openxmlformats.org/officeDocument/2006/relationships/hyperlink" Target="http://finance.gov.mt/page.aspx?site=TRS&amp;page=foi" TargetMode="External"/><Relationship Id="rId3937" Type="http://schemas.openxmlformats.org/officeDocument/2006/relationships/hyperlink" Target="http://www.shcp.gob.mx/POLITICAFINANCIERA/FINANZASPUBLICAS/Estadisticas_Oportunas_Finanzas_Publicas/Informacion_mensual/Paginas/finanzas_publicas.aspx" TargetMode="External"/><Relationship Id="rId858" Type="http://schemas.openxmlformats.org/officeDocument/2006/relationships/hyperlink" Target="http://www.primature.gov.ml/" TargetMode="External"/><Relationship Id="rId1488" Type="http://schemas.openxmlformats.org/officeDocument/2006/relationships/hyperlink" Target="http://laborsta.ilo.org/STP/guest" TargetMode="External"/><Relationship Id="rId1695" Type="http://schemas.openxmlformats.org/officeDocument/2006/relationships/hyperlink" Target="http://www.trezor.gov.rs/registar-zaposlenih-cir.html" TargetMode="External"/><Relationship Id="rId2539" Type="http://schemas.openxmlformats.org/officeDocument/2006/relationships/hyperlink" Target="http://en.wikipedia.org/wiki/Taiwan" TargetMode="External"/><Relationship Id="rId2746" Type="http://schemas.openxmlformats.org/officeDocument/2006/relationships/hyperlink" Target="http://www.monstat.org/" TargetMode="External"/><Relationship Id="rId2953" Type="http://schemas.openxmlformats.org/officeDocument/2006/relationships/hyperlink" Target="http://www.minfin.gov.by/ministerstvo/structure/" TargetMode="External"/><Relationship Id="rId718" Type="http://schemas.openxmlformats.org/officeDocument/2006/relationships/hyperlink" Target="http://douanes.gouv.ml/" TargetMode="External"/><Relationship Id="rId925" Type="http://schemas.openxmlformats.org/officeDocument/2006/relationships/hyperlink" Target="https://www.ato.gov.au/" TargetMode="External"/><Relationship Id="rId1348" Type="http://schemas.openxmlformats.org/officeDocument/2006/relationships/hyperlink" Target="http://laborsta.ilo.org/STP/guest" TargetMode="External"/><Relationship Id="rId1555" Type="http://schemas.openxmlformats.org/officeDocument/2006/relationships/hyperlink" Target="http://www.ogcio.gov.hk/en/infrastructure/e_government/ccgo" TargetMode="External"/><Relationship Id="rId1762" Type="http://schemas.openxmlformats.org/officeDocument/2006/relationships/hyperlink" Target="http://www.aop.bg/" TargetMode="External"/><Relationship Id="rId2606" Type="http://schemas.openxmlformats.org/officeDocument/2006/relationships/hyperlink" Target="http://www.beac.int&#160;" TargetMode="External"/><Relationship Id="rId1208" Type="http://schemas.openxmlformats.org/officeDocument/2006/relationships/hyperlink" Target="https://faturas.portaldasfinancas.gov.pt/" TargetMode="External"/><Relationship Id="rId1415" Type="http://schemas.openxmlformats.org/officeDocument/2006/relationships/hyperlink" Target="http://www.bka.gv.at/DocView.axd?CobId=44697" TargetMode="External"/><Relationship Id="rId2813" Type="http://schemas.openxmlformats.org/officeDocument/2006/relationships/hyperlink" Target="http://fms.treas.gov/eda/index.html" TargetMode="External"/><Relationship Id="rId54" Type="http://schemas.openxmlformats.org/officeDocument/2006/relationships/hyperlink" Target="http://en.wikipedia.org/wiki/Ghana" TargetMode="External"/><Relationship Id="rId1622" Type="http://schemas.openxmlformats.org/officeDocument/2006/relationships/hyperlink" Target="http://www.mfp.cu/html_inicio/i_mfp.php" TargetMode="External"/><Relationship Id="rId2189" Type="http://schemas.openxmlformats.org/officeDocument/2006/relationships/hyperlink" Target="http://www.ts.etat.lu/" TargetMode="External"/><Relationship Id="rId3587" Type="http://schemas.openxmlformats.org/officeDocument/2006/relationships/hyperlink" Target="http://www.mfed.gov.ki/sites/default/files/IFMIS%20Lessons%20Learned%20in%20PICs.pdf" TargetMode="External"/><Relationship Id="rId3794" Type="http://schemas.openxmlformats.org/officeDocument/2006/relationships/hyperlink" Target="http://contenidos.mecon.gov.ar/informacion/" TargetMode="External"/><Relationship Id="rId2396" Type="http://schemas.openxmlformats.org/officeDocument/2006/relationships/hyperlink" Target="http://www.minfin.am/index.php?cat=32&amp;lang=3" TargetMode="External"/><Relationship Id="rId3447" Type="http://schemas.openxmlformats.org/officeDocument/2006/relationships/hyperlink" Target="https://it.mf.uz/en/nashi-proekty.html" TargetMode="External"/><Relationship Id="rId3654" Type="http://schemas.openxmlformats.org/officeDocument/2006/relationships/hyperlink" Target="http://www.depkeu.go.id/" TargetMode="External"/><Relationship Id="rId3861" Type="http://schemas.openxmlformats.org/officeDocument/2006/relationships/hyperlink" Target="http://www.government.nl/ministries/fin" TargetMode="External"/><Relationship Id="rId368" Type="http://schemas.openxmlformats.org/officeDocument/2006/relationships/hyperlink" Target="http://www.mefa.ir/portal/Home/Default.aspx?CategoryID=0ba8abcd-554c-4b11-8a9b-dffd8f97c207" TargetMode="External"/><Relationship Id="rId575" Type="http://schemas.openxmlformats.org/officeDocument/2006/relationships/hyperlink" Target="http://ec.europa.eu/europeaid/what/economic-support/public-finance/documents/vanuatu_pefa_en.pdf" TargetMode="External"/><Relationship Id="rId782" Type="http://schemas.openxmlformats.org/officeDocument/2006/relationships/hyperlink" Target="http://www.seniat.gov.ve/" TargetMode="External"/><Relationship Id="rId2049" Type="http://schemas.openxmlformats.org/officeDocument/2006/relationships/hyperlink" Target="http://www.zim.gov.zw/index.php/parastatals" TargetMode="External"/><Relationship Id="rId2256" Type="http://schemas.openxmlformats.org/officeDocument/2006/relationships/hyperlink" Target="https://joinup.ec.europa.eu/sites/default/files/7f/1d/a4/eGov%20in%20DK%20-%20June%202014%20-%20v.16.pdf" TargetMode="External"/><Relationship Id="rId2463" Type="http://schemas.openxmlformats.org/officeDocument/2006/relationships/hyperlink" Target="http://mef.gov.ec/" TargetMode="External"/><Relationship Id="rId2670" Type="http://schemas.openxmlformats.org/officeDocument/2006/relationships/hyperlink" Target="http://www.bankpng.gov.pg&#160;" TargetMode="External"/><Relationship Id="rId3307" Type="http://schemas.openxmlformats.org/officeDocument/2006/relationships/hyperlink" Target="http://www.palaugov.net/stats/PalauStats/aboutus/aboutops.htm" TargetMode="External"/><Relationship Id="rId3514" Type="http://schemas.openxmlformats.org/officeDocument/2006/relationships/hyperlink" Target="https://www.itzbund.de/DE/ITLoesungen/itloesungen_node.html" TargetMode="External"/><Relationship Id="rId3721" Type="http://schemas.openxmlformats.org/officeDocument/2006/relationships/hyperlink" Target="http://www.finance.go.ug/" TargetMode="External"/><Relationship Id="rId228" Type="http://schemas.openxmlformats.org/officeDocument/2006/relationships/hyperlink" Target="http://www.moe.gov.la/laoesdf/background_docs/Eng/Lao_Fiduciary_Assessment_2007_Eng.pdf" TargetMode="External"/><Relationship Id="rId435" Type="http://schemas.openxmlformats.org/officeDocument/2006/relationships/hyperlink" Target="http://www.dsta.nl/Onderwerpen/Schatkistbankieren/Hoe_werkt_schatkistbankieren" TargetMode="External"/><Relationship Id="rId642" Type="http://schemas.openxmlformats.org/officeDocument/2006/relationships/hyperlink" Target="http://www.mof.gov.bt/" TargetMode="External"/><Relationship Id="rId1065" Type="http://schemas.openxmlformats.org/officeDocument/2006/relationships/hyperlink" Target="http://www.dei.gob.hn/" TargetMode="External"/><Relationship Id="rId1272" Type="http://schemas.openxmlformats.org/officeDocument/2006/relationships/hyperlink" Target="http://www.tra.go.tz/" TargetMode="External"/><Relationship Id="rId2116" Type="http://schemas.openxmlformats.org/officeDocument/2006/relationships/hyperlink" Target="http://www.chambersign.fr/cadre-juridique-autorite-certification/" TargetMode="External"/><Relationship Id="rId2323" Type="http://schemas.openxmlformats.org/officeDocument/2006/relationships/hyperlink" Target="http://www.whitehouse.gov/sites/default/files/omb/egov/digital-government/digital-government.html" TargetMode="External"/><Relationship Id="rId2530" Type="http://schemas.openxmlformats.org/officeDocument/2006/relationships/hyperlink" Target="http://www.minfin.gov.kz/" TargetMode="External"/><Relationship Id="rId502" Type="http://schemas.openxmlformats.org/officeDocument/2006/relationships/hyperlink" Target="http://www.goss.org/index.php/ministries/finance" TargetMode="External"/><Relationship Id="rId1132" Type="http://schemas.openxmlformats.org/officeDocument/2006/relationships/hyperlink" Target="http://www.ujp.gov.mk/" TargetMode="External"/><Relationship Id="rId3097" Type="http://schemas.openxmlformats.org/officeDocument/2006/relationships/hyperlink" Target="http://www.palaugov.net/stats" TargetMode="External"/><Relationship Id="rId4148" Type="http://schemas.openxmlformats.org/officeDocument/2006/relationships/hyperlink" Target="http://mefhaiti.gouv.ht/?page_id=918" TargetMode="External"/><Relationship Id="rId1949" Type="http://schemas.openxmlformats.org/officeDocument/2006/relationships/hyperlink" Target="http://www.e-licitatie.ro/Public/Common/Notice/CANotice/CANoticeList.aspx" TargetMode="External"/><Relationship Id="rId3164" Type="http://schemas.openxmlformats.org/officeDocument/2006/relationships/hyperlink" Target="http://www.minfin.gv.ao/docs/dspPlanContEstd.htm" TargetMode="External"/><Relationship Id="rId4008" Type="http://schemas.openxmlformats.org/officeDocument/2006/relationships/hyperlink" Target="http://www.ungokonomi.no/" TargetMode="External"/><Relationship Id="rId292" Type="http://schemas.openxmlformats.org/officeDocument/2006/relationships/hyperlink" Target="http://www.tesoreria.cl/web/index.jsp" TargetMode="External"/><Relationship Id="rId1809" Type="http://schemas.openxmlformats.org/officeDocument/2006/relationships/hyperlink" Target="http://www.ppa.gov.et/" TargetMode="External"/><Relationship Id="rId3371" Type="http://schemas.openxmlformats.org/officeDocument/2006/relationships/hyperlink" Target="http://www.transparenciafiscal.gob.sv/CT_proyectos/htdocs/tabla/ejecucion.jsp" TargetMode="External"/><Relationship Id="rId2180" Type="http://schemas.openxmlformats.org/officeDocument/2006/relationships/hyperlink" Target="http://www.tesoro.es/" TargetMode="External"/><Relationship Id="rId3024" Type="http://schemas.openxmlformats.org/officeDocument/2006/relationships/hyperlink" Target="http://www.government.nl/accessibility" TargetMode="External"/><Relationship Id="rId3231" Type="http://schemas.openxmlformats.org/officeDocument/2006/relationships/hyperlink" Target="http://www.treasury.gov.my/pekeliling/pp/pp032012.pdf" TargetMode="External"/><Relationship Id="rId152" Type="http://schemas.openxmlformats.org/officeDocument/2006/relationships/hyperlink" Target="http://en.wikipedia.org/wiki/Tuvalu" TargetMode="External"/><Relationship Id="rId2040" Type="http://schemas.openxmlformats.org/officeDocument/2006/relationships/hyperlink" Target="http://www.freebalance.com/news/2014/suriname_pr2.asp" TargetMode="External"/><Relationship Id="rId2997" Type="http://schemas.openxmlformats.org/officeDocument/2006/relationships/hyperlink" Target="http://www.performance-publique.budget.gouv.fr/la-gestion-publique/la-gestion-budgetaire/lessentiel/les-nomenclatures-du-budget-de-letat-une-meilleure-identification-des-engagements-et-des-depenses.html" TargetMode="External"/><Relationship Id="rId969" Type="http://schemas.openxmlformats.org/officeDocument/2006/relationships/hyperlink" Target="http://www.unece.org/cefact/single_window/welcome.html" TargetMode="External"/><Relationship Id="rId1599" Type="http://schemas.openxmlformats.org/officeDocument/2006/relationships/hyperlink" Target="http://www.maliyye.gov.az/en/node/886" TargetMode="External"/><Relationship Id="rId1459" Type="http://schemas.openxmlformats.org/officeDocument/2006/relationships/hyperlink" Target="https://www.csb.gov.bh/" TargetMode="External"/><Relationship Id="rId2857" Type="http://schemas.openxmlformats.org/officeDocument/2006/relationships/hyperlink" Target="http://www.cbs.go.ke/" TargetMode="External"/><Relationship Id="rId3908" Type="http://schemas.openxmlformats.org/officeDocument/2006/relationships/hyperlink" Target="http://www.mf.gov.md/middlecost" TargetMode="External"/><Relationship Id="rId4072" Type="http://schemas.openxmlformats.org/officeDocument/2006/relationships/hyperlink" Target="http://open.data.al/" TargetMode="External"/><Relationship Id="rId98" Type="http://schemas.openxmlformats.org/officeDocument/2006/relationships/hyperlink" Target="http://en.wikipedia.org/wiki/Montenegro" TargetMode="External"/><Relationship Id="rId829" Type="http://schemas.openxmlformats.org/officeDocument/2006/relationships/hyperlink" Target="http://www.government.gr/" TargetMode="External"/><Relationship Id="rId1666" Type="http://schemas.openxmlformats.org/officeDocument/2006/relationships/hyperlink" Target="https://www.pefa.org/en/assessment/mm-mar12-pfmpr-public-en" TargetMode="External"/><Relationship Id="rId1873" Type="http://schemas.openxmlformats.org/officeDocument/2006/relationships/hyperlink" Target="https://www.gets.govt.nz/" TargetMode="External"/><Relationship Id="rId2717" Type="http://schemas.openxmlformats.org/officeDocument/2006/relationships/hyperlink" Target="http://www.cbu.uz/" TargetMode="External"/><Relationship Id="rId2924" Type="http://schemas.openxmlformats.org/officeDocument/2006/relationships/hyperlink" Target="http://www.finance.go.ug/index.php/ifms-archives.html" TargetMode="External"/><Relationship Id="rId1319" Type="http://schemas.openxmlformats.org/officeDocument/2006/relationships/hyperlink" Target="http://www.doingbusiness.org/data/exploretopics/trading-across-borders/good-practices" TargetMode="External"/><Relationship Id="rId1526" Type="http://schemas.openxmlformats.org/officeDocument/2006/relationships/hyperlink" Target="http://laborsta.ilo.org/STP/guest" TargetMode="External"/><Relationship Id="rId1733" Type="http://schemas.openxmlformats.org/officeDocument/2006/relationships/hyperlink" Target="http://unpan1.un.org/intradoc/groups/public/documents/un/unpan023282.pdf" TargetMode="External"/><Relationship Id="rId1940" Type="http://schemas.openxmlformats.org/officeDocument/2006/relationships/hyperlink" Target="http://www.ntb.sc/index.php/tenders/awarded" TargetMode="External"/><Relationship Id="rId25" Type="http://schemas.openxmlformats.org/officeDocument/2006/relationships/hyperlink" Target="http://en.wikipedia.org/wiki/Burundi" TargetMode="External"/><Relationship Id="rId1800" Type="http://schemas.openxmlformats.org/officeDocument/2006/relationships/hyperlink" Target="http://www.isvz.cz/" TargetMode="External"/><Relationship Id="rId3698" Type="http://schemas.openxmlformats.org/officeDocument/2006/relationships/hyperlink" Target="http://www.mof.gov.qa/" TargetMode="External"/><Relationship Id="rId3558" Type="http://schemas.openxmlformats.org/officeDocument/2006/relationships/hyperlink" Target="http://finmin.lrv.lt/lt/veiklos-sritys/apskaita-ir-atskaitomybe/viesojo-sektoriaus-apskaita-ir-atskaitomybe/viesojo-sektoriaus-apskaitos-ir-ataskaitu-konsolidavimo-informacine-sistema-vsakis/technine-informacija" TargetMode="External"/><Relationship Id="rId3765" Type="http://schemas.openxmlformats.org/officeDocument/2006/relationships/hyperlink" Target="http://www.finance.gov.sk/" TargetMode="External"/><Relationship Id="rId3972" Type="http://schemas.openxmlformats.org/officeDocument/2006/relationships/hyperlink" Target="http://www.wheredoesmymoneygo.org/" TargetMode="External"/><Relationship Id="rId479" Type="http://schemas.openxmlformats.org/officeDocument/2006/relationships/hyperlink" Target="http://www.min-financas.st/modulo/dt.php" TargetMode="External"/><Relationship Id="rId686" Type="http://schemas.openxmlformats.org/officeDocument/2006/relationships/hyperlink" Target="http://www.douane.gouv.ht/" TargetMode="External"/><Relationship Id="rId893" Type="http://schemas.openxmlformats.org/officeDocument/2006/relationships/hyperlink" Target="http://ec.europa.eu/digital-agenda/en/living-online/public-services" TargetMode="External"/><Relationship Id="rId2367" Type="http://schemas.openxmlformats.org/officeDocument/2006/relationships/hyperlink" Target="http://lex.justice.md/md/350246/" TargetMode="External"/><Relationship Id="rId2574" Type="http://schemas.openxmlformats.org/officeDocument/2006/relationships/hyperlink" Target="http://www.brb-bi.net&#160;" TargetMode="External"/><Relationship Id="rId2781" Type="http://schemas.openxmlformats.org/officeDocument/2006/relationships/hyperlink" Target="http://www.as.llv.li/" TargetMode="External"/><Relationship Id="rId3418" Type="http://schemas.openxmlformats.org/officeDocument/2006/relationships/hyperlink" Target="http://www.lkpp.go.id/v3/" TargetMode="External"/><Relationship Id="rId3625" Type="http://schemas.openxmlformats.org/officeDocument/2006/relationships/hyperlink" Target="http://www.minfin.gov.cv/" TargetMode="External"/><Relationship Id="rId339" Type="http://schemas.openxmlformats.org/officeDocument/2006/relationships/hyperlink" Target="http://www.tatime.gov.al/" TargetMode="External"/><Relationship Id="rId546" Type="http://schemas.openxmlformats.org/officeDocument/2006/relationships/hyperlink" Target="http://en.mof.gov.kw/Desicions/Decree/Exec-Decree-Curr/Exec-Decree-Curr.aspx" TargetMode="External"/><Relationship Id="rId753" Type="http://schemas.openxmlformats.org/officeDocument/2006/relationships/hyperlink" Target="http://www.src.gov.sc/" TargetMode="External"/><Relationship Id="rId1176" Type="http://schemas.openxmlformats.org/officeDocument/2006/relationships/hyperlink" Target="http://www.mof.gov.na/documents/57482/122761/IT+Annual+Report+12-13.pdf/4f915813-815d-46ba-80d4-05e7577425de" TargetMode="External"/><Relationship Id="rId1383" Type="http://schemas.openxmlformats.org/officeDocument/2006/relationships/hyperlink" Target="https://www.pefa.org/en/assessment/ye-jun08-pfmpr-public-en" TargetMode="External"/><Relationship Id="rId2227" Type="http://schemas.openxmlformats.org/officeDocument/2006/relationships/hyperlink" Target="http://www.plustvbelize.com/e-government-strategy-and-action-pan-unveiled" TargetMode="External"/><Relationship Id="rId2434" Type="http://schemas.openxmlformats.org/officeDocument/2006/relationships/hyperlink" Target="http://www.gov.sz/index.php?option=com_content&amp;view=article&amp;id=280&amp;Itemid=294" TargetMode="External"/><Relationship Id="rId3832" Type="http://schemas.openxmlformats.org/officeDocument/2006/relationships/hyperlink" Target="http://finanzas.gob.ec/" TargetMode="External"/><Relationship Id="rId406" Type="http://schemas.openxmlformats.org/officeDocument/2006/relationships/hyperlink" Target="http://www.te.public.lu/" TargetMode="External"/><Relationship Id="rId960" Type="http://schemas.openxmlformats.org/officeDocument/2006/relationships/hyperlink" Target="http://www.cbsa-asfc.gc.ca/eservices/ogd-amg/across-eng.html" TargetMode="External"/><Relationship Id="rId1036" Type="http://schemas.openxmlformats.org/officeDocument/2006/relationships/hyperlink" Target="http://www.gsis.gr/" TargetMode="External"/><Relationship Id="rId1243" Type="http://schemas.openxmlformats.org/officeDocument/2006/relationships/hyperlink" Target="http://www.sars.gov.za/ClientSegments/Businesses/Mod3rdParty/Pages/default.aspx" TargetMode="External"/><Relationship Id="rId1590" Type="http://schemas.openxmlformats.org/officeDocument/2006/relationships/hyperlink" Target="http://laborsta.ilo.org/STP/guest" TargetMode="External"/><Relationship Id="rId2641" Type="http://schemas.openxmlformats.org/officeDocument/2006/relationships/hyperlink" Target="http://www.lbank.lt/" TargetMode="External"/><Relationship Id="rId613" Type="http://schemas.openxmlformats.org/officeDocument/2006/relationships/hyperlink" Target="http://www.customs.gov.bz/asycuda.html" TargetMode="External"/><Relationship Id="rId820" Type="http://schemas.openxmlformats.org/officeDocument/2006/relationships/hyperlink" Target="http://www.egypt.gov.eg/" TargetMode="External"/><Relationship Id="rId1450" Type="http://schemas.openxmlformats.org/officeDocument/2006/relationships/hyperlink" Target="https://www.pefa.org/en/assessment/sw-sep11-cifa-public-en" TargetMode="External"/><Relationship Id="rId2501" Type="http://schemas.openxmlformats.org/officeDocument/2006/relationships/hyperlink" Target="http://www.mof.gov.iq/" TargetMode="External"/><Relationship Id="rId1103" Type="http://schemas.openxmlformats.org/officeDocument/2006/relationships/hyperlink" Target="http://www.istd.gov.jo/" TargetMode="External"/><Relationship Id="rId1310" Type="http://schemas.openxmlformats.org/officeDocument/2006/relationships/hyperlink" Target="http://www.customs.gov.vn/ChuyenMuc/VNACCS_VCIS/Default.aspx" TargetMode="External"/><Relationship Id="rId3068" Type="http://schemas.openxmlformats.org/officeDocument/2006/relationships/hyperlink" Target="http://203.94.72.18/sata/" TargetMode="External"/><Relationship Id="rId3275" Type="http://schemas.openxmlformats.org/officeDocument/2006/relationships/hyperlink" Target="http://www.goss-online.org/magnoliaPublic/en/ministries/Finance.html" TargetMode="External"/><Relationship Id="rId3482" Type="http://schemas.openxmlformats.org/officeDocument/2006/relationships/hyperlink" Target="http://www.treasury.gov.pg/html/national_budget/files/2012/budget_documents/Related%20Budget%20Documents/2011.final.budget.outcome.pdf" TargetMode="External"/><Relationship Id="rId4119" Type="http://schemas.openxmlformats.org/officeDocument/2006/relationships/hyperlink" Target="http://www.minfin.gov.kz/irj/portal/anonymous?NavigationTarget=ROLES://portal_content/prototype_mf/roles/com.saprun.mf_anonymous_roles/com.saprun.mf_anonymous_kk/info_for_grajdan/for_abkzmasa/for_bakzmasa" TargetMode="External"/><Relationship Id="rId196" Type="http://schemas.openxmlformats.org/officeDocument/2006/relationships/hyperlink" Target="http://www.treasury.gov.af/" TargetMode="External"/><Relationship Id="rId2084" Type="http://schemas.openxmlformats.org/officeDocument/2006/relationships/hyperlink" Target="http://www.jamaicatax-online.gov.jm/" TargetMode="External"/><Relationship Id="rId2291" Type="http://schemas.openxmlformats.org/officeDocument/2006/relationships/hyperlink" Target="https://joinup.ec.europa.eu/sites/default/files/fd/c3/50/eGov%20in%20LU%20-%20May%202014%20-%20v.16.0.pdf" TargetMode="External"/><Relationship Id="rId3135" Type="http://schemas.openxmlformats.org/officeDocument/2006/relationships/hyperlink" Target="http://www.treasury.gov.pg/html/national_budget/national_budget.html" TargetMode="External"/><Relationship Id="rId3342" Type="http://schemas.openxmlformats.org/officeDocument/2006/relationships/hyperlink" Target="http://dwfoc.mof.go.th/crn/cgi-bin/cognosisapi.dll?b_action=xts.run&amp;m=portal/view-output.xts&amp;method=view&amp;m_obj=defaultOutput(%2fcontent%2fpackage%5b%40name%3d%27Expense%27%5d%2ffolder%5b%40name%3d%27Expense%20English%27%5d%2ffolder%5b%40name%3d%27Expense%20Last%20Update%27%5d%2freport%5b%40name%3d%27Budget%20Appropriations%20Classicfied%20by%20Ministry%27%5d)&amp;m_name=Budget%20Appropriations%20Classicfied%20by%20Ministry&amp;CAMUsername=internet&amp;CAMPassword=internet&amp;format=HTML&amp;backURL=%2fcrn%2fcgi-bin%2fcognosisapi.dll%3fb_action%3dxts.run%26m%3dportal%2fcc.xts%26m_path2%3d~%252ffolder%26m_path%3d%252fcontent%252fpackage%255b%2540name%253d%2527Expense%2527%255d%252ffolder%255b%2540name%253d%2527Expense%2520English%2527%255d%252ffolder%255b%2540name%253d%2527Expense%2520Last%2520Update%2527%255d" TargetMode="External"/><Relationship Id="rId263" Type="http://schemas.openxmlformats.org/officeDocument/2006/relationships/hyperlink" Target="http://www.comlaw.gov.au/Details/C2011C00328" TargetMode="External"/><Relationship Id="rId470" Type="http://schemas.openxmlformats.org/officeDocument/2006/relationships/hyperlink" Target="http://www.oas.org/dil/The_Saint_Vincent_Constitution_Order_1979.pdf" TargetMode="External"/><Relationship Id="rId2151" Type="http://schemas.openxmlformats.org/officeDocument/2006/relationships/hyperlink" Target="http://www.commonwealthministers.com/ministries/ministry-of-finance-and-treasury-solomon-islands/" TargetMode="External"/><Relationship Id="rId3202" Type="http://schemas.openxmlformats.org/officeDocument/2006/relationships/hyperlink" Target="http://www.peppol.eu/" TargetMode="External"/><Relationship Id="rId123" Type="http://schemas.openxmlformats.org/officeDocument/2006/relationships/hyperlink" Target="http://en.wikipedia.org/wiki/Saint_Lucia" TargetMode="External"/><Relationship Id="rId330" Type="http://schemas.openxmlformats.org/officeDocument/2006/relationships/hyperlink" Target="http://www.bundesfinanzministerium.de/" TargetMode="External"/><Relationship Id="rId2011" Type="http://schemas.openxmlformats.org/officeDocument/2006/relationships/hyperlink" Target="http://www.setadiran.ir/eproc/welcome.do" TargetMode="External"/><Relationship Id="rId2968" Type="http://schemas.openxmlformats.org/officeDocument/2006/relationships/hyperlink" Target="http://www.armstat.am/" TargetMode="External"/><Relationship Id="rId1777" Type="http://schemas.openxmlformats.org/officeDocument/2006/relationships/hyperlink" Target="http://tender.gov.az/new/index.php?inc=reestr" TargetMode="External"/><Relationship Id="rId1984" Type="http://schemas.openxmlformats.org/officeDocument/2006/relationships/hyperlink" Target="https://procurement.oecs.org/epps/home.do" TargetMode="External"/><Relationship Id="rId2828" Type="http://schemas.openxmlformats.org/officeDocument/2006/relationships/hyperlink" Target="http://www.statisticsguyana.gov.gy/" TargetMode="External"/><Relationship Id="rId69" Type="http://schemas.openxmlformats.org/officeDocument/2006/relationships/hyperlink" Target="http://en.wikipedia.org/wiki/Israel" TargetMode="External"/><Relationship Id="rId1637" Type="http://schemas.openxmlformats.org/officeDocument/2006/relationships/hyperlink" Target="http://ihrms.raj.nic.in/FirstPages/AboutUs.aspx" TargetMode="External"/><Relationship Id="rId1844" Type="http://schemas.openxmlformats.org/officeDocument/2006/relationships/hyperlink" Target="https://www.etenders.gov.mt/epps/home.do" TargetMode="External"/><Relationship Id="rId4043" Type="http://schemas.openxmlformats.org/officeDocument/2006/relationships/hyperlink" Target="http://www.data.govt.nz/" TargetMode="External"/><Relationship Id="rId1704" Type="http://schemas.openxmlformats.org/officeDocument/2006/relationships/hyperlink" Target="http://unpan1.un.org/intradoc/groups/public/documents/un/unpan023209.pdf" TargetMode="External"/><Relationship Id="rId4110" Type="http://schemas.openxmlformats.org/officeDocument/2006/relationships/hyperlink" Target="http://www.minfin.am/main.php?lang=1&amp;mode=poakrep&amp;iseng=1&amp;isarm=1" TargetMode="External"/><Relationship Id="rId1911" Type="http://schemas.openxmlformats.org/officeDocument/2006/relationships/hyperlink" Target="http://eprocurement.gov.tl/" TargetMode="External"/><Relationship Id="rId3669" Type="http://schemas.openxmlformats.org/officeDocument/2006/relationships/hyperlink" Target="http://www.finance.gov.ls/" TargetMode="External"/><Relationship Id="rId797" Type="http://schemas.openxmlformats.org/officeDocument/2006/relationships/hyperlink" Target="http://www.e.gov.kw/" TargetMode="External"/><Relationship Id="rId2478" Type="http://schemas.openxmlformats.org/officeDocument/2006/relationships/hyperlink" Target="http://www.hacienda.gov.do/" TargetMode="External"/><Relationship Id="rId3876" Type="http://schemas.openxmlformats.org/officeDocument/2006/relationships/hyperlink" Target="http://www.gbd.gov.jo/" TargetMode="External"/><Relationship Id="rId1287" Type="http://schemas.openxmlformats.org/officeDocument/2006/relationships/hyperlink" Target="http://www.gib.gov.tr/" TargetMode="External"/><Relationship Id="rId2685" Type="http://schemas.openxmlformats.org/officeDocument/2006/relationships/hyperlink" Target="http://www.bcstp.st/" TargetMode="External"/><Relationship Id="rId2892" Type="http://schemas.openxmlformats.org/officeDocument/2006/relationships/hyperlink" Target="http://www.gov.mu/portal/site/MOFSite/menuitem.c84a125a4c8427861eb9d510a0208a0c/" TargetMode="External"/><Relationship Id="rId3529" Type="http://schemas.openxmlformats.org/officeDocument/2006/relationships/hyperlink" Target="http://www.worldbank.org/en/news/press-release/2016/02/18/tajikistan-project-to-strengthen-public-finance-management" TargetMode="External"/><Relationship Id="rId3736" Type="http://schemas.openxmlformats.org/officeDocument/2006/relationships/hyperlink" Target="http://www.finance.gov.vc/" TargetMode="External"/><Relationship Id="rId3943" Type="http://schemas.openxmlformats.org/officeDocument/2006/relationships/hyperlink" Target="https://sigo.min-financas.pt/sigoRoot/sigo/default.jsp" TargetMode="External"/><Relationship Id="rId657" Type="http://schemas.openxmlformats.org/officeDocument/2006/relationships/hyperlink" Target="http://www.customs.gov.cn/" TargetMode="External"/><Relationship Id="rId864" Type="http://schemas.openxmlformats.org/officeDocument/2006/relationships/hyperlink" Target="http://itpta.gov.mn/" TargetMode="External"/><Relationship Id="rId1494" Type="http://schemas.openxmlformats.org/officeDocument/2006/relationships/hyperlink" Target="http://laborsta.ilo.org/STP/guest" TargetMode="External"/><Relationship Id="rId2338" Type="http://schemas.openxmlformats.org/officeDocument/2006/relationships/hyperlink" Target="http://www.dpsa.gov.za/" TargetMode="External"/><Relationship Id="rId2545" Type="http://schemas.openxmlformats.org/officeDocument/2006/relationships/hyperlink" Target="http://www.finances.gouv.km/v1/index.php/directions/direction-generale-de-la-comptabilite-publique/direction-nationale-de-la-dette" TargetMode="External"/><Relationship Id="rId2752" Type="http://schemas.openxmlformats.org/officeDocument/2006/relationships/hyperlink" Target="http://www.stat.si/" TargetMode="External"/><Relationship Id="rId3803" Type="http://schemas.openxmlformats.org/officeDocument/2006/relationships/hyperlink" Target="http://www.stn.fazenda.gov.br/" TargetMode="External"/><Relationship Id="rId517" Type="http://schemas.openxmlformats.org/officeDocument/2006/relationships/hyperlink" Target="http://www.bis.org/cpss/paysys/SwitzerlandComp.pdf" TargetMode="External"/><Relationship Id="rId724" Type="http://schemas.openxmlformats.org/officeDocument/2006/relationships/hyperlink" Target="http://www.douane.gov.ma/" TargetMode="External"/><Relationship Id="rId931" Type="http://schemas.openxmlformats.org/officeDocument/2006/relationships/hyperlink" Target="http://gtk.gov.by/ru/eldeclaration_new/informacija_o_NASED" TargetMode="External"/><Relationship Id="rId1147" Type="http://schemas.openxmlformats.org/officeDocument/2006/relationships/hyperlink" Target="http://www.dgi.gouv.ml/documentation/livre_or_impot.pdf" TargetMode="External"/><Relationship Id="rId1354" Type="http://schemas.openxmlformats.org/officeDocument/2006/relationships/hyperlink" Target="http://laborsta.ilo.org/STP/guest" TargetMode="External"/><Relationship Id="rId1561" Type="http://schemas.openxmlformats.org/officeDocument/2006/relationships/hyperlink" Target="http://csa.gov.lr/content.php?sub=HRMIS&amp;related=Directorates" TargetMode="External"/><Relationship Id="rId2405" Type="http://schemas.openxmlformats.org/officeDocument/2006/relationships/hyperlink" Target="http://www.bou.or.ug/bouwebsite/opencms/bou/home.html/" TargetMode="External"/><Relationship Id="rId2612" Type="http://schemas.openxmlformats.org/officeDocument/2006/relationships/hyperlink" Target="http://www.eccb-centralbank.org/" TargetMode="External"/><Relationship Id="rId60" Type="http://schemas.openxmlformats.org/officeDocument/2006/relationships/hyperlink" Target="http://en.wikipedia.org/wiki/Guyana" TargetMode="External"/><Relationship Id="rId1007" Type="http://schemas.openxmlformats.org/officeDocument/2006/relationships/hyperlink" Target="http://www.incometax.gov.eg/e-signature.asp" TargetMode="External"/><Relationship Id="rId1214" Type="http://schemas.openxmlformats.org/officeDocument/2006/relationships/hyperlink" Target="http://www.nalog.ru/rn77/about_fts/el_usl/" TargetMode="External"/><Relationship Id="rId1421" Type="http://schemas.openxmlformats.org/officeDocument/2006/relationships/hyperlink" Target="http://www-wds.worldbank.org/external/default/WDSContentServer/WDSP/IB/2010/05/25/000334955_20100525030054/Rendered/INDEX/535490PAD0P090101Official0Use0Only1.txt" TargetMode="External"/><Relationship Id="rId3179" Type="http://schemas.openxmlformats.org/officeDocument/2006/relationships/hyperlink" Target="http://www.ministere-finances.dj/Publications/decr0224pr01.htm" TargetMode="External"/><Relationship Id="rId3386" Type="http://schemas.openxmlformats.org/officeDocument/2006/relationships/hyperlink" Target="http://map.okmot.kg/" TargetMode="External"/><Relationship Id="rId3593" Type="http://schemas.openxmlformats.org/officeDocument/2006/relationships/hyperlink" Target="http://www.dsbb.imf.org/Pages/GDDS/ComprehensiveFwReport.aspx?ctycode=MAC&amp;catcode=CGO00" TargetMode="External"/><Relationship Id="rId2195" Type="http://schemas.openxmlformats.org/officeDocument/2006/relationships/hyperlink" Target="http://www.hrmo.gov.sl/index.php?l=english&amp;p=34&amp;pn=What%20we%20do?" TargetMode="External"/><Relationship Id="rId3039" Type="http://schemas.openxmlformats.org/officeDocument/2006/relationships/hyperlink" Target="http://vmpc.economiayfinanzas.gob.bo/modelos_c.asp" TargetMode="External"/><Relationship Id="rId3246" Type="http://schemas.openxmlformats.org/officeDocument/2006/relationships/hyperlink" Target="https://www.fpds.gov/fpdsng_cms/" TargetMode="External"/><Relationship Id="rId3453" Type="http://schemas.openxmlformats.org/officeDocument/2006/relationships/hyperlink" Target="https://pefa.org/sites/default/files/assements/comments/MH-Oct12-PFMPR-Public.pdf" TargetMode="External"/><Relationship Id="rId167" Type="http://schemas.openxmlformats.org/officeDocument/2006/relationships/hyperlink" Target="http://en.wikipedia.org/wiki/Benin" TargetMode="External"/><Relationship Id="rId374" Type="http://schemas.openxmlformats.org/officeDocument/2006/relationships/hyperlink" Target="http://www.bancaditalia.it/pubblicazioni/econo/quest_ecofin_2/qef169/QEF_169.pdf" TargetMode="External"/><Relationship Id="rId581" Type="http://schemas.openxmlformats.org/officeDocument/2006/relationships/hyperlink" Target="http://km.anm.gov.my/Lampiran%20Artikel/BPOPA/PEMNA%20Govt%20Cash%20Management%20(Malaysia)-1.pdf" TargetMode="External"/><Relationship Id="rId2055" Type="http://schemas.openxmlformats.org/officeDocument/2006/relationships/hyperlink" Target="https://www.stars.gov.bn/eServices/Public/Login.aspx" TargetMode="External"/><Relationship Id="rId2262" Type="http://schemas.openxmlformats.org/officeDocument/2006/relationships/hyperlink" Target="http://www.per.gov.ie/" TargetMode="External"/><Relationship Id="rId3106" Type="http://schemas.openxmlformats.org/officeDocument/2006/relationships/hyperlink" Target="http://www.spc.int/prism/country/ws/stats" TargetMode="External"/><Relationship Id="rId3660" Type="http://schemas.openxmlformats.org/officeDocument/2006/relationships/hyperlink" Target="http://www.mof.go.jp/" TargetMode="External"/><Relationship Id="rId234" Type="http://schemas.openxmlformats.org/officeDocument/2006/relationships/hyperlink" Target="http://www.mof.gov.tl/" TargetMode="External"/><Relationship Id="rId3313" Type="http://schemas.openxmlformats.org/officeDocument/2006/relationships/hyperlink" Target="http://www.antigua.gov.ag/article_details.php?id=201&amp;category=55" TargetMode="External"/><Relationship Id="rId3520" Type="http://schemas.openxmlformats.org/officeDocument/2006/relationships/hyperlink" Target="http://www.mfed.gov.ki/sites/default/files/IFMIS%20Lessons%20Learned%20in%20PICs.pdf" TargetMode="External"/><Relationship Id="rId441" Type="http://schemas.openxmlformats.org/officeDocument/2006/relationships/hyperlink" Target="http://www.regjeringen.no/en/the-government/solberg/Regjeringens-satsingsomrader/Regjeringens-satsingsomrader/En-enklere-hverdag-for-folk-flest/Digitalisere-forvaltningen.html?id=753127" TargetMode="External"/><Relationship Id="rId1071" Type="http://schemas.openxmlformats.org/officeDocument/2006/relationships/hyperlink" Target="https://kkk.nav.gov.hu/eles/2/evp/" TargetMode="External"/><Relationship Id="rId2122" Type="http://schemas.openxmlformats.org/officeDocument/2006/relationships/hyperlink" Target="http://www.firma-e.com.gt/" TargetMode="External"/><Relationship Id="rId301" Type="http://schemas.openxmlformats.org/officeDocument/2006/relationships/hyperlink" Target="http://www.mfin.hr/en/financial-management-information-systems-fmis-review-and-integration" TargetMode="External"/><Relationship Id="rId1888" Type="http://schemas.openxmlformats.org/officeDocument/2006/relationships/hyperlink" Target="https://evo.gov.sk/" TargetMode="External"/><Relationship Id="rId2939" Type="http://schemas.openxmlformats.org/officeDocument/2006/relationships/hyperlink" Target="http://www.bb.go.th/bbhome/page.asp?option=content&amp;dsc=%A4%D9%E8%C1%D7%CD%BB%AF%D4%BA%D1%B5%D4%A1%D2%C3%A8%D1%B4%B7%D3%A7%BA%BB%C3%D0%C1%D2%B3&amp;folddsc=30001" TargetMode="External"/><Relationship Id="rId4087" Type="http://schemas.openxmlformats.org/officeDocument/2006/relationships/hyperlink" Target="http://data.gov.bf/" TargetMode="External"/><Relationship Id="rId1748" Type="http://schemas.openxmlformats.org/officeDocument/2006/relationships/hyperlink" Target="https://www.app.gov.al/" TargetMode="External"/><Relationship Id="rId4154" Type="http://schemas.openxmlformats.org/officeDocument/2006/relationships/hyperlink" Target="http://www.tresor.mr/" TargetMode="External"/><Relationship Id="rId1955" Type="http://schemas.openxmlformats.org/officeDocument/2006/relationships/hyperlink" Target="http://www.bpp.gov.ng/index.php?option=com_joomdoc&amp;view=documents&amp;path=Federal%20Executive%20Council%20Approved%20Contracts&amp;Itemid=662" TargetMode="External"/><Relationship Id="rId3170" Type="http://schemas.openxmlformats.org/officeDocument/2006/relationships/hyperlink" Target="http://fmis.mef.gov.kh/fmis-project/fmis-project-plan.html" TargetMode="External"/><Relationship Id="rId4014" Type="http://schemas.openxmlformats.org/officeDocument/2006/relationships/hyperlink" Target="http://www.mf.gov.si/si/delovna_podrocja/proracun/splosno_o_proracunu/dokumenti" TargetMode="External"/><Relationship Id="rId1608" Type="http://schemas.openxmlformats.org/officeDocument/2006/relationships/hyperlink" Target="http://www.adsfbih.gov.ba/index.php?lang=ba&amp;sel=165" TargetMode="External"/><Relationship Id="rId1815" Type="http://schemas.openxmlformats.org/officeDocument/2006/relationships/hyperlink" Target="http://www.ppbghana.org/" TargetMode="External"/><Relationship Id="rId3030" Type="http://schemas.openxmlformats.org/officeDocument/2006/relationships/hyperlink" Target="http://www.statssa.gov.za/" TargetMode="External"/><Relationship Id="rId3987" Type="http://schemas.openxmlformats.org/officeDocument/2006/relationships/hyperlink" Target="http://www.pte.gov.co/" TargetMode="External"/><Relationship Id="rId2589" Type="http://schemas.openxmlformats.org/officeDocument/2006/relationships/hyperlink" Target="http://www.bc.gov.cu/" TargetMode="External"/><Relationship Id="rId2796" Type="http://schemas.openxmlformats.org/officeDocument/2006/relationships/hyperlink" Target="http://www.abs.gov.au/" TargetMode="External"/><Relationship Id="rId3847" Type="http://schemas.openxmlformats.org/officeDocument/2006/relationships/hyperlink" Target="http://www.guineaecuatorialpress.com/" TargetMode="External"/><Relationship Id="rId768" Type="http://schemas.openxmlformats.org/officeDocument/2006/relationships/hyperlink" Target="http://www.mof.gov.tl/customs" TargetMode="External"/><Relationship Id="rId975" Type="http://schemas.openxmlformats.org/officeDocument/2006/relationships/hyperlink" Target="http://www.customs.gov.cn/publish/portal0/tab49564/?id=NTit03_con" TargetMode="External"/><Relationship Id="rId1398" Type="http://schemas.openxmlformats.org/officeDocument/2006/relationships/hyperlink" Target="http://www.opm.gov/services-for-agencies/technology-systems/" TargetMode="External"/><Relationship Id="rId2449" Type="http://schemas.openxmlformats.org/officeDocument/2006/relationships/hyperlink" Target="http://www.caa.cm/EN/home.html" TargetMode="External"/><Relationship Id="rId2656" Type="http://schemas.openxmlformats.org/officeDocument/2006/relationships/hyperlink" Target="http://www.bkam.ma/" TargetMode="External"/><Relationship Id="rId2863" Type="http://schemas.openxmlformats.org/officeDocument/2006/relationships/hyperlink" Target="http://www.mof.go.jp/english/about_mof/index.html" TargetMode="External"/><Relationship Id="rId3707" Type="http://schemas.openxmlformats.org/officeDocument/2006/relationships/hyperlink" Target="http://www.treasury.gov.za/" TargetMode="External"/><Relationship Id="rId3914" Type="http://schemas.openxmlformats.org/officeDocument/2006/relationships/hyperlink" Target="http://www.mef.gob.pa/es/informes/Paginas/informes.aspx" TargetMode="External"/><Relationship Id="rId628" Type="http://schemas.openxmlformats.org/officeDocument/2006/relationships/hyperlink" Target="http://www.customs.gov.ag/" TargetMode="External"/><Relationship Id="rId835" Type="http://schemas.openxmlformats.org/officeDocument/2006/relationships/hyperlink" Target="https://www.island.is/" TargetMode="External"/><Relationship Id="rId1258" Type="http://schemas.openxmlformats.org/officeDocument/2006/relationships/hyperlink" Target="http://www.sra.org.sz/index.php?option=com_content&amp;view=article&amp;id=62&amp;Itemid=171" TargetMode="External"/><Relationship Id="rId1465" Type="http://schemas.openxmlformats.org/officeDocument/2006/relationships/hyperlink" Target="http://www.gbo.tn/index.php?option=com_content&amp;view=article&amp;id=165&amp;Itemid=237&amp;lang=fr" TargetMode="External"/><Relationship Id="rId1672" Type="http://schemas.openxmlformats.org/officeDocument/2006/relationships/hyperlink" Target="http://www.pefa.org/en/assessment/pk-jun12-pfmpr-public-en" TargetMode="External"/><Relationship Id="rId2309" Type="http://schemas.openxmlformats.org/officeDocument/2006/relationships/hyperlink" Target="http://unpan1.un.org/intradoc/groups/public/documents/un-dpadm/unpan040596.pdf" TargetMode="External"/><Relationship Id="rId2516" Type="http://schemas.openxmlformats.org/officeDocument/2006/relationships/hyperlink" Target="http://www.mof.gov.mm/en" TargetMode="External"/><Relationship Id="rId2723" Type="http://schemas.openxmlformats.org/officeDocument/2006/relationships/hyperlink" Target="http://www.boz.zm/" TargetMode="External"/><Relationship Id="rId1118" Type="http://schemas.openxmlformats.org/officeDocument/2006/relationships/hyperlink" Target="https://eservices.finance.gov.lb/" TargetMode="External"/><Relationship Id="rId1325" Type="http://schemas.openxmlformats.org/officeDocument/2006/relationships/hyperlink" Target="http://journals.sas.ac.uk/deeslr/index" TargetMode="External"/><Relationship Id="rId1532" Type="http://schemas.openxmlformats.org/officeDocument/2006/relationships/hyperlink" Target="http://laborsta.ilo.org/STP/guest" TargetMode="External"/><Relationship Id="rId2930" Type="http://schemas.openxmlformats.org/officeDocument/2006/relationships/hyperlink" Target="http://www.mof.gov.vn/portal/page/portal/mof_vn/knd/1527141/1527171/74676643" TargetMode="External"/><Relationship Id="rId902" Type="http://schemas.openxmlformats.org/officeDocument/2006/relationships/hyperlink" Target="http://www.tongaportal.gov.to/" TargetMode="External"/><Relationship Id="rId3497" Type="http://schemas.openxmlformats.org/officeDocument/2006/relationships/hyperlink" Target="http://www.mof.gov.bh/categorylist.asp?ctype=res" TargetMode="External"/><Relationship Id="rId31" Type="http://schemas.openxmlformats.org/officeDocument/2006/relationships/hyperlink" Target="http://en.wikipedia.org/wiki/Comoros" TargetMode="External"/><Relationship Id="rId2099" Type="http://schemas.openxmlformats.org/officeDocument/2006/relationships/hyperlink" Target="http://www.bicma.gov.bt/ACT/English.pdf" TargetMode="External"/><Relationship Id="rId278" Type="http://schemas.openxmlformats.org/officeDocument/2006/relationships/hyperlink" Target="http://www.vijeceministara.gov.ba/ministarstva/finansije_i_trezor/default.aspx?id=108&amp;langTag=en-US" TargetMode="External"/><Relationship Id="rId3357" Type="http://schemas.openxmlformats.org/officeDocument/2006/relationships/hyperlink" Target="http://www.minfin.gov.cv/" TargetMode="External"/><Relationship Id="rId3564" Type="http://schemas.openxmlformats.org/officeDocument/2006/relationships/hyperlink" Target="http://www.sndi.ci/index.php/component/content/article/35-infosndi/78-sigfip.html" TargetMode="External"/><Relationship Id="rId3771" Type="http://schemas.openxmlformats.org/officeDocument/2006/relationships/hyperlink" Target="http://www.mfinante.ro/execbug.html?pagina=domenii" TargetMode="External"/><Relationship Id="rId485" Type="http://schemas.openxmlformats.org/officeDocument/2006/relationships/hyperlink" Target="http://www.seylii.org/sc/legislation/consolidated-act/188" TargetMode="External"/><Relationship Id="rId692" Type="http://schemas.openxmlformats.org/officeDocument/2006/relationships/hyperlink" Target="http://www.beacukai.go.id/" TargetMode="External"/><Relationship Id="rId2166" Type="http://schemas.openxmlformats.org/officeDocument/2006/relationships/hyperlink" Target="http://www.mf.gov.md/en/publicdebt/" TargetMode="External"/><Relationship Id="rId2373" Type="http://schemas.openxmlformats.org/officeDocument/2006/relationships/hyperlink" Target="http://www.nepal.gov.np/portal/npgea/cms/GeaCMSPortletWindow?p=p_NITC&amp;action=e&amp;windowstate=normal&amp;n=eGovMasterPlan.html&amp;mode=view&amp;i=526" TargetMode="External"/><Relationship Id="rId2580" Type="http://schemas.openxmlformats.org/officeDocument/2006/relationships/hyperlink" Target="http://www.beac.int/" TargetMode="External"/><Relationship Id="rId3217" Type="http://schemas.openxmlformats.org/officeDocument/2006/relationships/hyperlink" Target="http://www.ppa.gov.et/" TargetMode="External"/><Relationship Id="rId3424" Type="http://schemas.openxmlformats.org/officeDocument/2006/relationships/hyperlink" Target="http://www.ain.cu/" TargetMode="External"/><Relationship Id="rId3631" Type="http://schemas.openxmlformats.org/officeDocument/2006/relationships/hyperlink" Target="http://www.mfin.hr/" TargetMode="External"/><Relationship Id="rId138" Type="http://schemas.openxmlformats.org/officeDocument/2006/relationships/hyperlink" Target="http://en.wikipedia.org/wiki/Sudan" TargetMode="External"/><Relationship Id="rId345" Type="http://schemas.openxmlformats.org/officeDocument/2006/relationships/hyperlink" Target="https://www.usp.gv.at/Portal.Node/usp/public/content/online_verfahren/48573.html" TargetMode="External"/><Relationship Id="rId552" Type="http://schemas.openxmlformats.org/officeDocument/2006/relationships/hyperlink" Target="http://www.wipo.int/edocs/lexdocs/laws/en/fm/fm002en.pdf" TargetMode="External"/><Relationship Id="rId1182" Type="http://schemas.openxmlformats.org/officeDocument/2006/relationships/hyperlink" Target="https://www.oswo.nl/swodouane/mod/forum/index.php?id=4401&amp;lang=en_utf8" TargetMode="External"/><Relationship Id="rId2026" Type="http://schemas.openxmlformats.org/officeDocument/2006/relationships/hyperlink" Target="http://service-public-particuliers.gouv.mc/" TargetMode="External"/><Relationship Id="rId2233" Type="http://schemas.openxmlformats.org/officeDocument/2006/relationships/hyperlink" Target="http://www.irma-international.org/viewtitle/33302" TargetMode="External"/><Relationship Id="rId2440" Type="http://schemas.openxmlformats.org/officeDocument/2006/relationships/hyperlink" Target="http://www.finance.gov.bw/" TargetMode="External"/><Relationship Id="rId205" Type="http://schemas.openxmlformats.org/officeDocument/2006/relationships/hyperlink" Target="http://www.treasury.gov.ph/" TargetMode="External"/><Relationship Id="rId412" Type="http://schemas.openxmlformats.org/officeDocument/2006/relationships/hyperlink" Target="http://www.ilkap.gov.my/download/pekeliling/agc/Act61.pdf" TargetMode="External"/><Relationship Id="rId1042" Type="http://schemas.openxmlformats.org/officeDocument/2006/relationships/hyperlink" Target="http://portal.sat.gob.gt/sitio/index.php/tramites-o-gestiones/aduanas/28-documentaci-asistencia-aduanera/8451-aduanas-sin-papeles.html" TargetMode="External"/><Relationship Id="rId2300" Type="http://schemas.openxmlformats.org/officeDocument/2006/relationships/hyperlink" Target="http://www.rdb.rw/uploads/tx_sbdownloader/NICI_III.pdf" TargetMode="External"/><Relationship Id="rId1999" Type="http://schemas.openxmlformats.org/officeDocument/2006/relationships/hyperlink" Target="http://eprocure.gov.in/cppp" TargetMode="External"/><Relationship Id="rId4058" Type="http://schemas.openxmlformats.org/officeDocument/2006/relationships/hyperlink" Target="http://www.gobenic.gob.ni/" TargetMode="External"/><Relationship Id="rId1859" Type="http://schemas.openxmlformats.org/officeDocument/2006/relationships/hyperlink" Target="http://www.panamacompra.gob.pa/" TargetMode="External"/><Relationship Id="rId3074" Type="http://schemas.openxmlformats.org/officeDocument/2006/relationships/hyperlink" Target="http://www.mf.gov.si/si/delovna_podrocja/lokalne_skupnosti/priprava_proracunov_in_zakljucnih_racunov_obcinskih_proracunov/" TargetMode="External"/><Relationship Id="rId4125" Type="http://schemas.openxmlformats.org/officeDocument/2006/relationships/hyperlink" Target="http://www.bb.mof.go.jp/hdocs/bxss010bh24.html" TargetMode="External"/><Relationship Id="rId1719" Type="http://schemas.openxmlformats.org/officeDocument/2006/relationships/hyperlink" Target="http://www.gov.gd/egov/pdf/vacancies/DPA_staffing_%20expenditure_reviews_human_resource_audit_TOR.pdf" TargetMode="External"/><Relationship Id="rId1926" Type="http://schemas.openxmlformats.org/officeDocument/2006/relationships/hyperlink" Target="https://www.gebiz.gov.sg/scripts/main.do?sourceLocation=openarea&amp;select=tenderId" TargetMode="External"/><Relationship Id="rId3281" Type="http://schemas.openxmlformats.org/officeDocument/2006/relationships/hyperlink" Target="http://www.economiayfinanzas.gob.bo/institucion/estorgpdf.php?sw=0" TargetMode="External"/><Relationship Id="rId2090" Type="http://schemas.openxmlformats.org/officeDocument/2006/relationships/hyperlink" Target="http://www.wipo.int/wipolex/en/details.jsp?id=7796" TargetMode="External"/><Relationship Id="rId3141" Type="http://schemas.openxmlformats.org/officeDocument/2006/relationships/hyperlink" Target="http://www.cnsee.org/" TargetMode="External"/><Relationship Id="rId3001" Type="http://schemas.openxmlformats.org/officeDocument/2006/relationships/hyperlink" Target="http://www.depkeu.go.id/Ind/Organization/?prof=tupoksi" TargetMode="External"/><Relationship Id="rId3958" Type="http://schemas.openxmlformats.org/officeDocument/2006/relationships/hyperlink" Target="http://www.transmuni.gob.ni/" TargetMode="External"/><Relationship Id="rId879" Type="http://schemas.openxmlformats.org/officeDocument/2006/relationships/hyperlink" Target="http://www.gov.rw/" TargetMode="External"/><Relationship Id="rId2767" Type="http://schemas.openxmlformats.org/officeDocument/2006/relationships/hyperlink" Target="http://www.ubos.org/" TargetMode="External"/><Relationship Id="rId739" Type="http://schemas.openxmlformats.org/officeDocument/2006/relationships/hyperlink" Target="http://www.mf.gov.pl/" TargetMode="External"/><Relationship Id="rId1369" Type="http://schemas.openxmlformats.org/officeDocument/2006/relationships/hyperlink" Target="http://laborsta.ilo.org/STP/guest" TargetMode="External"/><Relationship Id="rId1576" Type="http://schemas.openxmlformats.org/officeDocument/2006/relationships/hyperlink" Target="http://www.moga.gov.np/Download/roadmap.doc" TargetMode="External"/><Relationship Id="rId2974" Type="http://schemas.openxmlformats.org/officeDocument/2006/relationships/hyperlink" Target="http://www.freedominfo.org/wp-content/uploads/documents/global_survey2006.pdf" TargetMode="External"/><Relationship Id="rId3818" Type="http://schemas.openxmlformats.org/officeDocument/2006/relationships/hyperlink" Target="http://www.mef.gov.kh/tofe.html" TargetMode="External"/><Relationship Id="rId946" Type="http://schemas.openxmlformats.org/officeDocument/2006/relationships/hyperlink" Target="http://www.tax.gov.kh/" TargetMode="External"/><Relationship Id="rId1229" Type="http://schemas.openxmlformats.org/officeDocument/2006/relationships/hyperlink" Target="http://www.mof.gov.sa/english/Pages/interestcustoms.aspx" TargetMode="External"/><Relationship Id="rId1783" Type="http://schemas.openxmlformats.org/officeDocument/2006/relationships/hyperlink" Target="https://enot.publicprocurement.be/" TargetMode="External"/><Relationship Id="rId1990" Type="http://schemas.openxmlformats.org/officeDocument/2006/relationships/hyperlink" Target="http://www.procurement.gov.jm/procurement/index.php" TargetMode="External"/><Relationship Id="rId2627" Type="http://schemas.openxmlformats.org/officeDocument/2006/relationships/hyperlink" Target="http://www.bancaditalia.it/" TargetMode="External"/><Relationship Id="rId2834" Type="http://schemas.openxmlformats.org/officeDocument/2006/relationships/hyperlink" Target="http://www.minfin.gob.gt/leyespresupuesto.html" TargetMode="External"/><Relationship Id="rId75" Type="http://schemas.openxmlformats.org/officeDocument/2006/relationships/hyperlink" Target="http://en.wikipedia.org/wiki/Kiribati" TargetMode="External"/><Relationship Id="rId806" Type="http://schemas.openxmlformats.org/officeDocument/2006/relationships/hyperlink" Target="https://www.bahamas.gov.bs/" TargetMode="External"/><Relationship Id="rId1436" Type="http://schemas.openxmlformats.org/officeDocument/2006/relationships/hyperlink" Target="http://www.nosi.cv/index.php/pt/solucoes-v15-121/sigof" TargetMode="External"/><Relationship Id="rId1643" Type="http://schemas.openxmlformats.org/officeDocument/2006/relationships/hyperlink" Target="http://documents.worldbank.org/curated/en/2008/03/16215845/eritrea-health-education-sectors-public-expenditure-review" TargetMode="External"/><Relationship Id="rId1850" Type="http://schemas.openxmlformats.org/officeDocument/2006/relationships/hyperlink" Target="http://www.marchespublics.gov.ma/" TargetMode="External"/><Relationship Id="rId2901" Type="http://schemas.openxmlformats.org/officeDocument/2006/relationships/hyperlink" Target="http://www.cso.gov.af/" TargetMode="External"/><Relationship Id="rId1503" Type="http://schemas.openxmlformats.org/officeDocument/2006/relationships/hyperlink" Target="http://laborsta.ilo.org/STP/guest" TargetMode="External"/><Relationship Id="rId1710" Type="http://schemas.openxmlformats.org/officeDocument/2006/relationships/hyperlink" Target="http://unpan1.un.org/intradoc/groups/public/documents/un/unpan028168.pdf" TargetMode="External"/><Relationship Id="rId3468" Type="http://schemas.openxmlformats.org/officeDocument/2006/relationships/hyperlink" Target="http://www.try.gov.hk/internet/ehabou_serv_pledge3.html" TargetMode="External"/><Relationship Id="rId3675" Type="http://schemas.openxmlformats.org/officeDocument/2006/relationships/hyperlink" Target="http://www.mefb.gov.mg/" TargetMode="External"/><Relationship Id="rId3882" Type="http://schemas.openxmlformats.org/officeDocument/2006/relationships/hyperlink" Target="http://www.fm.gov.lv/" TargetMode="External"/><Relationship Id="rId389" Type="http://schemas.openxmlformats.org/officeDocument/2006/relationships/hyperlink" Target="http://www.apec2012.ru/news/20120326/462480211.html" TargetMode="External"/><Relationship Id="rId596" Type="http://schemas.openxmlformats.org/officeDocument/2006/relationships/hyperlink" Target="http://www.irs.gov/" TargetMode="External"/><Relationship Id="rId2277" Type="http://schemas.openxmlformats.org/officeDocument/2006/relationships/hyperlink" Target="http://siare.clad.org/siare/innotend/gobelec/ge-pol-honduras.html" TargetMode="External"/><Relationship Id="rId2484" Type="http://schemas.openxmlformats.org/officeDocument/2006/relationships/hyperlink" Target="http://finmin.nic.in/index.html" TargetMode="External"/><Relationship Id="rId2691" Type="http://schemas.openxmlformats.org/officeDocument/2006/relationships/hyperlink" Target="http://www.nbs.sk/" TargetMode="External"/><Relationship Id="rId3328" Type="http://schemas.openxmlformats.org/officeDocument/2006/relationships/hyperlink" Target="http://www.bahamas.gov.bs/wps/portal/public/" TargetMode="External"/><Relationship Id="rId3535" Type="http://schemas.openxmlformats.org/officeDocument/2006/relationships/hyperlink" Target="http://www.erd.gov.lk/publicweb/SAD/SAD_index.html" TargetMode="External"/><Relationship Id="rId3742" Type="http://schemas.openxmlformats.org/officeDocument/2006/relationships/hyperlink" Target="http://www.mf.gov.si/" TargetMode="External"/><Relationship Id="rId249" Type="http://schemas.openxmlformats.org/officeDocument/2006/relationships/hyperlink" Target="http://www.pefa.org/en/assessment/am-may14-pfmpr-public-en" TargetMode="External"/><Relationship Id="rId456" Type="http://schemas.openxmlformats.org/officeDocument/2006/relationships/hyperlink" Target="http://www.igcp.pt/gca/?id=567" TargetMode="External"/><Relationship Id="rId663" Type="http://schemas.openxmlformats.org/officeDocument/2006/relationships/hyperlink" Target="http://www.douanes.ci/" TargetMode="External"/><Relationship Id="rId870" Type="http://schemas.openxmlformats.org/officeDocument/2006/relationships/hyperlink" Target="http://www.nepal.gov.np/portal/npgea/allServices?showAll=true" TargetMode="External"/><Relationship Id="rId1086" Type="http://schemas.openxmlformats.org/officeDocument/2006/relationships/hyperlink" Target="https://www.tin-nsdl.com/about-us.php" TargetMode="External"/><Relationship Id="rId1293" Type="http://schemas.openxmlformats.org/officeDocument/2006/relationships/hyperlink" Target="http://sfs.gov.ua/" TargetMode="External"/><Relationship Id="rId2137" Type="http://schemas.openxmlformats.org/officeDocument/2006/relationships/hyperlink" Target="http://www.paci.gov.kw/index.php/2012-03-22-08-41-49/2012-03-22-08-43-20" TargetMode="External"/><Relationship Id="rId2344" Type="http://schemas.openxmlformats.org/officeDocument/2006/relationships/hyperlink" Target="https://joinup.ec.europa.eu/sites/default/files/af/12/e5/eGov%20in%20LV%20-%20April%202014%20-%20v.16.0%20.pdf" TargetMode="External"/><Relationship Id="rId2551" Type="http://schemas.openxmlformats.org/officeDocument/2006/relationships/hyperlink" Target="http://www.bna.ao/" TargetMode="External"/><Relationship Id="rId109" Type="http://schemas.openxmlformats.org/officeDocument/2006/relationships/hyperlink" Target="http://en.wikipedia.org/wiki/Norway" TargetMode="External"/><Relationship Id="rId316" Type="http://schemas.openxmlformats.org/officeDocument/2006/relationships/hyperlink" Target="http://www.mh.gob.sv/portal/page/portal/MH_Fin_OLD/MH_TESORERIA" TargetMode="External"/><Relationship Id="rId523" Type="http://schemas.openxmlformats.org/officeDocument/2006/relationships/hyperlink" Target="http://www.tresor-togo.org/" TargetMode="External"/><Relationship Id="rId1153" Type="http://schemas.openxmlformats.org/officeDocument/2006/relationships/hyperlink" Target="http://www.arabsoft.com.tn/arabsoft/detail_product.php?langue=en&amp;id_table=69&amp;titre=JIBAYA&amp;deb=2" TargetMode="External"/><Relationship Id="rId2204" Type="http://schemas.openxmlformats.org/officeDocument/2006/relationships/hyperlink" Target="http://www.gobenic.gob.ni/eventos/intercambio-de-experiencias-de-la-ley-de-firma-electronica-de-costa-rica/Presentacion%20Firma%20Electronica%20Nicaragua.pdf/view" TargetMode="External"/><Relationship Id="rId3602" Type="http://schemas.openxmlformats.org/officeDocument/2006/relationships/hyperlink" Target="http://transparenciafiscal.gob.do/en/web/transparenciafiscal/sigef" TargetMode="External"/><Relationship Id="rId730" Type="http://schemas.openxmlformats.org/officeDocument/2006/relationships/hyperlink" Target="http://www.customs.gov.ng/" TargetMode="External"/><Relationship Id="rId1013" Type="http://schemas.openxmlformats.org/officeDocument/2006/relationships/hyperlink" Target="http://www.emta.ee/" TargetMode="External"/><Relationship Id="rId1360" Type="http://schemas.openxmlformats.org/officeDocument/2006/relationships/hyperlink" Target="http://laborsta.ilo.org/STP/guest" TargetMode="External"/><Relationship Id="rId2411" Type="http://schemas.openxmlformats.org/officeDocument/2006/relationships/hyperlink" Target="http://www.efv.admin.ch/d/themen/mittelbeschaff_verm_schuldenverw.php" TargetMode="External"/><Relationship Id="rId4169" Type="http://schemas.openxmlformats.org/officeDocument/2006/relationships/hyperlink" Target="http://efiling.zimra.co.zw/" TargetMode="External"/><Relationship Id="rId1220" Type="http://schemas.openxmlformats.org/officeDocument/2006/relationships/hyperlink" Target="http://www.irdstlucia.gov.lc/about.htm" TargetMode="External"/><Relationship Id="rId3185" Type="http://schemas.openxmlformats.org/officeDocument/2006/relationships/hyperlink" Target="http://scoa.treasury.gov.za/Pages/SCOADocuments.aspx" TargetMode="External"/><Relationship Id="rId3392" Type="http://schemas.openxmlformats.org/officeDocument/2006/relationships/hyperlink" Target="http://www.minhap.gob.es/Documentacion/Publico/NormativaDoctrina/Contabilidad%20Publica/ORDENES%20MINISTERIALES/Orden%20EHA-1037-2010.pdf" TargetMode="External"/><Relationship Id="rId4029" Type="http://schemas.openxmlformats.org/officeDocument/2006/relationships/hyperlink" Target="http://www.data.gov/opendatasites" TargetMode="External"/><Relationship Id="rId3045" Type="http://schemas.openxmlformats.org/officeDocument/2006/relationships/hyperlink" Target="http://www.treasury.gov.kh/" TargetMode="External"/><Relationship Id="rId3252" Type="http://schemas.openxmlformats.org/officeDocument/2006/relationships/hyperlink" Target="http://www.economie.gouv.fr/le-ministere/services-ministere-leconomie-et-des-finances" TargetMode="External"/><Relationship Id="rId173" Type="http://schemas.openxmlformats.org/officeDocument/2006/relationships/hyperlink" Target="http://en.wikipedia.org/wiki/Congo" TargetMode="External"/><Relationship Id="rId380" Type="http://schemas.openxmlformats.org/officeDocument/2006/relationships/hyperlink" Target="http://www.mof.go.jp/english/budget/budget/fy2002/brief/2002-23.htm" TargetMode="External"/><Relationship Id="rId2061" Type="http://schemas.openxmlformats.org/officeDocument/2006/relationships/hyperlink" Target="http://unpan1.un.org/intradoc/groups/public/documents/tasf/unpan024799.pdf" TargetMode="External"/><Relationship Id="rId3112" Type="http://schemas.openxmlformats.org/officeDocument/2006/relationships/hyperlink" Target="http://www.qsa.gov.qa/" TargetMode="External"/><Relationship Id="rId240" Type="http://schemas.openxmlformats.org/officeDocument/2006/relationships/hyperlink" Target="http://www.beit-salam.km/article.php3?id_article=24" TargetMode="External"/><Relationship Id="rId100" Type="http://schemas.openxmlformats.org/officeDocument/2006/relationships/hyperlink" Target="http://en.wikipedia.org/wiki/Mozambique" TargetMode="External"/><Relationship Id="rId2878" Type="http://schemas.openxmlformats.org/officeDocument/2006/relationships/hyperlink" Target="http://www.statec.public.lu/" TargetMode="External"/><Relationship Id="rId3929" Type="http://schemas.openxmlformats.org/officeDocument/2006/relationships/hyperlink" Target="http://www.mofed.gov.et/" TargetMode="External"/><Relationship Id="rId4093" Type="http://schemas.openxmlformats.org/officeDocument/2006/relationships/hyperlink" Target="http://www.dati.gov.it/" TargetMode="External"/><Relationship Id="rId1687" Type="http://schemas.openxmlformats.org/officeDocument/2006/relationships/hyperlink" Target="http://unpan1.un.org/intradoc/groups/public/documents/un/unpan023202.pdf" TargetMode="External"/><Relationship Id="rId1894" Type="http://schemas.openxmlformats.org/officeDocument/2006/relationships/hyperlink" Target="http://www.zakupki.gov.tj/" TargetMode="External"/><Relationship Id="rId2738" Type="http://schemas.openxmlformats.org/officeDocument/2006/relationships/hyperlink" Target="http://statbel.fgov.be/" TargetMode="External"/><Relationship Id="rId2945" Type="http://schemas.openxmlformats.org/officeDocument/2006/relationships/hyperlink" Target="http://www.sweden.gov.se/sb/d/2853/a/18096" TargetMode="External"/><Relationship Id="rId917" Type="http://schemas.openxmlformats.org/officeDocument/2006/relationships/hyperlink" Target="http://www.pert.minfin.gv.ao/_relatorio/RelatorioAnual2012.pdf" TargetMode="External"/><Relationship Id="rId1547" Type="http://schemas.openxmlformats.org/officeDocument/2006/relationships/hyperlink" Target="https://www.pefa.org/en/assessment/sv-aug13-pfmpr-public-en" TargetMode="External"/><Relationship Id="rId1754" Type="http://schemas.openxmlformats.org/officeDocument/2006/relationships/hyperlink" Target="http://www.pppd.gov.bt/" TargetMode="External"/><Relationship Id="rId1961" Type="http://schemas.openxmlformats.org/officeDocument/2006/relationships/hyperlink" Target="http://www.eprocurement.gov.gr/" TargetMode="External"/><Relationship Id="rId2805" Type="http://schemas.openxmlformats.org/officeDocument/2006/relationships/hyperlink" Target="http://www.dane.gov.co/" TargetMode="External"/><Relationship Id="rId4160" Type="http://schemas.openxmlformats.org/officeDocument/2006/relationships/hyperlink" Target="https://www.bahamas.gov.bs/" TargetMode="External"/><Relationship Id="rId46" Type="http://schemas.openxmlformats.org/officeDocument/2006/relationships/hyperlink" Target="http://en.wikipedia.org/wiki/Estonia" TargetMode="External"/><Relationship Id="rId1407" Type="http://schemas.openxmlformats.org/officeDocument/2006/relationships/hyperlink" Target="http://icsc.un.org/map/" TargetMode="External"/><Relationship Id="rId1614" Type="http://schemas.openxmlformats.org/officeDocument/2006/relationships/hyperlink" Target="http://siaper.contraloria.cl/opencms/opencms/siaper/index.html" TargetMode="External"/><Relationship Id="rId1821" Type="http://schemas.openxmlformats.org/officeDocument/2006/relationships/hyperlink" Target="http://www.kozbeszerzes.hu/adatbazis/keres/hirdetmeny" TargetMode="External"/><Relationship Id="rId4020" Type="http://schemas.openxmlformats.org/officeDocument/2006/relationships/hyperlink" Target="http://www.budgetoffice.gov.ng/2014/Understanding%20Budget%202014.pdf" TargetMode="External"/><Relationship Id="rId3579" Type="http://schemas.openxmlformats.org/officeDocument/2006/relationships/hyperlink" Target="http://documents.worldbank.org/curated/en/2010/06/13215703/public-financial-management-reform-middle-east-north-africa-overview-regional-experience-vol-1-2-overview-summary" TargetMode="External"/><Relationship Id="rId3786" Type="http://schemas.openxmlformats.org/officeDocument/2006/relationships/hyperlink" Target="http://www.minfin.gv.ao/" TargetMode="External"/><Relationship Id="rId2388" Type="http://schemas.openxmlformats.org/officeDocument/2006/relationships/hyperlink" Target="http://www.aofm.gov.au/" TargetMode="External"/><Relationship Id="rId2595" Type="http://schemas.openxmlformats.org/officeDocument/2006/relationships/hyperlink" Target="http://www.bancentral.gov.do/" TargetMode="External"/><Relationship Id="rId3439" Type="http://schemas.openxmlformats.org/officeDocument/2006/relationships/hyperlink" Target="http://www.mef.gob.pe/index.php?option=com_content&amp;view=article&amp;id=2028&amp;Itemid=101421&amp;lang=es" TargetMode="External"/><Relationship Id="rId3993" Type="http://schemas.openxmlformats.org/officeDocument/2006/relationships/hyperlink" Target="http://www.mofep.gov.gh/?q=publications/150708" TargetMode="External"/><Relationship Id="rId567" Type="http://schemas.openxmlformats.org/officeDocument/2006/relationships/hyperlink" Target="http://www.mof.gov.ae/En/AboutMinistry/Departments/Pages/FinancialOperationsDepartment.aspx" TargetMode="External"/><Relationship Id="rId1197" Type="http://schemas.openxmlformats.org/officeDocument/2006/relationships/hyperlink" Target="https://www.anip.gob.pa/defaultsecure.asp" TargetMode="External"/><Relationship Id="rId2248" Type="http://schemas.openxmlformats.org/officeDocument/2006/relationships/hyperlink" Target="http://www.vm.fi/vm/en/16_ict/index.jsp" TargetMode="External"/><Relationship Id="rId3646" Type="http://schemas.openxmlformats.org/officeDocument/2006/relationships/hyperlink" Target="http://www.gov.gd/ministries/finance.html" TargetMode="External"/><Relationship Id="rId3853" Type="http://schemas.openxmlformats.org/officeDocument/2006/relationships/hyperlink" Target="http://www.finmin.nic.in/reports/annualreport.asp" TargetMode="External"/><Relationship Id="rId774" Type="http://schemas.openxmlformats.org/officeDocument/2006/relationships/hyperlink" Target="http://customs.gov.tm/" TargetMode="External"/><Relationship Id="rId981" Type="http://schemas.openxmlformats.org/officeDocument/2006/relationships/hyperlink" Target="http://www.pefa.org/en/assessment/km-jul13-pfmpr-public-en" TargetMode="External"/><Relationship Id="rId1057" Type="http://schemas.openxmlformats.org/officeDocument/2006/relationships/hyperlink" Target="http://www.asycuda.org/dispcountry.asp?name=Solomon%20Islands" TargetMode="External"/><Relationship Id="rId2455" Type="http://schemas.openxmlformats.org/officeDocument/2006/relationships/hyperlink" Target="http://www.minfin.gov.cv/index.php/organica" TargetMode="External"/><Relationship Id="rId2662" Type="http://schemas.openxmlformats.org/officeDocument/2006/relationships/hyperlink" Target="http://www.bcn.gob.ni/" TargetMode="External"/><Relationship Id="rId3506" Type="http://schemas.openxmlformats.org/officeDocument/2006/relationships/hyperlink" Target="http://www-wds.worldbank.org/external/default/WDSContentServer/WDSP/IB/2010/12/08/000333037_20101208231702/Rendered/PDF/ICR16820ICR0P11OFFICIAL0USE0ONLY191.pdf" TargetMode="External"/><Relationship Id="rId3713" Type="http://schemas.openxmlformats.org/officeDocument/2006/relationships/hyperlink" Target="http://www.efd.admin.ch/" TargetMode="External"/><Relationship Id="rId3920" Type="http://schemas.openxmlformats.org/officeDocument/2006/relationships/hyperlink" Target="http://www.sknmof.com/" TargetMode="External"/><Relationship Id="rId427" Type="http://schemas.openxmlformats.org/officeDocument/2006/relationships/hyperlink" Target="http://www.mf.gov.me/organizacija/budzet-i-trezor-/" TargetMode="External"/><Relationship Id="rId634" Type="http://schemas.openxmlformats.org/officeDocument/2006/relationships/hyperlink" Target="http://www.bahamas.gov.bs/customs" TargetMode="External"/><Relationship Id="rId841" Type="http://schemas.openxmlformats.org/officeDocument/2006/relationships/hyperlink" Target="http://www.jis.gov.jm/" TargetMode="External"/><Relationship Id="rId1264" Type="http://schemas.openxmlformats.org/officeDocument/2006/relationships/hyperlink" Target="http://asycuda.customs.gov.sy/" TargetMode="External"/><Relationship Id="rId1471" Type="http://schemas.openxmlformats.org/officeDocument/2006/relationships/hyperlink" Target="http://www.fhrinstitute.org/mod/data/view.php?d=1&amp;advanced=0&amp;paging=&amp;page=12" TargetMode="External"/><Relationship Id="rId2108" Type="http://schemas.openxmlformats.org/officeDocument/2006/relationships/hyperlink" Target="http://www.mcw.gov.cy/mcw/dec/dec.nsf/DMLresponsibilities_en/DMLresponsibilities_en?OpenDocument" TargetMode="External"/><Relationship Id="rId2315" Type="http://schemas.openxmlformats.org/officeDocument/2006/relationships/hyperlink" Target="http://www.egov.go.th/AboutUs.aspx" TargetMode="External"/><Relationship Id="rId2522" Type="http://schemas.openxmlformats.org/officeDocument/2006/relationships/hyperlink" Target="http://www.finance.gov.vc/" TargetMode="External"/><Relationship Id="rId701" Type="http://schemas.openxmlformats.org/officeDocument/2006/relationships/hyperlink" Target="http://www.customs.go.kr/" TargetMode="External"/><Relationship Id="rId1124" Type="http://schemas.openxmlformats.org/officeDocument/2006/relationships/hyperlink" Target="http://www.llv.li/" TargetMode="External"/><Relationship Id="rId1331" Type="http://schemas.openxmlformats.org/officeDocument/2006/relationships/hyperlink" Target="http://www.onsc.gub.uy/onsc1/" TargetMode="External"/><Relationship Id="rId3089" Type="http://schemas.openxmlformats.org/officeDocument/2006/relationships/hyperlink" Target="http://www.ssb.no/" TargetMode="External"/><Relationship Id="rId3296" Type="http://schemas.openxmlformats.org/officeDocument/2006/relationships/hyperlink" Target="http://www.treasury.govt.nz/abouttreasury" TargetMode="External"/><Relationship Id="rId3156" Type="http://schemas.openxmlformats.org/officeDocument/2006/relationships/hyperlink" Target="http://www.gov.me/info_vodici" TargetMode="External"/><Relationship Id="rId3363" Type="http://schemas.openxmlformats.org/officeDocument/2006/relationships/hyperlink" Target="http://www.singstat.gov.sg/publications/publications_and_papers/reference/mdscontent.html" TargetMode="External"/><Relationship Id="rId284" Type="http://schemas.openxmlformats.org/officeDocument/2006/relationships/hyperlink" Target="http://www.mof.gov.bn/attachments/article/93/pembayaran%20notes%20-%20mei%202009v1.pdf" TargetMode="External"/><Relationship Id="rId491" Type="http://schemas.openxmlformats.org/officeDocument/2006/relationships/hyperlink" Target="http://www.mofnp.gov.zm/index.php/news/188-state-makes-progress-in-implementation-of-treasury-single-account-system" TargetMode="External"/><Relationship Id="rId2172" Type="http://schemas.openxmlformats.org/officeDocument/2006/relationships/hyperlink" Target="http://www.finmin.lt/web/finmin/home" TargetMode="External"/><Relationship Id="rId3016" Type="http://schemas.openxmlformats.org/officeDocument/2006/relationships/hyperlink" Target="http://www.treasury.gov.my/index.php?option=com_content&amp;view=article&amp;id=315%3Acarta-kementerian&amp;catid=119%3Aprofil-kementerian&amp;Itemid=154&amp;lang=en" TargetMode="External"/><Relationship Id="rId3223" Type="http://schemas.openxmlformats.org/officeDocument/2006/relationships/hyperlink" Target="http://govacc.per.gov.ie/accounting/" TargetMode="External"/><Relationship Id="rId3570" Type="http://schemas.openxmlformats.org/officeDocument/2006/relationships/hyperlink" Target="http://www.sndi.ci/index.php/component/content/article/35-infosndi/78-sigfip.html" TargetMode="External"/><Relationship Id="rId144" Type="http://schemas.openxmlformats.org/officeDocument/2006/relationships/hyperlink" Target="http://en.wikipedia.org/wiki/Tanzania" TargetMode="External"/><Relationship Id="rId3430" Type="http://schemas.openxmlformats.org/officeDocument/2006/relationships/hyperlink" Target="http://transparenciafiscal.gob.do/inicio" TargetMode="External"/><Relationship Id="rId351" Type="http://schemas.openxmlformats.org/officeDocument/2006/relationships/hyperlink" Target="http://minfin-gov.bissau.net/" TargetMode="External"/><Relationship Id="rId2032" Type="http://schemas.openxmlformats.org/officeDocument/2006/relationships/hyperlink" Target="http://www.ctc.gov.qa/tender-en.aspx" TargetMode="External"/><Relationship Id="rId2989" Type="http://schemas.openxmlformats.org/officeDocument/2006/relationships/hyperlink" Target="http://www.csa.gov.et/" TargetMode="External"/><Relationship Id="rId211" Type="http://schemas.openxmlformats.org/officeDocument/2006/relationships/hyperlink" Target="http://www.minfin.gov.cv/index.php/dgt2/dgt-aprs" TargetMode="External"/><Relationship Id="rId1798" Type="http://schemas.openxmlformats.org/officeDocument/2006/relationships/hyperlink" Target="http://www.evergabe-online.de/" TargetMode="External"/><Relationship Id="rId2849" Type="http://schemas.openxmlformats.org/officeDocument/2006/relationships/hyperlink" Target="http://www.cga.nic.in/" TargetMode="External"/><Relationship Id="rId1658" Type="http://schemas.openxmlformats.org/officeDocument/2006/relationships/hyperlink" Target="http://www.shcp.gob.mx/LASHCP/MarcoJuridico/ContabilidadGubernamental/SCG_2013/mpe_2013/doc/mpe_c1.pdf" TargetMode="External"/><Relationship Id="rId1865" Type="http://schemas.openxmlformats.org/officeDocument/2006/relationships/hyperlink" Target="https://contrataciondelestado.es/" TargetMode="External"/><Relationship Id="rId2709" Type="http://schemas.openxmlformats.org/officeDocument/2006/relationships/hyperlink" Target="http://www.bct.gov.tn&#160;" TargetMode="External"/><Relationship Id="rId4064" Type="http://schemas.openxmlformats.org/officeDocument/2006/relationships/hyperlink" Target="http://www.gov.mt/" TargetMode="External"/><Relationship Id="rId1518" Type="http://schemas.openxmlformats.org/officeDocument/2006/relationships/hyperlink" Target="http://laborsta.ilo.org/STP/guest" TargetMode="External"/><Relationship Id="rId2916" Type="http://schemas.openxmlformats.org/officeDocument/2006/relationships/hyperlink" Target="http://www.dominica.gov.dm/cms/?q=node/1402" TargetMode="External"/><Relationship Id="rId3080" Type="http://schemas.openxmlformats.org/officeDocument/2006/relationships/hyperlink" Target="http://www.finance.gov.sk/Default.aspx?CatID=3514" TargetMode="External"/><Relationship Id="rId4131" Type="http://schemas.openxmlformats.org/officeDocument/2006/relationships/hyperlink" Target="http://www.esv.se/Verktyg--stod/Publikationer/2012/Tidsserier-statens-budget-mm-2011/" TargetMode="External"/><Relationship Id="rId1725" Type="http://schemas.openxmlformats.org/officeDocument/2006/relationships/hyperlink" Target="http://unpan1.un.org/intradoc/groups/public/documents/un/unpan023237.pdf" TargetMode="External"/><Relationship Id="rId1932" Type="http://schemas.openxmlformats.org/officeDocument/2006/relationships/hyperlink" Target="http://process.gprocurement.go.th/egp2procmainWeb/jsp/procsearch.sch" TargetMode="External"/><Relationship Id="rId17" Type="http://schemas.openxmlformats.org/officeDocument/2006/relationships/hyperlink" Target="http://en.wikipedia.org/wiki/Belgium" TargetMode="External"/><Relationship Id="rId3897" Type="http://schemas.openxmlformats.org/officeDocument/2006/relationships/hyperlink" Target="http://www.budget.gouv.ga/" TargetMode="External"/><Relationship Id="rId2499" Type="http://schemas.openxmlformats.org/officeDocument/2006/relationships/hyperlink" Target="http://www.finance.gov.gy/" TargetMode="External"/><Relationship Id="rId3757" Type="http://schemas.openxmlformats.org/officeDocument/2006/relationships/hyperlink" Target="http://dwfoc.mof.go.th/foc_eng/index.asp" TargetMode="External"/><Relationship Id="rId3964" Type="http://schemas.openxmlformats.org/officeDocument/2006/relationships/hyperlink" Target="http://cga.nic.in/default.aspx" TargetMode="External"/><Relationship Id="rId1" Type="http://schemas.openxmlformats.org/officeDocument/2006/relationships/hyperlink" Target="http://en.wikipedia.org/wiki/Afghanistan" TargetMode="External"/><Relationship Id="rId678" Type="http://schemas.openxmlformats.org/officeDocument/2006/relationships/hyperlink" Target="http://www.gra.gm/" TargetMode="External"/><Relationship Id="rId885" Type="http://schemas.openxmlformats.org/officeDocument/2006/relationships/hyperlink" Target="http://www.eservices.gov.et/eserviceportaleth/Services.aspx" TargetMode="External"/><Relationship Id="rId2359" Type="http://schemas.openxmlformats.org/officeDocument/2006/relationships/hyperlink" Target="http://www.fonction-publique.public.lu/fr/structure-organisationnelle/ctie/index.html" TargetMode="External"/><Relationship Id="rId2566" Type="http://schemas.openxmlformats.org/officeDocument/2006/relationships/hyperlink" Target="http://www.rma.org.bt&#160;" TargetMode="External"/><Relationship Id="rId2773" Type="http://schemas.openxmlformats.org/officeDocument/2006/relationships/hyperlink" Target="http://www.stat.uz/" TargetMode="External"/><Relationship Id="rId2980" Type="http://schemas.openxmlformats.org/officeDocument/2006/relationships/hyperlink" Target="http://www.capmas.gov.eg/" TargetMode="External"/><Relationship Id="rId3617" Type="http://schemas.openxmlformats.org/officeDocument/2006/relationships/hyperlink" Target="http://www.mof.gov.bt/" TargetMode="External"/><Relationship Id="rId3824" Type="http://schemas.openxmlformats.org/officeDocument/2006/relationships/hyperlink" Target="http://www.mef.gob.pe/index.php?option=com_content&amp;view=article&amp;id=363&amp;Itemid=101125&amp;lang=es" TargetMode="External"/><Relationship Id="rId538" Type="http://schemas.openxmlformats.org/officeDocument/2006/relationships/hyperlink" Target="http://www.mf.gov.dz/article/301/R%C3%A9alisations/281/La-modernisation-des-syst%C3%A8mes-de-paiement-:-une-r%C3%A9forme-exemplaire-port%C3%A9e-par-un-projet-structurant--.html" TargetMode="External"/><Relationship Id="rId745" Type="http://schemas.openxmlformats.org/officeDocument/2006/relationships/hyperlink" Target="http://www.skncustoms.com/" TargetMode="External"/><Relationship Id="rId952" Type="http://schemas.openxmlformats.org/officeDocument/2006/relationships/hyperlink" Target="http://documents.worldbank.org/curated/en/2009/12/11691797/bulgaria-revenue-administration-reform-project" TargetMode="External"/><Relationship Id="rId1168" Type="http://schemas.openxmlformats.org/officeDocument/2006/relationships/hyperlink" Target="http://www.at.gov.mz/" TargetMode="External"/><Relationship Id="rId1375" Type="http://schemas.openxmlformats.org/officeDocument/2006/relationships/hyperlink" Target="http://www.fahr.gov.ae/portal/en/fahr-services/e-services/bayanati.aspx" TargetMode="External"/><Relationship Id="rId1582" Type="http://schemas.openxmlformats.org/officeDocument/2006/relationships/hyperlink" Target="http://fichiers.acteurspublics.com/redac/pdf/Septembre/rapport_final%20congo.pdf" TargetMode="External"/><Relationship Id="rId2219" Type="http://schemas.openxmlformats.org/officeDocument/2006/relationships/hyperlink" Target="http://unctad.org/meetings/en/Presentation/CSTD_2013_Ministerial_WSIS_Angola.pdf" TargetMode="External"/><Relationship Id="rId2426" Type="http://schemas.openxmlformats.org/officeDocument/2006/relationships/hyperlink" Target="https://www.mf.uz/old/en/mf-treasury-menu.html" TargetMode="External"/><Relationship Id="rId2633" Type="http://schemas.openxmlformats.org/officeDocument/2006/relationships/hyperlink" Target="http://www.anz.com/kiribati" TargetMode="External"/><Relationship Id="rId81" Type="http://schemas.openxmlformats.org/officeDocument/2006/relationships/hyperlink" Target="http://en.wikipedia.org/wiki/Lebanon" TargetMode="External"/><Relationship Id="rId605" Type="http://schemas.openxmlformats.org/officeDocument/2006/relationships/hyperlink" Target="http://www.minfin.gv.ao/docs/dspDirecNacioImpoEC.htm" TargetMode="External"/><Relationship Id="rId812" Type="http://schemas.openxmlformats.org/officeDocument/2006/relationships/hyperlink" Target="http://www.servicos.gov.br/" TargetMode="External"/><Relationship Id="rId1028" Type="http://schemas.openxmlformats.org/officeDocument/2006/relationships/hyperlink" Target="http://unctad.org/en/PublicationsLibrary/dtlasycuda2011d1_en.pdf" TargetMode="External"/><Relationship Id="rId1235" Type="http://schemas.openxmlformats.org/officeDocument/2006/relationships/hyperlink" Target="https://eservice.egov.sc/eGateway/public/AllEServices.aspx?type=all" TargetMode="External"/><Relationship Id="rId1442" Type="http://schemas.openxmlformats.org/officeDocument/2006/relationships/hyperlink" Target="https://www.pefa.org/en/assessment/sc-jun11-pfmpr-public-en" TargetMode="External"/><Relationship Id="rId2840" Type="http://schemas.openxmlformats.org/officeDocument/2006/relationships/hyperlink" Target="http://www.sefin.gob.hn/bisefin" TargetMode="External"/><Relationship Id="rId1302" Type="http://schemas.openxmlformats.org/officeDocument/2006/relationships/hyperlink" Target="http://www.dgi.gub.uy/" TargetMode="External"/><Relationship Id="rId2700" Type="http://schemas.openxmlformats.org/officeDocument/2006/relationships/hyperlink" Target="http://www.riksbank.com/" TargetMode="External"/><Relationship Id="rId3267" Type="http://schemas.openxmlformats.org/officeDocument/2006/relationships/hyperlink" Target="http://www.mof.gov.tl/about-the-ministry/legal-framework/?lang=en" TargetMode="External"/><Relationship Id="rId188" Type="http://schemas.openxmlformats.org/officeDocument/2006/relationships/hyperlink" Target="http://en.wikipedia.org/wiki/Sri_lanka" TargetMode="External"/><Relationship Id="rId395" Type="http://schemas.openxmlformats.org/officeDocument/2006/relationships/hyperlink" Target="http://www.mof.gov.kw/" TargetMode="External"/><Relationship Id="rId2076" Type="http://schemas.openxmlformats.org/officeDocument/2006/relationships/hyperlink" Target="http://www.chileatiende.cl/fichas/ver/21201" TargetMode="External"/><Relationship Id="rId3474" Type="http://schemas.openxmlformats.org/officeDocument/2006/relationships/hyperlink" Target="http://www.kryeministri-ks.net/?page=2,231" TargetMode="External"/><Relationship Id="rId3681" Type="http://schemas.openxmlformats.org/officeDocument/2006/relationships/hyperlink" Target="http://www.mf.gov.md/" TargetMode="External"/><Relationship Id="rId2283" Type="http://schemas.openxmlformats.org/officeDocument/2006/relationships/hyperlink" Target="http://globalforum.items-int.com/iigfs/gf-content/uploads/2014/04/Boaz_dolev_Presentation_global_forum.pdf" TargetMode="External"/><Relationship Id="rId2490" Type="http://schemas.openxmlformats.org/officeDocument/2006/relationships/hyperlink" Target="http://www.mof.gov.il/debt/gen/mainpage.asp" TargetMode="External"/><Relationship Id="rId3127" Type="http://schemas.openxmlformats.org/officeDocument/2006/relationships/hyperlink" Target="http://www1.minfin.ru/ru/legislation/" TargetMode="External"/><Relationship Id="rId3334" Type="http://schemas.openxmlformats.org/officeDocument/2006/relationships/hyperlink" Target="http://www.banque-comores.km/" TargetMode="External"/><Relationship Id="rId3541" Type="http://schemas.openxmlformats.org/officeDocument/2006/relationships/hyperlink" Target="http://www.kazna.gov.kg/index.php/modernizatsiya/isuk" TargetMode="External"/><Relationship Id="rId255" Type="http://schemas.openxmlformats.org/officeDocument/2006/relationships/hyperlink" Target="http://www.mf.gov.me/files/1243238089.pdf" TargetMode="External"/><Relationship Id="rId462" Type="http://schemas.openxmlformats.org/officeDocument/2006/relationships/hyperlink" Target="http://discutii.mfinante.ro/static/10/Mfp/sistemedeplati/RoSTEPS_Presentation.pdf" TargetMode="External"/><Relationship Id="rId1092" Type="http://schemas.openxmlformats.org/officeDocument/2006/relationships/hyperlink" Target="http://ec.europa.eu/taxation_customs/customs/policy_issues/electronic_customs_initiative/it_projects/index_en.htm" TargetMode="External"/><Relationship Id="rId2143" Type="http://schemas.openxmlformats.org/officeDocument/2006/relationships/hyperlink" Target="http://www.wipo.int/wipolex/en/details.jsp?id=10873" TargetMode="External"/><Relationship Id="rId2350" Type="http://schemas.openxmlformats.org/officeDocument/2006/relationships/hyperlink" Target="http://www.kgjk-ks.org/?cid=1,146" TargetMode="External"/><Relationship Id="rId3401" Type="http://schemas.openxmlformats.org/officeDocument/2006/relationships/hyperlink" Target="http://www.csb.lv/" TargetMode="External"/><Relationship Id="rId115" Type="http://schemas.openxmlformats.org/officeDocument/2006/relationships/hyperlink" Target="http://en.wikipedia.org/wiki/Paraguay" TargetMode="External"/><Relationship Id="rId322" Type="http://schemas.openxmlformats.org/officeDocument/2006/relationships/hyperlink" Target="http://www-wds.worldbank.org/external/default/WDSContentServer/WDSP/IB/2014/01/13/000461832_20140113152214/Rendered/PDF/839410WP0P14490Box0382124B00PUBLIC0.pdf" TargetMode="External"/><Relationship Id="rId2003" Type="http://schemas.openxmlformats.org/officeDocument/2006/relationships/hyperlink" Target="http://www.kozbeszerzes.hu/" TargetMode="External"/><Relationship Id="rId2210" Type="http://schemas.openxmlformats.org/officeDocument/2006/relationships/hyperlink" Target="http://www.ict.gov.bz&#160;&#160;" TargetMode="External"/><Relationship Id="rId4175" Type="http://schemas.openxmlformats.org/officeDocument/2006/relationships/comments" Target="../comments1.xml"/><Relationship Id="rId1769" Type="http://schemas.openxmlformats.org/officeDocument/2006/relationships/hyperlink" Target="http://www.goszakupki.by/" TargetMode="External"/><Relationship Id="rId1976" Type="http://schemas.openxmlformats.org/officeDocument/2006/relationships/hyperlink" Target="http://www.imf.org/external/np/loi/2014/tcd/fra/072114f.pdf" TargetMode="External"/><Relationship Id="rId3191" Type="http://schemas.openxmlformats.org/officeDocument/2006/relationships/hyperlink" Target="http://www.aft.gouv.fr/articles/2005-draft-budget-bill_872.html" TargetMode="External"/><Relationship Id="rId4035" Type="http://schemas.openxmlformats.org/officeDocument/2006/relationships/hyperlink" Target="http://pub.stat.ee/px-web.2001/Dialog/statfile1.asp" TargetMode="External"/><Relationship Id="rId1629" Type="http://schemas.openxmlformats.org/officeDocument/2006/relationships/hyperlink" Target="https://www.pefa.org/en/assessment/sv-aug13-pfmpr-public-en" TargetMode="External"/><Relationship Id="rId1836" Type="http://schemas.openxmlformats.org/officeDocument/2006/relationships/hyperlink" Target="https://www.eis.gov.lv/Publications/PublicationView.aspx?PublicationId=2" TargetMode="External"/><Relationship Id="rId1903" Type="http://schemas.openxmlformats.org/officeDocument/2006/relationships/hyperlink" Target="http://www.xarid.uz/" TargetMode="External"/><Relationship Id="rId3051" Type="http://schemas.openxmlformats.org/officeDocument/2006/relationships/hyperlink" Target="https://www.hacienda.go.cr/msib21/espanol/Acerca%20del%20Ministerio/InformaciondelMinisterio.htm" TargetMode="External"/><Relationship Id="rId4102" Type="http://schemas.openxmlformats.org/officeDocument/2006/relationships/hyperlink" Target="http://edata.gov.ua/" TargetMode="External"/><Relationship Id="rId3868" Type="http://schemas.openxmlformats.org/officeDocument/2006/relationships/hyperlink" Target="http://www.statehouse.gov.sc/" TargetMode="External"/><Relationship Id="rId789" Type="http://schemas.openxmlformats.org/officeDocument/2006/relationships/hyperlink" Target="http://www.e-albania.al/Pages/eServicesList.aspx" TargetMode="External"/><Relationship Id="rId996" Type="http://schemas.openxmlformats.org/officeDocument/2006/relationships/hyperlink" Target="http://www.skm.dk/" TargetMode="External"/><Relationship Id="rId2677" Type="http://schemas.openxmlformats.org/officeDocument/2006/relationships/hyperlink" Target="http://www.bnro.ro/" TargetMode="External"/><Relationship Id="rId2884" Type="http://schemas.openxmlformats.org/officeDocument/2006/relationships/hyperlink" Target="http://www.nso.gov.mt/" TargetMode="External"/><Relationship Id="rId3728" Type="http://schemas.openxmlformats.org/officeDocument/2006/relationships/hyperlink" Target="http://www.pmof.ps/" TargetMode="External"/><Relationship Id="rId649" Type="http://schemas.openxmlformats.org/officeDocument/2006/relationships/hyperlink" Target="http://www.douanes.bf/" TargetMode="External"/><Relationship Id="rId856" Type="http://schemas.openxmlformats.org/officeDocument/2006/relationships/hyperlink" Target="https://www.myeg.com.my/" TargetMode="External"/><Relationship Id="rId1279" Type="http://schemas.openxmlformats.org/officeDocument/2006/relationships/hyperlink" Target="http://www.douanes.tg/index.php?option=com_k2&amp;view=item&amp;layout=item&amp;id=286&amp;Itemid=758" TargetMode="External"/><Relationship Id="rId1486" Type="http://schemas.openxmlformats.org/officeDocument/2006/relationships/hyperlink" Target="http://www.finances.gov.ma/en/Pages/TGR.aspx?m=THE%20MINISTRY&amp;m2=Departments" TargetMode="External"/><Relationship Id="rId2537" Type="http://schemas.openxmlformats.org/officeDocument/2006/relationships/hyperlink" Target="http://www.ogcio.gov.hk/en/facts/government_it_expenditure.htm" TargetMode="External"/><Relationship Id="rId3935" Type="http://schemas.openxmlformats.org/officeDocument/2006/relationships/hyperlink" Target="http://budgettransparency.gov.tl/publicTransparency/transparencyNavigation;jsessionid=339D99EEF7F9956BC9CC3B72D562E5E9?isInflow=false&amp;selectedGroupId=228&amp;lang=en" TargetMode="External"/><Relationship Id="rId509" Type="http://schemas.openxmlformats.org/officeDocument/2006/relationships/hyperlink" Target="http://minfin.sr/dirfin.htm" TargetMode="External"/><Relationship Id="rId1139" Type="http://schemas.openxmlformats.org/officeDocument/2006/relationships/hyperlink" Target="http://www.dgi.gouv.ml/" TargetMode="External"/><Relationship Id="rId1346" Type="http://schemas.openxmlformats.org/officeDocument/2006/relationships/hyperlink" Target="http://laborsta.ilo.org/STP/guest" TargetMode="External"/><Relationship Id="rId1693" Type="http://schemas.openxmlformats.org/officeDocument/2006/relationships/hyperlink" Target="http://www.adie.sn/index.php/projet/girafe" TargetMode="External"/><Relationship Id="rId2744" Type="http://schemas.openxmlformats.org/officeDocument/2006/relationships/hyperlink" Target="http://www.statistica.md/" TargetMode="External"/><Relationship Id="rId2951" Type="http://schemas.openxmlformats.org/officeDocument/2006/relationships/hyperlink" Target="http://www.barbadosparliament.com/" TargetMode="External"/><Relationship Id="rId716" Type="http://schemas.openxmlformats.org/officeDocument/2006/relationships/hyperlink" Target="http://www.customs.gov.my/" TargetMode="External"/><Relationship Id="rId923" Type="http://schemas.openxmlformats.org/officeDocument/2006/relationships/hyperlink" Target="http://www.taxes.gov.az/" TargetMode="External"/><Relationship Id="rId1553" Type="http://schemas.openxmlformats.org/officeDocument/2006/relationships/hyperlink" Target="http://hrmis.csb.gov.jo/index.php/en/2013-05-06-05-51-46/17-2013-05-05-08-31-20" TargetMode="External"/><Relationship Id="rId1760" Type="http://schemas.openxmlformats.org/officeDocument/2006/relationships/hyperlink" Target="http://www.ppadb.co.bw/" TargetMode="External"/><Relationship Id="rId2604" Type="http://schemas.openxmlformats.org/officeDocument/2006/relationships/hyperlink" Target="http://www.bof.fi/" TargetMode="External"/><Relationship Id="rId2811" Type="http://schemas.openxmlformats.org/officeDocument/2006/relationships/hyperlink" Target="http://www.gpo.gov/help/about_fdsys2.htm" TargetMode="External"/><Relationship Id="rId52" Type="http://schemas.openxmlformats.org/officeDocument/2006/relationships/hyperlink" Target="http://en.wikipedia.org/wiki/Georgia_(country)" TargetMode="External"/><Relationship Id="rId1206" Type="http://schemas.openxmlformats.org/officeDocument/2006/relationships/hyperlink" Target="http://www.epodatki.mf.gov.pl/" TargetMode="External"/><Relationship Id="rId1413" Type="http://schemas.openxmlformats.org/officeDocument/2006/relationships/hyperlink" Target="http://www.finance.gov.au/files/2012/04/Review-of-the-Australian-Governments-Use-of-Information-and-Communication-Technology.pdf" TargetMode="External"/><Relationship Id="rId1620" Type="http://schemas.openxmlformats.org/officeDocument/2006/relationships/hyperlink" Target="http://documents.worldbank.org/curated/en/2013/04/17611399/congo-democratic-republic-governance-capacity-enhancement-project" TargetMode="External"/><Relationship Id="rId3378" Type="http://schemas.openxmlformats.org/officeDocument/2006/relationships/hyperlink" Target="http://www.transmuni.gob.ni/cgi-bin/tm_CPTKtal.cgi?ejercicio=2013" TargetMode="External"/><Relationship Id="rId3585" Type="http://schemas.openxmlformats.org/officeDocument/2006/relationships/hyperlink" Target="https://pefa.org/assessment/sc-jun11-pfmpr-public-en" TargetMode="External"/><Relationship Id="rId3792" Type="http://schemas.openxmlformats.org/officeDocument/2006/relationships/hyperlink" Target="http://www.maliyye.gov.az/" TargetMode="External"/><Relationship Id="rId299" Type="http://schemas.openxmlformats.org/officeDocument/2006/relationships/hyperlink" Target="http://www.mfin.hr/en/state-treasury" TargetMode="External"/><Relationship Id="rId2187" Type="http://schemas.openxmlformats.org/officeDocument/2006/relationships/hyperlink" Target="http://www.nzdmo.govt.nz/" TargetMode="External"/><Relationship Id="rId2394" Type="http://schemas.openxmlformats.org/officeDocument/2006/relationships/hyperlink" Target="https://www.inaf.ad/index.php?option=com_content&amp;task=view&amp;id=18&amp;Itemid=69" TargetMode="External"/><Relationship Id="rId3238" Type="http://schemas.openxmlformats.org/officeDocument/2006/relationships/hyperlink" Target="http://www.enarocanje.si/?podrocje=portal" TargetMode="External"/><Relationship Id="rId3445" Type="http://schemas.openxmlformats.org/officeDocument/2006/relationships/hyperlink" Target="http://www.bisan.com/?lang=en" TargetMode="External"/><Relationship Id="rId3652" Type="http://schemas.openxmlformats.org/officeDocument/2006/relationships/hyperlink" Target="http://www.ministryoffinance.is/" TargetMode="External"/><Relationship Id="rId159" Type="http://schemas.openxmlformats.org/officeDocument/2006/relationships/hyperlink" Target="http://en.wikipedia.org/wiki/Uzbekistan" TargetMode="External"/><Relationship Id="rId366" Type="http://schemas.openxmlformats.org/officeDocument/2006/relationships/hyperlink" Target="http://www.pefa.org/en/assessment/id-dec12-pfmpr-public-en" TargetMode="External"/><Relationship Id="rId573" Type="http://schemas.openxmlformats.org/officeDocument/2006/relationships/hyperlink" Target="https://www.mf.uz/en/mf-regional-menu/mf-regional-treasury-menu.html" TargetMode="External"/><Relationship Id="rId780" Type="http://schemas.openxmlformats.org/officeDocument/2006/relationships/hyperlink" Target="http://www.customs.uz/" TargetMode="External"/><Relationship Id="rId2047" Type="http://schemas.openxmlformats.org/officeDocument/2006/relationships/hyperlink" Target="http://muasamcong.mpi.gov.vn/" TargetMode="External"/><Relationship Id="rId2254" Type="http://schemas.openxmlformats.org/officeDocument/2006/relationships/hyperlink" Target="https://joinup.ec.europa.eu/sites/default/files/44/38/9d/eGov%20in%20CY%20-%20May%202014%20-%2016.0.pdf" TargetMode="External"/><Relationship Id="rId2461" Type="http://schemas.openxmlformats.org/officeDocument/2006/relationships/hyperlink" Target="http://www.fin.ee/?lang=en" TargetMode="External"/><Relationship Id="rId3305" Type="http://schemas.openxmlformats.org/officeDocument/2006/relationships/hyperlink" Target="http://www.mofr.gov.mm/dept_bud_02.html" TargetMode="External"/><Relationship Id="rId3512" Type="http://schemas.openxmlformats.org/officeDocument/2006/relationships/hyperlink" Target="http://www.bjcz.gov.cn/english/Golden%20Finance%20Project.htm" TargetMode="External"/><Relationship Id="rId226" Type="http://schemas.openxmlformats.org/officeDocument/2006/relationships/hyperlink" Target="http://www.treasury.gov.kh/" TargetMode="External"/><Relationship Id="rId433" Type="http://schemas.openxmlformats.org/officeDocument/2006/relationships/hyperlink" Target="http://www.naurugov.nr/government/departments/department-of-finance-and-economic-planning.aspx" TargetMode="External"/><Relationship Id="rId1063" Type="http://schemas.openxmlformats.org/officeDocument/2006/relationships/hyperlink" Target="http://www.gina.gov.gy/archive/daily/b061228.html" TargetMode="External"/><Relationship Id="rId1270" Type="http://schemas.openxmlformats.org/officeDocument/2006/relationships/hyperlink" Target="http://wwwcustoms.gov.tw/" TargetMode="External"/><Relationship Id="rId2114" Type="http://schemas.openxmlformats.org/officeDocument/2006/relationships/hyperlink" Target="https://www.egov.gov.fj/_layouts/images/egovFiji/eGOVdocs/Promulgation_26_Electronic_Transactions.pdf" TargetMode="External"/><Relationship Id="rId640" Type="http://schemas.openxmlformats.org/officeDocument/2006/relationships/hyperlink" Target="http://www.customs.gov.bz/" TargetMode="External"/><Relationship Id="rId2321" Type="http://schemas.openxmlformats.org/officeDocument/2006/relationships/hyperlink" Target="http://old.dknii.gov.ua/?q=node/1732" TargetMode="External"/><Relationship Id="rId4079" Type="http://schemas.openxmlformats.org/officeDocument/2006/relationships/hyperlink" Target="http://www.gov.hk/en/theme/psi/datasets" TargetMode="External"/><Relationship Id="rId500" Type="http://schemas.openxmlformats.org/officeDocument/2006/relationships/hyperlink" Target="http://www.treasury.gov.za/" TargetMode="External"/><Relationship Id="rId1130" Type="http://schemas.openxmlformats.org/officeDocument/2006/relationships/hyperlink" Target="http://eserv.dsf.gov.mo/?lang=pt" TargetMode="External"/><Relationship Id="rId1947" Type="http://schemas.openxmlformats.org/officeDocument/2006/relationships/hyperlink" Target="http://www.comprasestatales.gub.uy/inicio/proveedores/compras-estatales/llamados" TargetMode="External"/><Relationship Id="rId3095" Type="http://schemas.openxmlformats.org/officeDocument/2006/relationships/hyperlink" Target="http://www.hacienda.gob.ni/Direcciones/tecnologia/hacienda/Direcciones/tecnologia/aplicaciones" TargetMode="External"/><Relationship Id="rId4146" Type="http://schemas.openxmlformats.org/officeDocument/2006/relationships/hyperlink" Target="http://mf.rks-gov.net/sq-al/ministriaefinancave/buxhetiirepublikessekosoves/buxhetiqendrore.aspx" TargetMode="External"/><Relationship Id="rId1807" Type="http://schemas.openxmlformats.org/officeDocument/2006/relationships/hyperlink" Target="http://www.isvz.cz/ISVZ/RKS/Filter.aspx" TargetMode="External"/><Relationship Id="rId3162" Type="http://schemas.openxmlformats.org/officeDocument/2006/relationships/hyperlink" Target="http://www.budgetmof.gov.af/index.php?option=com_content&amp;view=article&amp;id=107&amp;Itemid=99&amp;lang=en" TargetMode="External"/><Relationship Id="rId4006" Type="http://schemas.openxmlformats.org/officeDocument/2006/relationships/hyperlink" Target="http://budget.gov.ie/budgets/2013/Documents/Budget%202013%20Leaflet.pdf" TargetMode="External"/><Relationship Id="rId290" Type="http://schemas.openxmlformats.org/officeDocument/2006/relationships/hyperlink" Target="http://www.pefa.org/en/assessment/cv-dec08-pfmpr-public-en-0" TargetMode="External"/><Relationship Id="rId3022" Type="http://schemas.openxmlformats.org/officeDocument/2006/relationships/hyperlink" Target="http://www.cbs.gov.np/" TargetMode="External"/><Relationship Id="rId150" Type="http://schemas.openxmlformats.org/officeDocument/2006/relationships/hyperlink" Target="http://en.wikipedia.org/wiki/Turkey" TargetMode="External"/><Relationship Id="rId3979" Type="http://schemas.openxmlformats.org/officeDocument/2006/relationships/hyperlink" Target="http://www.mof.go.tz/index.php?option=com_content&amp;task=blogcategory&amp;id=21&amp;Itemid=206" TargetMode="External"/><Relationship Id="rId2788" Type="http://schemas.openxmlformats.org/officeDocument/2006/relationships/hyperlink" Target="http://www.informatizacia.sk/" TargetMode="External"/><Relationship Id="rId2995" Type="http://schemas.openxmlformats.org/officeDocument/2006/relationships/hyperlink" Target="http://www.fiji.gov.fj/index.php?option=com_content&amp;view=article&amp;id=583:accessiblity&amp;catid=80" TargetMode="External"/><Relationship Id="rId3839" Type="http://schemas.openxmlformats.org/officeDocument/2006/relationships/hyperlink" Target="http://www.goss-online.org/magnoliaPublic/en/ministries/Finance/Annual-Budgets.html" TargetMode="External"/><Relationship Id="rId967" Type="http://schemas.openxmlformats.org/officeDocument/2006/relationships/hyperlink" Target="http://dgitchad-finances-gouv.org/index.php/nos-missions" TargetMode="External"/><Relationship Id="rId1597" Type="http://schemas.openxmlformats.org/officeDocument/2006/relationships/hyperlink" Target="http://www.bka.gv.at/DocView.axd?CobId=44697" TargetMode="External"/><Relationship Id="rId2648" Type="http://schemas.openxmlformats.org/officeDocument/2006/relationships/hyperlink" Target="http://www.bceao.int&#160;" TargetMode="External"/><Relationship Id="rId2855" Type="http://schemas.openxmlformats.org/officeDocument/2006/relationships/hyperlink" Target="http://www.dos.gov.jo/" TargetMode="External"/><Relationship Id="rId3906" Type="http://schemas.openxmlformats.org/officeDocument/2006/relationships/hyperlink" Target="http://www.finances.bj/" TargetMode="External"/><Relationship Id="rId96" Type="http://schemas.openxmlformats.org/officeDocument/2006/relationships/hyperlink" Target="http://en.wikipedia.org/wiki/Monaco" TargetMode="External"/><Relationship Id="rId827" Type="http://schemas.openxmlformats.org/officeDocument/2006/relationships/hyperlink" Target="http://gegov.com.gh/CMSPages/GetFile.aspx?guid=c390530f-085f-4377-a3f2-d863ead54282" TargetMode="External"/><Relationship Id="rId1457" Type="http://schemas.openxmlformats.org/officeDocument/2006/relationships/hyperlink" Target="http://www.gfmis.go.th/gfmis_us2.html" TargetMode="External"/><Relationship Id="rId1664" Type="http://schemas.openxmlformats.org/officeDocument/2006/relationships/hyperlink" Target="https://www.tgr.gov.ma/wps/portal" TargetMode="External"/><Relationship Id="rId1871" Type="http://schemas.openxmlformats.org/officeDocument/2006/relationships/hyperlink" Target="http://www2.seace.gob.pe/" TargetMode="External"/><Relationship Id="rId2508" Type="http://schemas.openxmlformats.org/officeDocument/2006/relationships/hyperlink" Target="http://www.mfdp.gov.lr/index.php/departments/2012-09-19-14-39-47/function" TargetMode="External"/><Relationship Id="rId2715" Type="http://schemas.openxmlformats.org/officeDocument/2006/relationships/hyperlink" Target="http://www.federalreserve.gov/" TargetMode="External"/><Relationship Id="rId2922" Type="http://schemas.openxmlformats.org/officeDocument/2006/relationships/hyperlink" Target="https://portal.muhasebat.gov.tr/mgmportal/faces/detaylihesap?_afrLoop=1628625001039383&amp;_afrWindowMode=0&amp;_adf.ctrl-state=155046p7e2_136" TargetMode="External"/><Relationship Id="rId4070" Type="http://schemas.openxmlformats.org/officeDocument/2006/relationships/hyperlink" Target="http://www.belize.gov.bz/" TargetMode="External"/><Relationship Id="rId1317" Type="http://schemas.openxmlformats.org/officeDocument/2006/relationships/hyperlink" Target="http://www.kentrade.go.ke/" TargetMode="External"/><Relationship Id="rId1524" Type="http://schemas.openxmlformats.org/officeDocument/2006/relationships/hyperlink" Target="http://laborsta.ilo.org/STP/guest" TargetMode="External"/><Relationship Id="rId1731" Type="http://schemas.openxmlformats.org/officeDocument/2006/relationships/hyperlink" Target="http://unpan1.un.org/intradoc/groups/public/documents/un/unpan023278.pdf" TargetMode="External"/><Relationship Id="rId23" Type="http://schemas.openxmlformats.org/officeDocument/2006/relationships/hyperlink" Target="http://en.wikipedia.org/wiki/Brunei" TargetMode="External"/><Relationship Id="rId3489" Type="http://schemas.openxmlformats.org/officeDocument/2006/relationships/hyperlink" Target="http://mof.gov.af/en/page/1149" TargetMode="External"/><Relationship Id="rId3696" Type="http://schemas.openxmlformats.org/officeDocument/2006/relationships/hyperlink" Target="http://www.dof.gov.ph/" TargetMode="External"/><Relationship Id="rId2298" Type="http://schemas.openxmlformats.org/officeDocument/2006/relationships/hyperlink" Target="https://joinup.ec.europa.eu/sites/default/files/11/70/07/eGov%20in%20RO%20-%20April%202014%20-%20v.11.0.pdf" TargetMode="External"/><Relationship Id="rId3349" Type="http://schemas.openxmlformats.org/officeDocument/2006/relationships/hyperlink" Target="https://www.digitalbrain.go.kr/kor/view/statis/statis01_01_01.jsp?code=DB0101" TargetMode="External"/><Relationship Id="rId3556" Type="http://schemas.openxmlformats.org/officeDocument/2006/relationships/hyperlink" Target="http://minfin.ru/ru/perfomance/ebudget" TargetMode="External"/><Relationship Id="rId477" Type="http://schemas.openxmlformats.org/officeDocument/2006/relationships/hyperlink" Target="http://www.consigliograndeegenerale.sm/contents/instance18/files/document/22881leggi_6439.pdf" TargetMode="External"/><Relationship Id="rId684" Type="http://schemas.openxmlformats.org/officeDocument/2006/relationships/hyperlink" Target="http://www.douanesguinee.gov.gn/" TargetMode="External"/><Relationship Id="rId2158" Type="http://schemas.openxmlformats.org/officeDocument/2006/relationships/hyperlink" Target="http://www.mfinante.ro/engl/index.jsp" TargetMode="External"/><Relationship Id="rId2365" Type="http://schemas.openxmlformats.org/officeDocument/2006/relationships/hyperlink" Target="http://www.sil.mu/egov/1_Mauritius%20e-Government%20Strategy%202013-2017%20-%20Moving%20Forward.pdf" TargetMode="External"/><Relationship Id="rId3209" Type="http://schemas.openxmlformats.org/officeDocument/2006/relationships/hyperlink" Target="http://fm.dk/publikationer/2010/budgetvejledning-2011/" TargetMode="External"/><Relationship Id="rId3763" Type="http://schemas.openxmlformats.org/officeDocument/2006/relationships/hyperlink" Target="http://www.mf.gov.si/si/delovna_podrocja/proracun/izvrsevanje_proracuna/" TargetMode="External"/><Relationship Id="rId3970" Type="http://schemas.openxmlformats.org/officeDocument/2006/relationships/hyperlink" Target="http://www.portaldocidadao.pt/PORTAL/pt" TargetMode="External"/><Relationship Id="rId337" Type="http://schemas.openxmlformats.org/officeDocument/2006/relationships/hyperlink" Target="http://www.ard.gov.af/" TargetMode="External"/><Relationship Id="rId891" Type="http://schemas.openxmlformats.org/officeDocument/2006/relationships/hyperlink" Target="http://www.gov.za/" TargetMode="External"/><Relationship Id="rId2018" Type="http://schemas.openxmlformats.org/officeDocument/2006/relationships/hyperlink" Target="http://www.amegproject.org/sites/default/files/AMEG_Libya_PFM_II_Report_final.pdf" TargetMode="External"/><Relationship Id="rId2572" Type="http://schemas.openxmlformats.org/officeDocument/2006/relationships/hyperlink" Target="http://www.bnb.bg&#160;" TargetMode="External"/><Relationship Id="rId3416" Type="http://schemas.openxmlformats.org/officeDocument/2006/relationships/hyperlink" Target="http://www.e.gov.kw/sites/KGOArabic/portal/Pages/PortalMain.aspx" TargetMode="External"/><Relationship Id="rId3623" Type="http://schemas.openxmlformats.org/officeDocument/2006/relationships/hyperlink" Target="http://www.finances.gov.bf/" TargetMode="External"/><Relationship Id="rId3830" Type="http://schemas.openxmlformats.org/officeDocument/2006/relationships/hyperlink" Target="http://www.treasury.gov.pg/html/national_budget/national_budget.html" TargetMode="External"/><Relationship Id="rId544" Type="http://schemas.openxmlformats.org/officeDocument/2006/relationships/hyperlink" Target="http://documents.worldbank.org/curated/en/2010/06/13215703/public-financial-management-reform-middle-east-north-africa-overview-regional-experience-vol-1-2-overview-summary" TargetMode="External"/><Relationship Id="rId751" Type="http://schemas.openxmlformats.org/officeDocument/2006/relationships/hyperlink" Target="http://www.douanes.sn/" TargetMode="External"/><Relationship Id="rId1174" Type="http://schemas.openxmlformats.org/officeDocument/2006/relationships/hyperlink" Target="http://www.myanmarcustoms.gov.mm/" TargetMode="External"/><Relationship Id="rId1381" Type="http://schemas.openxmlformats.org/officeDocument/2006/relationships/hyperlink" Target="https://www.pefa.org/en/assessment/vu-jul06-pfmpr-public-en" TargetMode="External"/><Relationship Id="rId2225" Type="http://schemas.openxmlformats.org/officeDocument/2006/relationships/hyperlink" Target="http://research.ijais.org/volume4/number8/ijais12-450804.pdf" TargetMode="External"/><Relationship Id="rId2432" Type="http://schemas.openxmlformats.org/officeDocument/2006/relationships/hyperlink" Target="http://www.mof.gov.tw/museum/ct.asp?xItem=16936&amp;ctNode=37&amp;mp=2" TargetMode="External"/><Relationship Id="rId404" Type="http://schemas.openxmlformats.org/officeDocument/2006/relationships/hyperlink" Target="http://www.vmi.lt/" TargetMode="External"/><Relationship Id="rId611" Type="http://schemas.openxmlformats.org/officeDocument/2006/relationships/hyperlink" Target="http://asycuda.customs.gov.gd/awclient/index.php" TargetMode="External"/><Relationship Id="rId1034" Type="http://schemas.openxmlformats.org/officeDocument/2006/relationships/hyperlink" Target="http://www.gra.gov.gh/index.php?option=com_content&amp;view=article&amp;id=30&amp;Itemid=92" TargetMode="External"/><Relationship Id="rId1241" Type="http://schemas.openxmlformats.org/officeDocument/2006/relationships/hyperlink" Target="http://www.mof.gov.so/departments/revenue/" TargetMode="External"/><Relationship Id="rId1101" Type="http://schemas.openxmlformats.org/officeDocument/2006/relationships/hyperlink" Target="http://asyw.customs.gov.jo/" TargetMode="External"/><Relationship Id="rId3066" Type="http://schemas.openxmlformats.org/officeDocument/2006/relationships/hyperlink" Target="http://thirddimension.in/agaoa/resourcematerial/current/Experience%20of%20Sri%20Lanka%20in%20Computerization%20of%20Government%20Accounts.pdf" TargetMode="External"/><Relationship Id="rId3273" Type="http://schemas.openxmlformats.org/officeDocument/2006/relationships/hyperlink" Target="http://www.mof.gov.tw/engweb/ct.asp?xItem=66089&amp;CtNode=673&amp;mp=2" TargetMode="External"/><Relationship Id="rId3480" Type="http://schemas.openxmlformats.org/officeDocument/2006/relationships/hyperlink" Target="https://www.tgr.gov.ma/wps/portal" TargetMode="External"/><Relationship Id="rId4117" Type="http://schemas.openxmlformats.org/officeDocument/2006/relationships/hyperlink" Target="http://www.bundeshaushalt-info.de/download.html" TargetMode="External"/><Relationship Id="rId194" Type="http://schemas.openxmlformats.org/officeDocument/2006/relationships/hyperlink" Target="http://en.wikipedia.org/wiki/Hong_kong" TargetMode="External"/><Relationship Id="rId1918" Type="http://schemas.openxmlformats.org/officeDocument/2006/relationships/hyperlink" Target="http://www.e-procurement.mn/?lid=184&amp;f=tendergrade&amp;submit=true" TargetMode="External"/><Relationship Id="rId2082" Type="http://schemas.openxmlformats.org/officeDocument/2006/relationships/hyperlink" Target="https://www.etax.gov.et/" TargetMode="External"/><Relationship Id="rId3133" Type="http://schemas.openxmlformats.org/officeDocument/2006/relationships/hyperlink" Target="http://www.spc.int/prism/country/pg/stats" TargetMode="External"/><Relationship Id="rId261" Type="http://schemas.openxmlformats.org/officeDocument/2006/relationships/hyperlink" Target="http://www.tgn.mecon.gov.ar/tgn/" TargetMode="External"/><Relationship Id="rId3340" Type="http://schemas.openxmlformats.org/officeDocument/2006/relationships/hyperlink" Target="http://www.finmin.nic.in/the_ministry/dept_expenditure/cca/cca_exp_stat.asp" TargetMode="External"/><Relationship Id="rId2899" Type="http://schemas.openxmlformats.org/officeDocument/2006/relationships/hyperlink" Target="http://www.mf.gov.mz/web/guest/documentos?p_p_id=20&amp;p_p_lifecycle=0&amp;p_p_state=maximized&amp;p_p_mode=view&amp;_20_struts_action=%2Fdocument_library%2Fview&amp;_20_folderId=19175" TargetMode="External"/><Relationship Id="rId3200" Type="http://schemas.openxmlformats.org/officeDocument/2006/relationships/hyperlink" Target="http://www.abs.gov.au/AUSSTATS/abs@.nsf/DetailsPage/5514.02005?OpenDocument" TargetMode="External"/><Relationship Id="rId121" Type="http://schemas.openxmlformats.org/officeDocument/2006/relationships/hyperlink" Target="http://en.wikipedia.org/wiki/Russia" TargetMode="External"/><Relationship Id="rId2759" Type="http://schemas.openxmlformats.org/officeDocument/2006/relationships/hyperlink" Target="http://www.cbssyr.org/" TargetMode="External"/><Relationship Id="rId2966" Type="http://schemas.openxmlformats.org/officeDocument/2006/relationships/hyperlink" Target="http://programmebudgeting.am/" TargetMode="External"/><Relationship Id="rId938" Type="http://schemas.openxmlformats.org/officeDocument/2006/relationships/hyperlink" Target="http://unctad.org/en/PublicationsLibrary/dtlasycuda2011d1_en.pdf" TargetMode="External"/><Relationship Id="rId1568" Type="http://schemas.openxmlformats.org/officeDocument/2006/relationships/hyperlink" Target="https://www.pefa.org/en/assessment/ml-jun11-pfmpr-public-en" TargetMode="External"/><Relationship Id="rId1775" Type="http://schemas.openxmlformats.org/officeDocument/2006/relationships/hyperlink" Target="https://www.app.gov.al/ep/Latest_Awarded.aspx" TargetMode="External"/><Relationship Id="rId2619" Type="http://schemas.openxmlformats.org/officeDocument/2006/relationships/hyperlink" Target="http://www.mnb.hu/" TargetMode="External"/><Relationship Id="rId2826" Type="http://schemas.openxmlformats.org/officeDocument/2006/relationships/hyperlink" Target="http://www.ine.gob.gt/" TargetMode="External"/><Relationship Id="rId67" Type="http://schemas.openxmlformats.org/officeDocument/2006/relationships/hyperlink" Target="http://en.wikipedia.org/wiki/Iraq" TargetMode="External"/><Relationship Id="rId1428" Type="http://schemas.openxmlformats.org/officeDocument/2006/relationships/hyperlink" Target="http://pefa.org/en/assessment/am-may14-pfmpr-public-en" TargetMode="External"/><Relationship Id="rId1635" Type="http://schemas.openxmlformats.org/officeDocument/2006/relationships/hyperlink" Target="http://www.oecd.org/gov/pem/OECD%20HRM%20Profile%20-%20Iceland.pdf" TargetMode="External"/><Relationship Id="rId1982" Type="http://schemas.openxmlformats.org/officeDocument/2006/relationships/hyperlink" Target="http://www.udbudsavisen.dk/" TargetMode="External"/><Relationship Id="rId4041" Type="http://schemas.openxmlformats.org/officeDocument/2006/relationships/hyperlink" Target="http://data.gov.ma/" TargetMode="External"/><Relationship Id="rId1842" Type="http://schemas.openxmlformats.org/officeDocument/2006/relationships/hyperlink" Target="http://home.eperolehan.com.my/v2/index.php?lang=bm" TargetMode="External"/><Relationship Id="rId1702" Type="http://schemas.openxmlformats.org/officeDocument/2006/relationships/hyperlink" Target="http://unpan1.un.org/intradoc/groups/public/documents/un/unpan023250.pdf" TargetMode="External"/><Relationship Id="rId3667" Type="http://schemas.openxmlformats.org/officeDocument/2006/relationships/hyperlink" Target="http://www.mof.gov.la/" TargetMode="External"/><Relationship Id="rId3874" Type="http://schemas.openxmlformats.org/officeDocument/2006/relationships/hyperlink" Target="http://www.mof.gov.tw/Eng/Default.aspx" TargetMode="External"/><Relationship Id="rId588" Type="http://schemas.openxmlformats.org/officeDocument/2006/relationships/hyperlink" Target="http://tax.gov.ly/" TargetMode="External"/><Relationship Id="rId795" Type="http://schemas.openxmlformats.org/officeDocument/2006/relationships/hyperlink" Target="http://www.forms.gov.ag/" TargetMode="External"/><Relationship Id="rId2269" Type="http://schemas.openxmlformats.org/officeDocument/2006/relationships/hyperlink" Target="http://www.redgealc.org/estrategia/contenido/2832/es/" TargetMode="External"/><Relationship Id="rId2476" Type="http://schemas.openxmlformats.org/officeDocument/2006/relationships/hyperlink" Target="http://www.ministere-finances.dj/" TargetMode="External"/><Relationship Id="rId2683" Type="http://schemas.openxmlformats.org/officeDocument/2006/relationships/hyperlink" Target="http://www.cbs.gov.ws/" TargetMode="External"/><Relationship Id="rId2890" Type="http://schemas.openxmlformats.org/officeDocument/2006/relationships/hyperlink" Target="http://www.gov.mu/portal/site/cso" TargetMode="External"/><Relationship Id="rId3527" Type="http://schemas.openxmlformats.org/officeDocument/2006/relationships/hyperlink" Target="http://www.bit.admin.ch/themen/00077/index.html?lang=de" TargetMode="External"/><Relationship Id="rId3734" Type="http://schemas.openxmlformats.org/officeDocument/2006/relationships/hyperlink" Target="http://www.fsmpio.fm/Depts/Finance/finance.htm" TargetMode="External"/><Relationship Id="rId3941" Type="http://schemas.openxmlformats.org/officeDocument/2006/relationships/hyperlink" Target="http://vmpc.economiayfinanzas.gob.bo/financiera0.asp" TargetMode="External"/><Relationship Id="rId448" Type="http://schemas.openxmlformats.org/officeDocument/2006/relationships/hyperlink" Target="http://www.treasury.gov.pg/" TargetMode="External"/><Relationship Id="rId655" Type="http://schemas.openxmlformats.org/officeDocument/2006/relationships/hyperlink" Target="http://www.douane-rca.org/" TargetMode="External"/><Relationship Id="rId862" Type="http://schemas.openxmlformats.org/officeDocument/2006/relationships/hyperlink" Target="http://www.gouv.mc/" TargetMode="External"/><Relationship Id="rId1078" Type="http://schemas.openxmlformats.org/officeDocument/2006/relationships/hyperlink" Target="http://www.revenue.go.ke/" TargetMode="External"/><Relationship Id="rId1285" Type="http://schemas.openxmlformats.org/officeDocument/2006/relationships/hyperlink" Target="http://www.finances.gov.tn/" TargetMode="External"/><Relationship Id="rId1492" Type="http://schemas.openxmlformats.org/officeDocument/2006/relationships/hyperlink" Target="http://laborsta.ilo.org/STP/guest" TargetMode="External"/><Relationship Id="rId2129" Type="http://schemas.openxmlformats.org/officeDocument/2006/relationships/hyperlink" Target="http://www.ros.ie/PublisherServlet/info/setupnewcust" TargetMode="External"/><Relationship Id="rId2336" Type="http://schemas.openxmlformats.org/officeDocument/2006/relationships/hyperlink" Target="http://www.mio.gov.mk/?q=frontpage" TargetMode="External"/><Relationship Id="rId2543" Type="http://schemas.openxmlformats.org/officeDocument/2006/relationships/hyperlink" Target="http://en.wikipedia.org/wiki/Cape_Verde" TargetMode="External"/><Relationship Id="rId2750" Type="http://schemas.openxmlformats.org/officeDocument/2006/relationships/hyperlink" Target="http://www.singstat.gov.sg/" TargetMode="External"/><Relationship Id="rId3801" Type="http://schemas.openxmlformats.org/officeDocument/2006/relationships/hyperlink" Target="http://www.mof.gov.bd/en/index.php?option=com_content&amp;view=article&amp;id=184&amp;Itemid=1" TargetMode="External"/><Relationship Id="rId308" Type="http://schemas.openxmlformats.org/officeDocument/2006/relationships/hyperlink" Target="http://www.fm.dk/publikationer/2006/introduktion-til-et-omkostningsbaseret-bevillingssystem-april-2006/3-den-nye-bevillingsmodel/" TargetMode="External"/><Relationship Id="rId515" Type="http://schemas.openxmlformats.org/officeDocument/2006/relationships/hyperlink" Target="https://www.riksgalden.se/en/aboutsndo/Cash-Management/The-central-government-payment-model/" TargetMode="External"/><Relationship Id="rId722" Type="http://schemas.openxmlformats.org/officeDocument/2006/relationships/hyperlink" Target="http://www.ecustoms.mn/" TargetMode="External"/><Relationship Id="rId1145" Type="http://schemas.openxmlformats.org/officeDocument/2006/relationships/hyperlink" Target="http://www.mira.gov.mv/StrategicPlan.aspx" TargetMode="External"/><Relationship Id="rId1352" Type="http://schemas.openxmlformats.org/officeDocument/2006/relationships/hyperlink" Target="http://laborsta.ilo.org/STP/guest" TargetMode="External"/><Relationship Id="rId2403" Type="http://schemas.openxmlformats.org/officeDocument/2006/relationships/hyperlink" Target="http://www.finances.bj/spip.php?article2" TargetMode="External"/><Relationship Id="rId1005" Type="http://schemas.openxmlformats.org/officeDocument/2006/relationships/hyperlink" Target="https://declaraciones.sri.gob.ec/tuportal-internet/" TargetMode="External"/><Relationship Id="rId1212" Type="http://schemas.openxmlformats.org/officeDocument/2006/relationships/hyperlink" Target="http://www.anaf.ro/" TargetMode="External"/><Relationship Id="rId2610" Type="http://schemas.openxmlformats.org/officeDocument/2006/relationships/hyperlink" Target="http://www.bog.gov.gh/" TargetMode="External"/><Relationship Id="rId3177" Type="http://schemas.openxmlformats.org/officeDocument/2006/relationships/hyperlink" Target="http://lofin.mopas.go.kr/lofin_intro/HojoIntro.jsp" TargetMode="External"/><Relationship Id="rId3037" Type="http://schemas.openxmlformats.org/officeDocument/2006/relationships/hyperlink" Target="http://www.sigma.gob.bo/pgn/sfpm2011/index.htm?&amp;id_item=527" TargetMode="External"/><Relationship Id="rId3384" Type="http://schemas.openxmlformats.org/officeDocument/2006/relationships/hyperlink" Target="http://www.chinhphu.vn/portal/page/portal/chinhphu/solieungansachnhanuoc" TargetMode="External"/><Relationship Id="rId3591" Type="http://schemas.openxmlformats.org/officeDocument/2006/relationships/hyperlink" Target="http://documents.worldbank.org/curated/en/2006/04/6756520/djibouti-public-expenditure-review-making-public-finances-work-growth-poverty-reduction" TargetMode="External"/><Relationship Id="rId2193" Type="http://schemas.openxmlformats.org/officeDocument/2006/relationships/hyperlink" Target="http://www.publicprocurement.gov.sl/" TargetMode="External"/><Relationship Id="rId3244" Type="http://schemas.openxmlformats.org/officeDocument/2006/relationships/hyperlink" Target="https://egov.uae.gov.ae/mofisite/arabic/default.asp" TargetMode="External"/><Relationship Id="rId3451" Type="http://schemas.openxmlformats.org/officeDocument/2006/relationships/hyperlink" Target="http://www.finance.go.ug/index.php/ifms.html" TargetMode="External"/><Relationship Id="rId165" Type="http://schemas.openxmlformats.org/officeDocument/2006/relationships/hyperlink" Target="http://en.wikipedia.org/wiki/S%C3%A3o_Tom%C3%A9_and_Principe" TargetMode="External"/><Relationship Id="rId372" Type="http://schemas.openxmlformats.org/officeDocument/2006/relationships/hyperlink" Target="http://www.ag.mof.gov.il/AccountantGeneral/AccountantGeneral_eng" TargetMode="External"/><Relationship Id="rId2053" Type="http://schemas.openxmlformats.org/officeDocument/2006/relationships/hyperlink" Target="http://www.taxservice.am/Content.aspx?itn=OSOnlineReportingSystem" TargetMode="External"/><Relationship Id="rId2260" Type="http://schemas.openxmlformats.org/officeDocument/2006/relationships/hyperlink" Target="http://eng.innanrikisraduneyti.is/" TargetMode="External"/><Relationship Id="rId3104" Type="http://schemas.openxmlformats.org/officeDocument/2006/relationships/hyperlink" Target="http://www.mef.gob.pe/index.php?option=com_content&amp;view=article&amp;id=952&amp;Itemid=101161&amp;lang=es" TargetMode="External"/><Relationship Id="rId3311" Type="http://schemas.openxmlformats.org/officeDocument/2006/relationships/hyperlink" Target="http://www.minfin.gob.gt/archivos/prensa/notas_informativas/notinfo30_070809.pdf" TargetMode="External"/><Relationship Id="rId232" Type="http://schemas.openxmlformats.org/officeDocument/2006/relationships/hyperlink" Target="http://mof.gov.mn/" TargetMode="External"/><Relationship Id="rId2120" Type="http://schemas.openxmlformats.org/officeDocument/2006/relationships/hyperlink" Target="http://nca.org.gh/downloads/regdocs/NCA_Electronic_Transactions_Act_772.pdf" TargetMode="External"/><Relationship Id="rId1679" Type="http://schemas.openxmlformats.org/officeDocument/2006/relationships/hyperlink" Target="https://www.anfp.gov.ro/InstructiuniOut.aspx" TargetMode="External"/><Relationship Id="rId4085" Type="http://schemas.openxmlformats.org/officeDocument/2006/relationships/hyperlink" Target="http://data.gov.gh/" TargetMode="External"/><Relationship Id="rId1886" Type="http://schemas.openxmlformats.org/officeDocument/2006/relationships/hyperlink" Target="http://portal.ujn.gov.rs/" TargetMode="External"/><Relationship Id="rId2937" Type="http://schemas.openxmlformats.org/officeDocument/2006/relationships/hyperlink" Target="http://www.bb.go.th/bbhome/page.asp?option=content&amp;dsc=%A1%D2%C3%A8%D1%B4%B7%D3%A7%BA%BB%C3%D0%C1%D2%B3%A8%D1%A7%CB%C7%D1%B4%E1%BA%BA%BA%D9%C3%B3%D2%A1%D2%C3&amp;folddsc=21003" TargetMode="External"/><Relationship Id="rId4152" Type="http://schemas.openxmlformats.org/officeDocument/2006/relationships/hyperlink" Target="http://www.finance.go.ug/index.php?option=com_docman&amp;Itemid=159" TargetMode="External"/><Relationship Id="rId909" Type="http://schemas.openxmlformats.org/officeDocument/2006/relationships/hyperlink" Target="http://www.yemen.gov.ye/portal" TargetMode="External"/><Relationship Id="rId1539" Type="http://schemas.openxmlformats.org/officeDocument/2006/relationships/hyperlink" Target="http://hr.modst.dk/Toolbox.aspx" TargetMode="External"/><Relationship Id="rId1746" Type="http://schemas.openxmlformats.org/officeDocument/2006/relationships/hyperlink" Target="https://www.mdm.uz/en/kadr-mf.html" TargetMode="External"/><Relationship Id="rId1953" Type="http://schemas.openxmlformats.org/officeDocument/2006/relationships/hyperlink" Target="http://www.djn.gov.me/pocetna.aspx" TargetMode="External"/><Relationship Id="rId38" Type="http://schemas.openxmlformats.org/officeDocument/2006/relationships/hyperlink" Target="http://en.wikipedia.org/wiki/Djibouti" TargetMode="External"/><Relationship Id="rId1606" Type="http://schemas.openxmlformats.org/officeDocument/2006/relationships/hyperlink" Target="http://documents.worldbank.org/curated/en/2009/06/10694619/niger-reform-management-technical-assistance-project" TargetMode="External"/><Relationship Id="rId1813" Type="http://schemas.openxmlformats.org/officeDocument/2006/relationships/hyperlink" Target="http://tenders.gov.ge/app/login.php?lang=en" TargetMode="External"/><Relationship Id="rId4012" Type="http://schemas.openxmlformats.org/officeDocument/2006/relationships/hyperlink" Target="http://www.finmin.lt/web/finmin/2013_biudzetas" TargetMode="External"/><Relationship Id="rId3778" Type="http://schemas.openxmlformats.org/officeDocument/2006/relationships/hyperlink" Target="http://www.treasury.gov.my/index.php?option=com_content&amp;view=category&amp;id=73&amp;Itemid=174&amp;lang=my" TargetMode="External"/><Relationship Id="rId3985" Type="http://schemas.openxmlformats.org/officeDocument/2006/relationships/hyperlink" Target="http://www.budgetmof.gov.af/index.php?option=com_content&amp;view=article&amp;id=86&amp;Itemid=126&amp;lang=en" TargetMode="External"/><Relationship Id="rId699" Type="http://schemas.openxmlformats.org/officeDocument/2006/relationships/hyperlink" Target="http://www.customs.kz/" TargetMode="External"/><Relationship Id="rId2587" Type="http://schemas.openxmlformats.org/officeDocument/2006/relationships/hyperlink" Target="http://www.bceao.int&#160;" TargetMode="External"/><Relationship Id="rId2794" Type="http://schemas.openxmlformats.org/officeDocument/2006/relationships/hyperlink" Target="http://www.estadistica.ad/" TargetMode="External"/><Relationship Id="rId3638" Type="http://schemas.openxmlformats.org/officeDocument/2006/relationships/hyperlink" Target="http://www.mof.gov.eg/" TargetMode="External"/><Relationship Id="rId3845" Type="http://schemas.openxmlformats.org/officeDocument/2006/relationships/hyperlink" Target="http://www.finanzas.gob.ec/estados-financieros/" TargetMode="External"/><Relationship Id="rId559" Type="http://schemas.openxmlformats.org/officeDocument/2006/relationships/hyperlink" Target="http://www.imf.org/external/pubs/ft/scr/2014/cr1404.pdf" TargetMode="External"/><Relationship Id="rId766" Type="http://schemas.openxmlformats.org/officeDocument/2006/relationships/hyperlink" Target="http://www.tra.go.tz/" TargetMode="External"/><Relationship Id="rId1189" Type="http://schemas.openxmlformats.org/officeDocument/2006/relationships/hyperlink" Target="https://www.altinn.no/en/?epslanguage=en" TargetMode="External"/><Relationship Id="rId1396" Type="http://schemas.openxmlformats.org/officeDocument/2006/relationships/hyperlink" Target="http://documents.worldbank.org/curated/en/2005/08/6233629/uzbekistan-public-finance-management-reform-project" TargetMode="External"/><Relationship Id="rId2447" Type="http://schemas.openxmlformats.org/officeDocument/2006/relationships/hyperlink" Target="http://www.minhacienda.gov.co/" TargetMode="External"/><Relationship Id="rId419" Type="http://schemas.openxmlformats.org/officeDocument/2006/relationships/hyperlink" Target="https://www.gov.mu/portal/site/AssemblySite/menuitem.ee3d58b2c32c60451251701065c521ca/?content_id=9a654555fc808010VgnVCM100000ca6a12acRCRD" TargetMode="External"/><Relationship Id="rId626" Type="http://schemas.openxmlformats.org/officeDocument/2006/relationships/hyperlink" Target="http://www.douane.gov.dz/" TargetMode="External"/><Relationship Id="rId973" Type="http://schemas.openxmlformats.org/officeDocument/2006/relationships/hyperlink" Target="http://www.dian.gov.co/" TargetMode="External"/><Relationship Id="rId1049" Type="http://schemas.openxmlformats.org/officeDocument/2006/relationships/hyperlink" Target="http://www.asycuda.org/dispcountry.asp?name=Libya" TargetMode="External"/><Relationship Id="rId1256" Type="http://schemas.openxmlformats.org/officeDocument/2006/relationships/hyperlink" Target="http://idbdocs.iadb.org/wsdocs/getdocument.aspx?docnum=38053612" TargetMode="External"/><Relationship Id="rId2307" Type="http://schemas.openxmlformats.org/officeDocument/2006/relationships/hyperlink" Target="https://joinup.ec.europa.eu/sites/default/files/f8/61/a1/eGov%20in%20SK%20-%20April%202014-v.16.0.pdf" TargetMode="External"/><Relationship Id="rId2654" Type="http://schemas.openxmlformats.org/officeDocument/2006/relationships/hyperlink" Target="http://www.mongolbank.mn/" TargetMode="External"/><Relationship Id="rId2861" Type="http://schemas.openxmlformats.org/officeDocument/2006/relationships/hyperlink" Target="http://www.ag.mof.gov.il/AccountantGeneral/AccountantGeneral/AccountantGeneralTopNav/AGSubjects/moneyinformation/Report2011" TargetMode="External"/><Relationship Id="rId3705" Type="http://schemas.openxmlformats.org/officeDocument/2006/relationships/hyperlink" Target="http://www.mof.gov.sg/" TargetMode="External"/><Relationship Id="rId3912" Type="http://schemas.openxmlformats.org/officeDocument/2006/relationships/hyperlink" Target="http://www.mof.gov.np/en/content/mof-link-pages-2.html" TargetMode="External"/><Relationship Id="rId833" Type="http://schemas.openxmlformats.org/officeDocument/2006/relationships/hyperlink" Target="http://www.gov.hk/" TargetMode="External"/><Relationship Id="rId1116" Type="http://schemas.openxmlformats.org/officeDocument/2006/relationships/hyperlink" Target="https://www.vid.gov.lv/default.aspx?tabid=9&amp;id=1223&amp;hl=1" TargetMode="External"/><Relationship Id="rId1463" Type="http://schemas.openxmlformats.org/officeDocument/2006/relationships/hyperlink" Target="http://www.mohrss.gov.cn/" TargetMode="External"/><Relationship Id="rId1670" Type="http://schemas.openxmlformats.org/officeDocument/2006/relationships/hyperlink" Target="http://www.irmt.org/documents/research_reports/accounting_recs/IRMT_acc_rec_namibia.PDF" TargetMode="External"/><Relationship Id="rId2514" Type="http://schemas.openxmlformats.org/officeDocument/2006/relationships/hyperlink" Target="http://www.mf.gov.me/rubrike/drzavni-dug/" TargetMode="External"/><Relationship Id="rId2721" Type="http://schemas.openxmlformats.org/officeDocument/2006/relationships/hyperlink" Target="http://www.pma-palestine.org/" TargetMode="External"/><Relationship Id="rId900" Type="http://schemas.openxmlformats.org/officeDocument/2006/relationships/hyperlink" Target="http://www.egov.go.th/default.aspx" TargetMode="External"/><Relationship Id="rId1323" Type="http://schemas.openxmlformats.org/officeDocument/2006/relationships/hyperlink" Target="http://www.ptabank.org/" TargetMode="External"/><Relationship Id="rId1530" Type="http://schemas.openxmlformats.org/officeDocument/2006/relationships/hyperlink" Target="http://laborsta.ilo.org/STP/guest" TargetMode="External"/><Relationship Id="rId3288" Type="http://schemas.openxmlformats.org/officeDocument/2006/relationships/hyperlink" Target="http://www.minfin.gov.kz/irj/portal/anonymous?NavigationTarget=ROLES://portal_content/prototype_mf/roles/com.saprun.mf_anonymous_roles/com.saprun.mf_anonymous_en/about_ministr/reg_min" TargetMode="External"/><Relationship Id="rId3495" Type="http://schemas.openxmlformats.org/officeDocument/2006/relationships/hyperlink" Target="http://www.maliyye.gov.az/en/node/886" TargetMode="External"/><Relationship Id="rId2097" Type="http://schemas.openxmlformats.org/officeDocument/2006/relationships/hyperlink" Target="http://www.commerce.gov.bb/Legislation/Documents/CAP%20308B.PDF" TargetMode="External"/><Relationship Id="rId3148" Type="http://schemas.openxmlformats.org/officeDocument/2006/relationships/hyperlink" Target="http://www.mf.gov.md/ro/raportinfo/GFS/" TargetMode="External"/><Relationship Id="rId3355" Type="http://schemas.openxmlformats.org/officeDocument/2006/relationships/hyperlink" Target="http://www.dbm.gov.ph/wp-content/uploads/BESF/BESF2013/B1.pdf" TargetMode="External"/><Relationship Id="rId3562" Type="http://schemas.openxmlformats.org/officeDocument/2006/relationships/hyperlink" Target="http://www.finance.gov.fj/sections/financial-and-asset-management/fmis.html" TargetMode="External"/><Relationship Id="rId276" Type="http://schemas.openxmlformats.org/officeDocument/2006/relationships/hyperlink" Target="http://www.mof.gov.bt/publication/files/pub3un3519iz.pdf" TargetMode="External"/><Relationship Id="rId483" Type="http://schemas.openxmlformats.org/officeDocument/2006/relationships/hyperlink" Target="http://www.trezor.gov.rs/index.php?language=en" TargetMode="External"/><Relationship Id="rId690" Type="http://schemas.openxmlformats.org/officeDocument/2006/relationships/hyperlink" Target="http://www.tollur.is/" TargetMode="External"/><Relationship Id="rId2164" Type="http://schemas.openxmlformats.org/officeDocument/2006/relationships/hyperlink" Target="http://www.hacienda.gob.ni/" TargetMode="External"/><Relationship Id="rId2371" Type="http://schemas.openxmlformats.org/officeDocument/2006/relationships/hyperlink" Target="http://workspace.unpan.org/sites/internet/Documents/UNPAN034769.pdf" TargetMode="External"/><Relationship Id="rId3008" Type="http://schemas.openxmlformats.org/officeDocument/2006/relationships/hyperlink" Target="http://www.dsec.gov.mo/" TargetMode="External"/><Relationship Id="rId3215" Type="http://schemas.openxmlformats.org/officeDocument/2006/relationships/hyperlink" Target="http://www.comprasal.gob.sv/moddiv/HTML/" TargetMode="External"/><Relationship Id="rId3422" Type="http://schemas.openxmlformats.org/officeDocument/2006/relationships/hyperlink" Target="http://www.hacienda.go.cr/contenido/139-cifras-mensuales-de-ingresos-gastos-y-financiamiento-del-gobierno-central" TargetMode="External"/><Relationship Id="rId136" Type="http://schemas.openxmlformats.org/officeDocument/2006/relationships/hyperlink" Target="http://en.wikipedia.org/wiki/South_Sudan" TargetMode="External"/><Relationship Id="rId343" Type="http://schemas.openxmlformats.org/officeDocument/2006/relationships/hyperlink" Target="http://www.nbr-bd.org/" TargetMode="External"/><Relationship Id="rId550" Type="http://schemas.openxmlformats.org/officeDocument/2006/relationships/hyperlink" Target="http://www.imf.org/External/NP/LOI/2013/MLI/120213.pdf" TargetMode="External"/><Relationship Id="rId1180" Type="http://schemas.openxmlformats.org/officeDocument/2006/relationships/hyperlink" Target="http://www.belastingdienst.nl/" TargetMode="External"/><Relationship Id="rId2024" Type="http://schemas.openxmlformats.org/officeDocument/2006/relationships/hyperlink" Target="http://www.armp.mr/index.php/fr/liens-utiles-3" TargetMode="External"/><Relationship Id="rId2231" Type="http://schemas.openxmlformats.org/officeDocument/2006/relationships/hyperlink" Target="http://www.ega.gov.bh/wps/wcm/connect/06e21e8048e4202a965e969f5722fc19/Strategy-English(4).pdf?MOD=AJPERES" TargetMode="External"/><Relationship Id="rId203" Type="http://schemas.openxmlformats.org/officeDocument/2006/relationships/hyperlink" Target="http://www.philstar.com/business/2014/01/04/1274884/govt-hastens-implementation-treasury-single-account" TargetMode="External"/><Relationship Id="rId1040" Type="http://schemas.openxmlformats.org/officeDocument/2006/relationships/hyperlink" Target="http://portal.sat.gob.gt/sitio" TargetMode="External"/><Relationship Id="rId410" Type="http://schemas.openxmlformats.org/officeDocument/2006/relationships/hyperlink" Target="http://www.finance.gov.mk/node/189" TargetMode="External"/><Relationship Id="rId1997" Type="http://schemas.openxmlformats.org/officeDocument/2006/relationships/hyperlink" Target="http://www.i-ppi.jp/" TargetMode="External"/><Relationship Id="rId4056" Type="http://schemas.openxmlformats.org/officeDocument/2006/relationships/hyperlink" Target="http://www.opendata.cz/" TargetMode="External"/><Relationship Id="rId1857" Type="http://schemas.openxmlformats.org/officeDocument/2006/relationships/hyperlink" Target="http://www.armp-niger.org/" TargetMode="External"/><Relationship Id="rId2908" Type="http://schemas.openxmlformats.org/officeDocument/2006/relationships/hyperlink" Target="http://www.ine.cv/" TargetMode="External"/><Relationship Id="rId1717" Type="http://schemas.openxmlformats.org/officeDocument/2006/relationships/hyperlink" Target="http://unpan1.un.org/intradoc/groups/public/documents/un/unpan023235.pdf" TargetMode="External"/><Relationship Id="rId1924" Type="http://schemas.openxmlformats.org/officeDocument/2006/relationships/hyperlink" Target="http://www.marchespublics.sn/index.php?option=com_attribution&amp;task=listeavisattribution&amp;Itemid=203" TargetMode="External"/><Relationship Id="rId3072" Type="http://schemas.openxmlformats.org/officeDocument/2006/relationships/hyperlink" Target="http://www.mf.gov.si/si/delovna_podrocja/proracun/splosno_o_proracunu/klasifikacije/" TargetMode="External"/><Relationship Id="rId4123" Type="http://schemas.openxmlformats.org/officeDocument/2006/relationships/hyperlink" Target="http://www.budgetoffice.gov.ng/archives.html" TargetMode="External"/><Relationship Id="rId3889" Type="http://schemas.openxmlformats.org/officeDocument/2006/relationships/hyperlink" Target="http://www.mof.gov.so/budget-utilization-report-2/" TargetMode="External"/><Relationship Id="rId2698" Type="http://schemas.openxmlformats.org/officeDocument/2006/relationships/hyperlink" Target="http://www.cbvs.sr/" TargetMode="External"/><Relationship Id="rId3749" Type="http://schemas.openxmlformats.org/officeDocument/2006/relationships/hyperlink" Target="http://www.mof.gov.ae/En/Publication/Pages/default.aspx" TargetMode="External"/><Relationship Id="rId3956" Type="http://schemas.openxmlformats.org/officeDocument/2006/relationships/hyperlink" Target="http://www.transparenciafiscal.gob.sv/portal/page/portal/PTF/Consulte_nuestra_Base_de_Datos/ConsulteNuestraBaseDeDatosEjecucionPresupuesto" TargetMode="External"/><Relationship Id="rId877" Type="http://schemas.openxmlformats.org/officeDocument/2006/relationships/hyperlink" Target="http://epuap.gov.pl/wps/portal/E2_ZdarzeniaZyciowe" TargetMode="External"/><Relationship Id="rId2558" Type="http://schemas.openxmlformats.org/officeDocument/2006/relationships/hyperlink" Target="http://centralbankbahamas.com/" TargetMode="External"/><Relationship Id="rId2765" Type="http://schemas.openxmlformats.org/officeDocument/2006/relationships/hyperlink" Target="http://www.ins.nat.tn/" TargetMode="External"/><Relationship Id="rId2972" Type="http://schemas.openxmlformats.org/officeDocument/2006/relationships/hyperlink" Target="http://www.begroting.be/portal/page/portal/INTERNET_pagegroup/INTERNET_voorschriften/TAB149685" TargetMode="External"/><Relationship Id="rId3609" Type="http://schemas.openxmlformats.org/officeDocument/2006/relationships/hyperlink" Target="https://smartifmis.minecofin.gov.rw/" TargetMode="External"/><Relationship Id="rId3816" Type="http://schemas.openxmlformats.org/officeDocument/2006/relationships/hyperlink" Target="http://www.sweden.gov.se/sb/d/2106" TargetMode="External"/><Relationship Id="rId737" Type="http://schemas.openxmlformats.org/officeDocument/2006/relationships/hyperlink" Target="http://www.sunat.gob.pe/" TargetMode="External"/><Relationship Id="rId944" Type="http://schemas.openxmlformats.org/officeDocument/2006/relationships/hyperlink" Target="http://www.cra-arc.gc.ca/" TargetMode="External"/><Relationship Id="rId1367" Type="http://schemas.openxmlformats.org/officeDocument/2006/relationships/hyperlink" Target="http://laborsta.ilo.org/STP/guest" TargetMode="External"/><Relationship Id="rId1574" Type="http://schemas.openxmlformats.org/officeDocument/2006/relationships/hyperlink" Target="https://www.pefa.org/en/assessment/me-jul13-pfmpr-public-en" TargetMode="External"/><Relationship Id="rId1781" Type="http://schemas.openxmlformats.org/officeDocument/2006/relationships/hyperlink" Target="http://www.eprocure.gov.bd/resources/common/SearchNOA.jsp" TargetMode="External"/><Relationship Id="rId2418" Type="http://schemas.openxmlformats.org/officeDocument/2006/relationships/hyperlink" Target="http://deuda.mef.gub.uy/" TargetMode="External"/><Relationship Id="rId2625" Type="http://schemas.openxmlformats.org/officeDocument/2006/relationships/hyperlink" Target="http://www.centralbank.ie/" TargetMode="External"/><Relationship Id="rId2832" Type="http://schemas.openxmlformats.org/officeDocument/2006/relationships/hyperlink" Target="http://www.gov.gd/ministries/finance.html" TargetMode="External"/><Relationship Id="rId73" Type="http://schemas.openxmlformats.org/officeDocument/2006/relationships/hyperlink" Target="http://en.wikipedia.org/wiki/Jordan" TargetMode="External"/><Relationship Id="rId804" Type="http://schemas.openxmlformats.org/officeDocument/2006/relationships/hyperlink" Target="http://www.reporter.bz/business/cito-working-towards-e-government" TargetMode="External"/><Relationship Id="rId1227" Type="http://schemas.openxmlformats.org/officeDocument/2006/relationships/hyperlink" Target="http://unctad.org/en/PublicationsLibrary/dtlasycuda2011d1_en.pdf" TargetMode="External"/><Relationship Id="rId1434" Type="http://schemas.openxmlformats.org/officeDocument/2006/relationships/hyperlink" Target="http://www-wds.worldbank.org/external/default/WDSContentServer/WDSP/IB/2013/11/07/000350881_20131107090154/Rendered/INDEX/822490PGD0P144010Box379865B00OUO090.txt" TargetMode="External"/><Relationship Id="rId1641" Type="http://schemas.openxmlformats.org/officeDocument/2006/relationships/hyperlink" Target="http://documents.worldbank.org/curated/en/2010/01/15553341/equatorial-guinea-public-expenditure-review" TargetMode="External"/><Relationship Id="rId1501" Type="http://schemas.openxmlformats.org/officeDocument/2006/relationships/hyperlink" Target="http://laborsta.ilo.org/STP/guest" TargetMode="External"/><Relationship Id="rId3399" Type="http://schemas.openxmlformats.org/officeDocument/2006/relationships/hyperlink" Target="http://www.finmin.lt/web/finmin/aktualus_duomenys" TargetMode="External"/><Relationship Id="rId3259" Type="http://schemas.openxmlformats.org/officeDocument/2006/relationships/hyperlink" Target="http://www.treasury.gov/open/Pages/default.aspx" TargetMode="External"/><Relationship Id="rId3466" Type="http://schemas.openxmlformats.org/officeDocument/2006/relationships/hyperlink" Target="http://www.minfin.gob.gt/frame.php?url=https://sicoin.minfin.gob.gt/sicoinweb/login/frmlogin.htm" TargetMode="External"/><Relationship Id="rId387" Type="http://schemas.openxmlformats.org/officeDocument/2006/relationships/hyperlink" Target="http://www.mfed.gov.ki/" TargetMode="External"/><Relationship Id="rId594" Type="http://schemas.openxmlformats.org/officeDocument/2006/relationships/hyperlink" Target="http://www.zra.org.zm/" TargetMode="External"/><Relationship Id="rId2068" Type="http://schemas.openxmlformats.org/officeDocument/2006/relationships/hyperlink" Target="http://www.mvr.bg/en/CSCA/default.htm" TargetMode="External"/><Relationship Id="rId2275" Type="http://schemas.openxmlformats.org/officeDocument/2006/relationships/hyperlink" Target="http://unpan1.un.org/intradoc/groups/public/documents/CARICAD/UNPAN009928.pdf" TargetMode="External"/><Relationship Id="rId3119" Type="http://schemas.openxmlformats.org/officeDocument/2006/relationships/hyperlink" Target="http://www.statistica.sm/on-line/Home/Pubblicazioni/docCatRelazioneeconomicostatisticaalbilanciodiprevisionedellostato.14000523.1.10.1.html" TargetMode="External"/><Relationship Id="rId3326" Type="http://schemas.openxmlformats.org/officeDocument/2006/relationships/hyperlink" Target="http://consulta.tesouro.fazenda.gov.br/cofin_novosite/dotacao_vs_desp_param.asp" TargetMode="External"/><Relationship Id="rId3673" Type="http://schemas.openxmlformats.org/officeDocument/2006/relationships/hyperlink" Target="http://www.dsf.gov.mo/" TargetMode="External"/><Relationship Id="rId3880" Type="http://schemas.openxmlformats.org/officeDocument/2006/relationships/hyperlink" Target="http://www.mf.gov.pl/" TargetMode="External"/><Relationship Id="rId247" Type="http://schemas.openxmlformats.org/officeDocument/2006/relationships/hyperlink" Target="http://www.fcgo.gov.np/media/message-from-fcg/" TargetMode="External"/><Relationship Id="rId1084" Type="http://schemas.openxmlformats.org/officeDocument/2006/relationships/hyperlink" Target="http://www.tollur.is/displayer.asp?cat_id=1706" TargetMode="External"/><Relationship Id="rId2482" Type="http://schemas.openxmlformats.org/officeDocument/2006/relationships/hyperlink" Target="http://www.cbj.gov.jo/" TargetMode="External"/><Relationship Id="rId3533" Type="http://schemas.openxmlformats.org/officeDocument/2006/relationships/hyperlink" Target="http://epm.lv/further-enhancement-of-the-public-finance-management-reform-iii-in-turkmenistan" TargetMode="External"/><Relationship Id="rId3740" Type="http://schemas.openxmlformats.org/officeDocument/2006/relationships/hyperlink" Target="http://www.turkmenistan.gov.tm/" TargetMode="External"/><Relationship Id="rId107" Type="http://schemas.openxmlformats.org/officeDocument/2006/relationships/hyperlink" Target="http://en.wikipedia.org/wiki/Niger" TargetMode="External"/><Relationship Id="rId454" Type="http://schemas.openxmlformats.org/officeDocument/2006/relationships/hyperlink" Target="http://www.mef.gob.pe/index.php?option=com_content&amp;view=section&amp;id=51&amp;Itemid=100360&amp;lang=es" TargetMode="External"/><Relationship Id="rId661" Type="http://schemas.openxmlformats.org/officeDocument/2006/relationships/hyperlink" Target="http://www.douanesrdc.com/" TargetMode="External"/><Relationship Id="rId1291" Type="http://schemas.openxmlformats.org/officeDocument/2006/relationships/hyperlink" Target="http://www.tuvaluislands.com/gov_addresses.htm" TargetMode="External"/><Relationship Id="rId2135" Type="http://schemas.openxmlformats.org/officeDocument/2006/relationships/hyperlink" Target="http://www.govca.go.ke/index.html" TargetMode="External"/><Relationship Id="rId2342" Type="http://schemas.openxmlformats.org/officeDocument/2006/relationships/hyperlink" Target="http://www.e.gov.kw/sites/kgoArabic/portal/Pages/InformationPages/UsersCharter.aspx" TargetMode="External"/><Relationship Id="rId3600" Type="http://schemas.openxmlformats.org/officeDocument/2006/relationships/hyperlink" Target="http://www.hks.harvard.edu/m-rcbg/ethiopia/Publications/ARD%20Final%20Draft.pdf" TargetMode="External"/><Relationship Id="rId314" Type="http://schemas.openxmlformats.org/officeDocument/2006/relationships/hyperlink" Target="https://www.aduanas.gob.do/" TargetMode="External"/><Relationship Id="rId521" Type="http://schemas.openxmlformats.org/officeDocument/2006/relationships/hyperlink" Target="http://minfin.tj/downloads/pfmstrategyfinaleng.pdf" TargetMode="External"/><Relationship Id="rId1151" Type="http://schemas.openxmlformats.org/officeDocument/2006/relationships/hyperlink" Target="http://www.impots.gov.mr/" TargetMode="External"/><Relationship Id="rId2202" Type="http://schemas.openxmlformats.org/officeDocument/2006/relationships/hyperlink" Target="http://en.wikipedia.org/wiki/Sierra_Leone" TargetMode="External"/><Relationship Id="rId1011" Type="http://schemas.openxmlformats.org/officeDocument/2006/relationships/hyperlink" Target="http://unctad.org/en/PublicationsLibrary/dtlasycuda2011d1_en.pdf" TargetMode="External"/><Relationship Id="rId1968" Type="http://schemas.openxmlformats.org/officeDocument/2006/relationships/hyperlink" Target="http://www.oas.org/juridico/english/blz_workshop.pdf" TargetMode="External"/><Relationship Id="rId4167" Type="http://schemas.openxmlformats.org/officeDocument/2006/relationships/hyperlink" Target="http://www.finance.gov.tt/request-for-expressions-of-interest-ifmis" TargetMode="External"/><Relationship Id="rId3183" Type="http://schemas.openxmlformats.org/officeDocument/2006/relationships/hyperlink" Target="http://eng.stat.gov.tw/" TargetMode="External"/><Relationship Id="rId3390" Type="http://schemas.openxmlformats.org/officeDocument/2006/relationships/hyperlink" Target="http://www.economia.gov.py/" TargetMode="External"/><Relationship Id="rId4027" Type="http://schemas.openxmlformats.org/officeDocument/2006/relationships/hyperlink" Target="http://www.financa.gov.al/al/raportime/buxheti/buxheti-i-qytetarit-2016" TargetMode="External"/><Relationship Id="rId1828" Type="http://schemas.openxmlformats.org/officeDocument/2006/relationships/hyperlink" Target="http://etenders.gov.eg/en/index.php" TargetMode="External"/><Relationship Id="rId3043" Type="http://schemas.openxmlformats.org/officeDocument/2006/relationships/hyperlink" Target="http://manualsiafi.tesouro.fazenda.gov.br/150000" TargetMode="External"/><Relationship Id="rId3250" Type="http://schemas.openxmlformats.org/officeDocument/2006/relationships/hyperlink" Target="http://www.maliyye.gov.az/en/node/18" TargetMode="External"/><Relationship Id="rId171" Type="http://schemas.openxmlformats.org/officeDocument/2006/relationships/hyperlink" Target="http://en.wikipedia.org/wiki/Cameroon" TargetMode="External"/><Relationship Id="rId3110" Type="http://schemas.openxmlformats.org/officeDocument/2006/relationships/hyperlink" Target="http://www.data.gov.sg/common/search.aspx?a=MOF&amp;ag=2" TargetMode="External"/><Relationship Id="rId988" Type="http://schemas.openxmlformats.org/officeDocument/2006/relationships/hyperlink" Target="http://www.dgi.gouv.ci/" TargetMode="External"/><Relationship Id="rId2669" Type="http://schemas.openxmlformats.org/officeDocument/2006/relationships/hyperlink" Target="http://www.banconal.com.pa/" TargetMode="External"/><Relationship Id="rId2876" Type="http://schemas.openxmlformats.org/officeDocument/2006/relationships/hyperlink" Target="http://www.finance.gov.lb/en-US/Blog/" TargetMode="External"/><Relationship Id="rId3927" Type="http://schemas.openxmlformats.org/officeDocument/2006/relationships/hyperlink" Target="http://www.mof.gov.ws/" TargetMode="External"/><Relationship Id="rId848" Type="http://schemas.openxmlformats.org/officeDocument/2006/relationships/hyperlink" Target="https://www.latvija.lv/" TargetMode="External"/><Relationship Id="rId1478" Type="http://schemas.openxmlformats.org/officeDocument/2006/relationships/hyperlink" Target="http://www.mof.gov.so/wp-content/uploads/2014/10/Somalia-PFM-Self-assessment-report-strategy-April-4-2013-Final.pdf" TargetMode="External"/><Relationship Id="rId1685" Type="http://schemas.openxmlformats.org/officeDocument/2006/relationships/hyperlink" Target="http://unpan1.un.org/intradoc/groups/public/documents/tasf/unpan024904.pdf" TargetMode="External"/><Relationship Id="rId1892" Type="http://schemas.openxmlformats.org/officeDocument/2006/relationships/hyperlink" Target="http://www.mof.gov.sd/" TargetMode="External"/><Relationship Id="rId2529" Type="http://schemas.openxmlformats.org/officeDocument/2006/relationships/hyperlink" Target="http://www.goss.org/index.php/ministries/finance" TargetMode="External"/><Relationship Id="rId2736" Type="http://schemas.openxmlformats.org/officeDocument/2006/relationships/hyperlink" Target="http://statistics.bahamas.gov.bs/" TargetMode="External"/><Relationship Id="rId4091" Type="http://schemas.openxmlformats.org/officeDocument/2006/relationships/hyperlink" Target="http://www.datos.gov.py/" TargetMode="External"/><Relationship Id="rId708" Type="http://schemas.openxmlformats.org/officeDocument/2006/relationships/hyperlink" Target="http://www.mofrevenue.gov.lr/" TargetMode="External"/><Relationship Id="rId915" Type="http://schemas.openxmlformats.org/officeDocument/2006/relationships/hyperlink" Target="http://www.afip.gob.ar/Aplicativos" TargetMode="External"/><Relationship Id="rId1338" Type="http://schemas.openxmlformats.org/officeDocument/2006/relationships/hyperlink" Target="http://www.cippec.org/documents/10179/51827/117+DT+PyGG+Empleo+publico+2013.pdf/f3cb4e4b-0a4f-4f7f-b66e-c5849ea05118" TargetMode="External"/><Relationship Id="rId1545" Type="http://schemas.openxmlformats.org/officeDocument/2006/relationships/hyperlink" Target="https://www.pefa.org/en/assessment/gd-mar10-pfmpr-public-en" TargetMode="External"/><Relationship Id="rId2943" Type="http://schemas.openxmlformats.org/officeDocument/2006/relationships/hyperlink" Target="http://www.fdk-cdf.ch/flyer_hrm2_d.pdf" TargetMode="External"/><Relationship Id="rId1405" Type="http://schemas.openxmlformats.org/officeDocument/2006/relationships/hyperlink" Target="http://www.pftac.org/filemanager/files/Handbooks/PFTAC%20Handbook%206%20FINAL.pdf" TargetMode="External"/><Relationship Id="rId1752" Type="http://schemas.openxmlformats.org/officeDocument/2006/relationships/hyperlink" Target="http://www.bbg.gv.at/" TargetMode="External"/><Relationship Id="rId2803" Type="http://schemas.openxmlformats.org/officeDocument/2006/relationships/hyperlink" Target="http://www.statcan.gc.ca/" TargetMode="External"/><Relationship Id="rId44" Type="http://schemas.openxmlformats.org/officeDocument/2006/relationships/hyperlink" Target="http://en.wikipedia.org/wiki/Equatorial_Guinea" TargetMode="External"/><Relationship Id="rId1612" Type="http://schemas.openxmlformats.org/officeDocument/2006/relationships/hyperlink" Target="http://www.pefa.org/en/assessment/car-jul10-pfmpr-public-en" TargetMode="External"/><Relationship Id="rId498" Type="http://schemas.openxmlformats.org/officeDocument/2006/relationships/hyperlink" Target="http://www.cbsi.com.sb/index.php?id=87" TargetMode="External"/><Relationship Id="rId2179" Type="http://schemas.openxmlformats.org/officeDocument/2006/relationships/hyperlink" Target="http://www.mof.gov.af/" TargetMode="External"/><Relationship Id="rId3577" Type="http://schemas.openxmlformats.org/officeDocument/2006/relationships/hyperlink" Target="http://www.fcgo.gov.np/wp-content/uploads/TSA-User-Manual-Final-.pdf" TargetMode="External"/><Relationship Id="rId3784" Type="http://schemas.openxmlformats.org/officeDocument/2006/relationships/hyperlink" Target="http://www.mf.gov.dz/" TargetMode="External"/><Relationship Id="rId3991" Type="http://schemas.openxmlformats.org/officeDocument/2006/relationships/hyperlink" Target="http://www.transparenciafiscal.gob.sv/portal/page/portal/PTF/Presupuestos_Publicos" TargetMode="External"/><Relationship Id="rId2386" Type="http://schemas.openxmlformats.org/officeDocument/2006/relationships/hyperlink" Target="http://zambiamtwsc.africadata.org/" TargetMode="External"/><Relationship Id="rId2593" Type="http://schemas.openxmlformats.org/officeDocument/2006/relationships/hyperlink" Target="http://www.banque-centrale.dj/" TargetMode="External"/><Relationship Id="rId3437" Type="http://schemas.openxmlformats.org/officeDocument/2006/relationships/hyperlink" Target="http://www.fms.treas.gov/index_systems.html" TargetMode="External"/><Relationship Id="rId3644" Type="http://schemas.openxmlformats.org/officeDocument/2006/relationships/hyperlink" Target="http://www.mofep.gov.gh/" TargetMode="External"/><Relationship Id="rId3851" Type="http://schemas.openxmlformats.org/officeDocument/2006/relationships/hyperlink" Target="http://www.economie.gouv.fr/" TargetMode="External"/><Relationship Id="rId358" Type="http://schemas.openxmlformats.org/officeDocument/2006/relationships/hyperlink" Target="http://www.allamkincstar.gov.hu/" TargetMode="External"/><Relationship Id="rId565" Type="http://schemas.openxmlformats.org/officeDocument/2006/relationships/hyperlink" Target="http://www.mof.gov.ae/En/AboutMinistry/Departments/Pages/FinancialOperationsDepartment.aspx" TargetMode="External"/><Relationship Id="rId772" Type="http://schemas.openxmlformats.org/officeDocument/2006/relationships/hyperlink" Target="http://www.douane.gov.tn/" TargetMode="External"/><Relationship Id="rId1195" Type="http://schemas.openxmlformats.org/officeDocument/2006/relationships/hyperlink" Target="http://palaugov.org/bureau-of-revenue-customs-taxation/" TargetMode="External"/><Relationship Id="rId2039" Type="http://schemas.openxmlformats.org/officeDocument/2006/relationships/hyperlink" Target="http://www.pfd.gov.lk/" TargetMode="External"/><Relationship Id="rId2246" Type="http://schemas.openxmlformats.org/officeDocument/2006/relationships/hyperlink" Target="https://www.mkm.ee/et/tegevused-eesmargid/infouhiskond" TargetMode="External"/><Relationship Id="rId2453" Type="http://schemas.openxmlformats.org/officeDocument/2006/relationships/hyperlink" Target="http://www.finances.gov.bi/" TargetMode="External"/><Relationship Id="rId2660" Type="http://schemas.openxmlformats.org/officeDocument/2006/relationships/hyperlink" Target="http://www.dnb.nl&#160;" TargetMode="External"/><Relationship Id="rId3504" Type="http://schemas.openxmlformats.org/officeDocument/2006/relationships/hyperlink" Target="https://www.tbs-sct.gc.ca/fm-gf/reports-rapports/fnsc-csgfpr-eng.asp" TargetMode="External"/><Relationship Id="rId3711" Type="http://schemas.openxmlformats.org/officeDocument/2006/relationships/hyperlink" Target="http://www.gov.sz/" TargetMode="External"/><Relationship Id="rId218" Type="http://schemas.openxmlformats.org/officeDocument/2006/relationships/hyperlink" Target="http://www.modernghana.com/news/376475/1/central-africa-republic-briefing-note-from-the-min.html" TargetMode="External"/><Relationship Id="rId425" Type="http://schemas.openxmlformats.org/officeDocument/2006/relationships/hyperlink" Target="http://en.gouv.mc/Government-Institutions/The-Government/Ministry-of-Finance-and-Economy/Public-Treasury" TargetMode="External"/><Relationship Id="rId632" Type="http://schemas.openxmlformats.org/officeDocument/2006/relationships/hyperlink" Target="http://www.bmf.gv.at/" TargetMode="External"/><Relationship Id="rId1055" Type="http://schemas.openxmlformats.org/officeDocument/2006/relationships/hyperlink" Target="http://www.customs.ro/ro/e-customs.aspx" TargetMode="External"/><Relationship Id="rId1262" Type="http://schemas.openxmlformats.org/officeDocument/2006/relationships/hyperlink" Target="http://www.estv.admin.ch/" TargetMode="External"/><Relationship Id="rId2106" Type="http://schemas.openxmlformats.org/officeDocument/2006/relationships/hyperlink" Target="http://controlpas.go.cr/" TargetMode="External"/><Relationship Id="rId2313" Type="http://schemas.openxmlformats.org/officeDocument/2006/relationships/hyperlink" Target="http://www.moct.gov.sy/moct/?q=ar/node/61" TargetMode="External"/><Relationship Id="rId2520" Type="http://schemas.openxmlformats.org/officeDocument/2006/relationships/hyperlink" Target="https://www.mof.gov.om/" TargetMode="External"/><Relationship Id="rId1122" Type="http://schemas.openxmlformats.org/officeDocument/2006/relationships/hyperlink" Target="http://www.mofrevenue.gov.lr/" TargetMode="External"/><Relationship Id="rId3087" Type="http://schemas.openxmlformats.org/officeDocument/2006/relationships/hyperlink" Target="http://www.stat-niger.org/" TargetMode="External"/><Relationship Id="rId3294" Type="http://schemas.openxmlformats.org/officeDocument/2006/relationships/hyperlink" Target="http://www.mof.gov.np/contentArticle-Content-cWo=" TargetMode="External"/><Relationship Id="rId4138" Type="http://schemas.openxmlformats.org/officeDocument/2006/relationships/hyperlink" Target="http://mof.gov.mu/English/Pages/National%20Budget/national-budget-budgetary-central-government.aspx" TargetMode="External"/><Relationship Id="rId1939" Type="http://schemas.openxmlformats.org/officeDocument/2006/relationships/hyperlink" Target="http://eprocurement.gov.tl/awards/listAwarded" TargetMode="External"/><Relationship Id="rId3154" Type="http://schemas.openxmlformats.org/officeDocument/2006/relationships/hyperlink" Target="http://www.mefa.gov.ir/Portal/Home/Default.aspx?CategoryID=89dbf90c-b08e-4dc8-80b6-aef25da59441" TargetMode="External"/><Relationship Id="rId3361" Type="http://schemas.openxmlformats.org/officeDocument/2006/relationships/hyperlink" Target="http://www.treasury.gov.ph/statdata/statdata.html" TargetMode="External"/><Relationship Id="rId282" Type="http://schemas.openxmlformats.org/officeDocument/2006/relationships/hyperlink" Target="http://www.tesouro.fazenda.gov.br/" TargetMode="External"/><Relationship Id="rId2170" Type="http://schemas.openxmlformats.org/officeDocument/2006/relationships/hyperlink" Target="http://www.rbm.mw/" TargetMode="External"/><Relationship Id="rId3014" Type="http://schemas.openxmlformats.org/officeDocument/2006/relationships/hyperlink" Target="http://www.finance.gov.mk/node/13" TargetMode="External"/><Relationship Id="rId3221" Type="http://schemas.openxmlformats.org/officeDocument/2006/relationships/hyperlink" Target="http://www.peppol.eu/" TargetMode="External"/><Relationship Id="rId8" Type="http://schemas.openxmlformats.org/officeDocument/2006/relationships/hyperlink" Target="http://en.wikipedia.org/wiki/Armenia" TargetMode="External"/><Relationship Id="rId142" Type="http://schemas.openxmlformats.org/officeDocument/2006/relationships/hyperlink" Target="http://en.wikipedia.org/wiki/Syria" TargetMode="External"/><Relationship Id="rId2030" Type="http://schemas.openxmlformats.org/officeDocument/2006/relationships/hyperlink" Target="http://palaugov.org/executive-branch/ministries/finance/bureau-of-budget-planning/" TargetMode="External"/><Relationship Id="rId2987" Type="http://schemas.openxmlformats.org/officeDocument/2006/relationships/hyperlink" Target="http://www.transparenciafiscal.gob.sv/portal/page/portal/PTF/Marco_Normativo/Administracion_Financiera?_piref496_2086330_496_2086268_2086268.tabstring=catalogo" TargetMode="External"/><Relationship Id="rId959" Type="http://schemas.openxmlformats.org/officeDocument/2006/relationships/hyperlink" Target="http://www.servicecanada.gc.ca/eng/online/mysca.shtml" TargetMode="External"/><Relationship Id="rId1589" Type="http://schemas.openxmlformats.org/officeDocument/2006/relationships/hyperlink" Target="http://laborsta.ilo.org/STP/guest" TargetMode="External"/><Relationship Id="rId1449" Type="http://schemas.openxmlformats.org/officeDocument/2006/relationships/hyperlink" Target="https://www.pefa.org/en/assessment/ssd-may12-pfmpr-public-en" TargetMode="External"/><Relationship Id="rId1796" Type="http://schemas.openxmlformats.org/officeDocument/2006/relationships/hyperlink" Target="https://www.eprocurement.gov.cy/ceproc/home.do" TargetMode="External"/><Relationship Id="rId2847" Type="http://schemas.openxmlformats.org/officeDocument/2006/relationships/hyperlink" Target="http://indiabudget.nic.in/afs.asp" TargetMode="External"/><Relationship Id="rId4062" Type="http://schemas.openxmlformats.org/officeDocument/2006/relationships/hyperlink" Target="http://www.jordan.gov.jo/wps/portal" TargetMode="External"/><Relationship Id="rId88" Type="http://schemas.openxmlformats.org/officeDocument/2006/relationships/hyperlink" Target="http://en.wikipedia.org/wiki/Malawi" TargetMode="External"/><Relationship Id="rId819" Type="http://schemas.openxmlformats.org/officeDocument/2006/relationships/hyperlink" Target="http://www.cyprus.gov.cy/" TargetMode="External"/><Relationship Id="rId1656" Type="http://schemas.openxmlformats.org/officeDocument/2006/relationships/hyperlink" Target="http://www.gouvernement.lu/3723909/2013-rapport-activite-fonction-publique.pdf" TargetMode="External"/><Relationship Id="rId1863" Type="http://schemas.openxmlformats.org/officeDocument/2006/relationships/hyperlink" Target="https://www.gebiz.gov.sg/" TargetMode="External"/><Relationship Id="rId2707" Type="http://schemas.openxmlformats.org/officeDocument/2006/relationships/hyperlink" Target="http://www.reservebank.to/" TargetMode="External"/><Relationship Id="rId2914" Type="http://schemas.openxmlformats.org/officeDocument/2006/relationships/hyperlink" Target="http://www.statnipokladna.cz/cs/Podpora-Kompetencni-centrum-KC.html" TargetMode="External"/><Relationship Id="rId1309" Type="http://schemas.openxmlformats.org/officeDocument/2006/relationships/hyperlink" Target="http://www.gdt.gov.vn/wps/portal/!ut/p/b1/04_Sj9CPykssy0xPLMnMz0vMAfGjzOINTCw9fSzCgv2NHU2MDDxDzdyMQi2cjBx9jPTD9aPASpzdHT1MzH0MDCxM3A0MPE2c_P08nAMNDTyNoQoMcABHA30_j_zcVP2C7Ow0R0dFRQDyrBX4/dl4/d5/L2dBISEvZ0FBIS9nQSEh/" TargetMode="External"/><Relationship Id="rId1516" Type="http://schemas.openxmlformats.org/officeDocument/2006/relationships/hyperlink" Target="http://laborsta.ilo.org/STP/guest" TargetMode="External"/><Relationship Id="rId1723" Type="http://schemas.openxmlformats.org/officeDocument/2006/relationships/hyperlink" Target="http://unpan1.un.org/intradoc/groups/public/documents/un/unpan023179.pdf" TargetMode="External"/><Relationship Id="rId1930" Type="http://schemas.openxmlformats.org/officeDocument/2006/relationships/hyperlink" Target="https://www.simap.ch/shabforms/COMMON/search/searchForm.jsf?FMODE=SIMAP&amp;category=OB" TargetMode="External"/><Relationship Id="rId15" Type="http://schemas.openxmlformats.org/officeDocument/2006/relationships/hyperlink" Target="http://en.wikipedia.org/wiki/Barbados" TargetMode="External"/><Relationship Id="rId3688" Type="http://schemas.openxmlformats.org/officeDocument/2006/relationships/hyperlink" Target="http://www.treasury.govt.nz/" TargetMode="External"/><Relationship Id="rId3895" Type="http://schemas.openxmlformats.org/officeDocument/2006/relationships/hyperlink" Target="http://mefhaiti.gouv.ht/?page_id=918" TargetMode="External"/><Relationship Id="rId2497" Type="http://schemas.openxmlformats.org/officeDocument/2006/relationships/hyperlink" Target="http://minfin-gov.bissau.net/" TargetMode="External"/><Relationship Id="rId3548" Type="http://schemas.openxmlformats.org/officeDocument/2006/relationships/hyperlink" Target="http://www.ifms.gov.za/?q=content/about-ifms" TargetMode="External"/><Relationship Id="rId3755" Type="http://schemas.openxmlformats.org/officeDocument/2006/relationships/hyperlink" Target="http://www.finance.gov.to/publications" TargetMode="External"/><Relationship Id="rId469" Type="http://schemas.openxmlformats.org/officeDocument/2006/relationships/hyperlink" Target="http://www.irdstlucia.gov.lc/" TargetMode="External"/><Relationship Id="rId676" Type="http://schemas.openxmlformats.org/officeDocument/2006/relationships/hyperlink" Target="http://www.douane.gouv.fr/" TargetMode="External"/><Relationship Id="rId883" Type="http://schemas.openxmlformats.org/officeDocument/2006/relationships/hyperlink" Target="http://www.gov.vc/" TargetMode="External"/><Relationship Id="rId1099" Type="http://schemas.openxmlformats.org/officeDocument/2006/relationships/hyperlink" Target="http://www.e-tax.nta.go.jp/" TargetMode="External"/><Relationship Id="rId2357" Type="http://schemas.openxmlformats.org/officeDocument/2006/relationships/hyperlink" Target="http://cim.gov.ly/index.htm" TargetMode="External"/><Relationship Id="rId2564" Type="http://schemas.openxmlformats.org/officeDocument/2006/relationships/hyperlink" Target="http://www.centralbank.org.bz&#160;&#160;" TargetMode="External"/><Relationship Id="rId3408" Type="http://schemas.openxmlformats.org/officeDocument/2006/relationships/hyperlink" Target="http://www.umar.gov.si/" TargetMode="External"/><Relationship Id="rId3615" Type="http://schemas.openxmlformats.org/officeDocument/2006/relationships/hyperlink" Target="http://www.gov.bb/bigportal/gov/index.php?method=detail&amp;cat=min&amp;rnum=351&amp;np=3" TargetMode="External"/><Relationship Id="rId3962" Type="http://schemas.openxmlformats.org/officeDocument/2006/relationships/hyperlink" Target="http://treasury.gov.ge/4960" TargetMode="External"/><Relationship Id="rId329" Type="http://schemas.openxmlformats.org/officeDocument/2006/relationships/hyperlink" Target="http://www.treasury.gov.ge/4974" TargetMode="External"/><Relationship Id="rId536" Type="http://schemas.openxmlformats.org/officeDocument/2006/relationships/hyperlink" Target="http://www.bahamas.gov.bs/wps/wcm/connect/93187cd8-e19b-42c0-9982-25576cc43fff/Chap+9+Finance.pdf?MOD=AJPERES" TargetMode="External"/><Relationship Id="rId1166" Type="http://schemas.openxmlformats.org/officeDocument/2006/relationships/hyperlink" Target="https://eprijava.tax.gov.me/TaxisPortal" TargetMode="External"/><Relationship Id="rId1373" Type="http://schemas.openxmlformats.org/officeDocument/2006/relationships/hyperlink" Target="http://en.wikipedia.org/wiki/Category:Civil_service_by_country" TargetMode="External"/><Relationship Id="rId2217" Type="http://schemas.openxmlformats.org/officeDocument/2006/relationships/hyperlink" Target="https://uprava.gov.hr/o-ministarstvu/ustrojstvo/uprava-za-e-hrvatsku/1080" TargetMode="External"/><Relationship Id="rId2771" Type="http://schemas.openxmlformats.org/officeDocument/2006/relationships/hyperlink" Target="http://www.fedstats.gov/" TargetMode="External"/><Relationship Id="rId3822" Type="http://schemas.openxmlformats.org/officeDocument/2006/relationships/hyperlink" Target="http://www.treasury.govt.nz/government/financialstatements" TargetMode="External"/><Relationship Id="rId743" Type="http://schemas.openxmlformats.org/officeDocument/2006/relationships/hyperlink" Target="http://www.customs.ru/" TargetMode="External"/><Relationship Id="rId950" Type="http://schemas.openxmlformats.org/officeDocument/2006/relationships/hyperlink" Target="https://ecustoms.mof.gov.bn/SignIn.aspx" TargetMode="External"/><Relationship Id="rId1026" Type="http://schemas.openxmlformats.org/officeDocument/2006/relationships/hyperlink" Target="http://unctad.org/en/PublicationsLibrary/dtlasycuda2011d1_en.pdf" TargetMode="External"/><Relationship Id="rId1580" Type="http://schemas.openxmlformats.org/officeDocument/2006/relationships/hyperlink" Target="http://www.hacienda.gov.py/web-hacienda/index.php?c=96&amp;n=5635" TargetMode="External"/><Relationship Id="rId2424" Type="http://schemas.openxmlformats.org/officeDocument/2006/relationships/hyperlink" Target="http://www.mefbp.gob.ve/" TargetMode="External"/><Relationship Id="rId2631" Type="http://schemas.openxmlformats.org/officeDocument/2006/relationships/hyperlink" Target="http://www.nationalbank.kz/" TargetMode="External"/><Relationship Id="rId603" Type="http://schemas.openxmlformats.org/officeDocument/2006/relationships/hyperlink" Target="http://www.finances.ad/" TargetMode="External"/><Relationship Id="rId810" Type="http://schemas.openxmlformats.org/officeDocument/2006/relationships/hyperlink" Target="http://www.esrpska.com/" TargetMode="External"/><Relationship Id="rId1233" Type="http://schemas.openxmlformats.org/officeDocument/2006/relationships/hyperlink" Target="http://www.euprava.gov.rs/eusluge/institucija?service=servicesForInstitution&amp;institutionId=45" TargetMode="External"/><Relationship Id="rId1440" Type="http://schemas.openxmlformats.org/officeDocument/2006/relationships/hyperlink" Target="https://www.pefa.org/en/assessment/rw-nov10-pfmpr-public-en" TargetMode="External"/><Relationship Id="rId1300" Type="http://schemas.openxmlformats.org/officeDocument/2006/relationships/hyperlink" Target="http://www.irs.gov/Tax-Professionals/e-services---Online-Tools-for-Tax-Professionals" TargetMode="External"/><Relationship Id="rId3198" Type="http://schemas.openxmlformats.org/officeDocument/2006/relationships/hyperlink" Target="http://www.spc.int/prism/country/to/stats" TargetMode="External"/><Relationship Id="rId3058" Type="http://schemas.openxmlformats.org/officeDocument/2006/relationships/hyperlink" Target="http://www.bundesfinanzministerium.de/Content/DE/Standardartikel/Themen/Oeffentliche_Finanzen/Bundeshaushalt/Haushaltsrecht_und_Haushaltssystematik/das-system-der-oeffentlichen-haushalte-anl.pdf?__blob=publicationFile&amp;v=2" TargetMode="External"/><Relationship Id="rId3265" Type="http://schemas.openxmlformats.org/officeDocument/2006/relationships/hyperlink" Target="http://www.finance.gov.tt/legislation.php?mid=6" TargetMode="External"/><Relationship Id="rId3472" Type="http://schemas.openxmlformats.org/officeDocument/2006/relationships/hyperlink" Target="http://www-wds.worldbank.org/external/default/WDSContentServer/WDSP/IB/2003/06/27/000112742_20030627113447/Rendered/PDF/257110ICR0.pdf" TargetMode="External"/><Relationship Id="rId4109" Type="http://schemas.openxmlformats.org/officeDocument/2006/relationships/hyperlink" Target="http://www.mecon.gov.ar/peconomica/basehome/serie_gasto.html" TargetMode="External"/><Relationship Id="rId186" Type="http://schemas.openxmlformats.org/officeDocument/2006/relationships/hyperlink" Target="http://en.wikipedia.org/wiki/Philippines" TargetMode="External"/><Relationship Id="rId393" Type="http://schemas.openxmlformats.org/officeDocument/2006/relationships/hyperlink" Target="http://www.atk-ks.org/" TargetMode="External"/><Relationship Id="rId2074" Type="http://schemas.openxmlformats.org/officeDocument/2006/relationships/hyperlink" Target="http://www.cca.gov.bd/" TargetMode="External"/><Relationship Id="rId2281" Type="http://schemas.openxmlformats.org/officeDocument/2006/relationships/hyperlink" Target="http://citeseerx.ist.psu.edu/viewdoc/download?doi=10.1.1.388.4124&amp;rep=rep1&amp;type=pdf" TargetMode="External"/><Relationship Id="rId3125" Type="http://schemas.openxmlformats.org/officeDocument/2006/relationships/hyperlink" Target="http://www.mof.gov.sa/Arabic/Roles/Pages/default.aspx" TargetMode="External"/><Relationship Id="rId3332" Type="http://schemas.openxmlformats.org/officeDocument/2006/relationships/hyperlink" Target="http://www.minhacienda.gov.co/HomeMinhacienda/asistenciaentidadesterritoriales" TargetMode="External"/><Relationship Id="rId253" Type="http://schemas.openxmlformats.org/officeDocument/2006/relationships/hyperlink" Target="http://www.zimtreasury.gov.zw/" TargetMode="External"/><Relationship Id="rId460" Type="http://schemas.openxmlformats.org/officeDocument/2006/relationships/hyperlink" Target="http://www.mof.gov.qa/en/Departments/UndersecretaryforFinancialAffairs/Pages/default.aspx" TargetMode="External"/><Relationship Id="rId1090" Type="http://schemas.openxmlformats.org/officeDocument/2006/relationships/hyperlink" Target="http://customs.mof.gov.iq/" TargetMode="External"/><Relationship Id="rId2141" Type="http://schemas.openxmlformats.org/officeDocument/2006/relationships/hyperlink" Target="http://www.dailystar.com.lb/News/Lebanon-News/2000/Jul-13/28400-government-approves-law-to-legalize-e-signatures.ashx" TargetMode="External"/><Relationship Id="rId113" Type="http://schemas.openxmlformats.org/officeDocument/2006/relationships/hyperlink" Target="http://en.wikipedia.org/wiki/Panama" TargetMode="External"/><Relationship Id="rId320" Type="http://schemas.openxmlformats.org/officeDocument/2006/relationships/hyperlink" Target="http://www.finance.gov.fj/sections/financial-and-asset-management/treasury.html" TargetMode="External"/><Relationship Id="rId2001" Type="http://schemas.openxmlformats.org/officeDocument/2006/relationships/hyperlink" Target="https://www.acquistinretepa.it/" TargetMode="External"/><Relationship Id="rId2958" Type="http://schemas.openxmlformats.org/officeDocument/2006/relationships/hyperlink" Target="http://www.mof.gov.bt/index.php?deptid=11&amp;id=53" TargetMode="External"/><Relationship Id="rId1767" Type="http://schemas.openxmlformats.org/officeDocument/2006/relationships/hyperlink" Target="http://www.colombiacompra.gov.co/" TargetMode="External"/><Relationship Id="rId1974" Type="http://schemas.openxmlformats.org/officeDocument/2006/relationships/hyperlink" Target="http://www.pefa.org/en/assessment/car-jul10-pfmpr-public-en" TargetMode="External"/><Relationship Id="rId2818" Type="http://schemas.openxmlformats.org/officeDocument/2006/relationships/hyperlink" Target="http://www.minfin.gov.ua/control/uk/publish/archive/main?cat_id=293534" TargetMode="External"/><Relationship Id="rId4173" Type="http://schemas.openxmlformats.org/officeDocument/2006/relationships/drawing" Target="../drawings/drawing1.xml"/><Relationship Id="rId59" Type="http://schemas.openxmlformats.org/officeDocument/2006/relationships/hyperlink" Target="http://en.wikipedia.org/wiki/Guinea-Bissau" TargetMode="External"/><Relationship Id="rId1627" Type="http://schemas.openxmlformats.org/officeDocument/2006/relationships/hyperlink" Target="http://www.caoa.gov.eg/" TargetMode="External"/><Relationship Id="rId1834" Type="http://schemas.openxmlformats.org/officeDocument/2006/relationships/hyperlink" Target="https://pirkimai.eviesiejipirkimai.lt/" TargetMode="External"/><Relationship Id="rId4033" Type="http://schemas.openxmlformats.org/officeDocument/2006/relationships/hyperlink" Target="http://www.data.gc.ca/default.asp?lang=En" TargetMode="External"/><Relationship Id="rId3799" Type="http://schemas.openxmlformats.org/officeDocument/2006/relationships/hyperlink" Target="http://www.maliyye.gov.az/node/954" TargetMode="External"/><Relationship Id="rId4100" Type="http://schemas.openxmlformats.org/officeDocument/2006/relationships/hyperlink" Target="http://www.budget.gov.mv/" TargetMode="External"/><Relationship Id="rId1901" Type="http://schemas.openxmlformats.org/officeDocument/2006/relationships/hyperlink" Target="https://tender.me.gov.ua/" TargetMode="External"/><Relationship Id="rId3659" Type="http://schemas.openxmlformats.org/officeDocument/2006/relationships/hyperlink" Target="http://www.mof.gov.jm/" TargetMode="External"/><Relationship Id="rId3866" Type="http://schemas.openxmlformats.org/officeDocument/2006/relationships/hyperlink" Target="http://mfp.gov.rs/" TargetMode="External"/><Relationship Id="rId787" Type="http://schemas.openxmlformats.org/officeDocument/2006/relationships/hyperlink" Target="https://portoncv.gov.cv/" TargetMode="External"/><Relationship Id="rId994" Type="http://schemas.openxmlformats.org/officeDocument/2006/relationships/hyperlink" Target="http://www.financnisprava.cz/" TargetMode="External"/><Relationship Id="rId2468" Type="http://schemas.openxmlformats.org/officeDocument/2006/relationships/hyperlink" Target="http://www.aft.gouv.fr/" TargetMode="External"/><Relationship Id="rId2675" Type="http://schemas.openxmlformats.org/officeDocument/2006/relationships/hyperlink" Target="http://www.bportugal.pt/" TargetMode="External"/><Relationship Id="rId2882" Type="http://schemas.openxmlformats.org/officeDocument/2006/relationships/hyperlink" Target="http://www.planning.gov.mv/" TargetMode="External"/><Relationship Id="rId3519" Type="http://schemas.openxmlformats.org/officeDocument/2006/relationships/hyperlink" Target="http://www.rgs.mef.gov.it/ENGLISH-VE/SIOPE1" TargetMode="External"/><Relationship Id="rId3726" Type="http://schemas.openxmlformats.org/officeDocument/2006/relationships/hyperlink" Target="http://www.governmentofvanuatu.gov.vu/" TargetMode="External"/><Relationship Id="rId3933" Type="http://schemas.openxmlformats.org/officeDocument/2006/relationships/hyperlink" Target="https://ebutce.bumko.gov.tr/ebutce2.htm" TargetMode="External"/><Relationship Id="rId647" Type="http://schemas.openxmlformats.org/officeDocument/2006/relationships/hyperlink" Target="http://www.customs.gov.bn/" TargetMode="External"/><Relationship Id="rId854" Type="http://schemas.openxmlformats.org/officeDocument/2006/relationships/hyperlink" Target="http://portal.gov.mo/" TargetMode="External"/><Relationship Id="rId1277" Type="http://schemas.openxmlformats.org/officeDocument/2006/relationships/hyperlink" Target="http://www.mof.gov.tl/taxation" TargetMode="External"/><Relationship Id="rId1484" Type="http://schemas.openxmlformats.org/officeDocument/2006/relationships/hyperlink" Target="http://www.tpsgc-pwgsc.gc.ca/remuneration-compensation/projets-projects/tpai-itap/index-eng.html" TargetMode="External"/><Relationship Id="rId1691" Type="http://schemas.openxmlformats.org/officeDocument/2006/relationships/hyperlink" Target="http://www.pefa.org/en/assessment/st-jan10-pfmpr-report-public-en" TargetMode="External"/><Relationship Id="rId2328" Type="http://schemas.openxmlformats.org/officeDocument/2006/relationships/hyperlink" Target="http://egov.comesa.int/index.php/submit-an-e-government-article/55-zimbabwe-e-government-updates.pdf" TargetMode="External"/><Relationship Id="rId2535" Type="http://schemas.openxmlformats.org/officeDocument/2006/relationships/hyperlink" Target="http://www.aidinfo.org/resources/aid-databases" TargetMode="External"/><Relationship Id="rId2742" Type="http://schemas.openxmlformats.org/officeDocument/2006/relationships/hyperlink" Target="http://www.inseed-tchad.org/" TargetMode="External"/><Relationship Id="rId507" Type="http://schemas.openxmlformats.org/officeDocument/2006/relationships/hyperlink" Target="http://www.treasury.gov.lk/general-treasury2-3/treasury-operations.html" TargetMode="External"/><Relationship Id="rId714" Type="http://schemas.openxmlformats.org/officeDocument/2006/relationships/hyperlink" Target="http://www.douanes.gov.mg/" TargetMode="External"/><Relationship Id="rId921" Type="http://schemas.openxmlformats.org/officeDocument/2006/relationships/hyperlink" Target="https://www.bahamas.gov.bs/wps/myportal/public/PayTax" TargetMode="External"/><Relationship Id="rId1137" Type="http://schemas.openxmlformats.org/officeDocument/2006/relationships/hyperlink" Target="http://www.impots.mg/" TargetMode="External"/><Relationship Id="rId1344" Type="http://schemas.openxmlformats.org/officeDocument/2006/relationships/hyperlink" Target="http://laborsta.ilo.org/STP/guest" TargetMode="External"/><Relationship Id="rId1551" Type="http://schemas.openxmlformats.org/officeDocument/2006/relationships/hyperlink" Target="http://www.per.gov.ie/government-announces-plans-for-a-civil-service-wide-human-resources-shared-service-centre-hrssc/" TargetMode="External"/><Relationship Id="rId2602" Type="http://schemas.openxmlformats.org/officeDocument/2006/relationships/hyperlink" Target="http://www.nbe.gov.et&#160;" TargetMode="External"/><Relationship Id="rId50" Type="http://schemas.openxmlformats.org/officeDocument/2006/relationships/hyperlink" Target="http://en.wikipedia.org/wiki/France" TargetMode="External"/><Relationship Id="rId1204" Type="http://schemas.openxmlformats.org/officeDocument/2006/relationships/hyperlink" Target="http://www.presidence.ne/index.php/le-nouveau-gouvernement" TargetMode="External"/><Relationship Id="rId1411" Type="http://schemas.openxmlformats.org/officeDocument/2006/relationships/hyperlink" Target="http://www.unpan.org/DPADM/ProductsServices/ThematicPortals/PublicAdministrationCountryProfiles/tabid/677/Default.aspx" TargetMode="External"/><Relationship Id="rId3169" Type="http://schemas.openxmlformats.org/officeDocument/2006/relationships/hyperlink" Target="http://www.finances.gov.bf/IMG/pdf/Budget_Entier.pdf" TargetMode="External"/><Relationship Id="rId3376" Type="http://schemas.openxmlformats.org/officeDocument/2006/relationships/hyperlink" Target="http://www.dfo.no/no/Forvaltning/Statsregnskapet/" TargetMode="External"/><Relationship Id="rId3583" Type="http://schemas.openxmlformats.org/officeDocument/2006/relationships/hyperlink" Target="https://pefa.org/assessment/ne-mar13-pfmpr-public-en" TargetMode="External"/><Relationship Id="rId297" Type="http://schemas.openxmlformats.org/officeDocument/2006/relationships/hyperlink" Target="http://www.armp.cg/" TargetMode="External"/><Relationship Id="rId2185" Type="http://schemas.openxmlformats.org/officeDocument/2006/relationships/hyperlink" Target="http://odin.dep.no/fin/english/bn.html" TargetMode="External"/><Relationship Id="rId2392" Type="http://schemas.openxmlformats.org/officeDocument/2006/relationships/hyperlink" Target="http://www.debtagency.be/" TargetMode="External"/><Relationship Id="rId3029" Type="http://schemas.openxmlformats.org/officeDocument/2006/relationships/hyperlink" Target="http://www.spc.int/prism/country/sb/stats" TargetMode="External"/><Relationship Id="rId3236" Type="http://schemas.openxmlformats.org/officeDocument/2006/relationships/hyperlink" Target="http://www.gebiz.gov.sg/" TargetMode="External"/><Relationship Id="rId3790" Type="http://schemas.openxmlformats.org/officeDocument/2006/relationships/hyperlink" Target="http://www.finance.gov.au/" TargetMode="External"/><Relationship Id="rId157" Type="http://schemas.openxmlformats.org/officeDocument/2006/relationships/hyperlink" Target="http://en.wikipedia.org/wiki/United_States" TargetMode="External"/><Relationship Id="rId364" Type="http://schemas.openxmlformats.org/officeDocument/2006/relationships/hyperlink" Target="https://www.djkn.kemenkeu.go.id/" TargetMode="External"/><Relationship Id="rId2045" Type="http://schemas.openxmlformats.org/officeDocument/2006/relationships/hyperlink" Target="https://doft.gov.vu/index.php/procurement-tender-government-guidelines/tender-board" TargetMode="External"/><Relationship Id="rId3443" Type="http://schemas.openxmlformats.org/officeDocument/2006/relationships/hyperlink" Target="http://www.pifra.gov.pk/" TargetMode="External"/><Relationship Id="rId3650" Type="http://schemas.openxmlformats.org/officeDocument/2006/relationships/hyperlink" Target="http://www.sefin.gob.hn/" TargetMode="External"/><Relationship Id="rId571" Type="http://schemas.openxmlformats.org/officeDocument/2006/relationships/hyperlink" Target="http://deuda.mef.gub.uy/" TargetMode="External"/><Relationship Id="rId2252" Type="http://schemas.openxmlformats.org/officeDocument/2006/relationships/hyperlink" Target="http://www.kormany.hu/hu/nemzeti-fejlesztesi-miniszterium" TargetMode="External"/><Relationship Id="rId3303" Type="http://schemas.openxmlformats.org/officeDocument/2006/relationships/hyperlink" Target="http://www.rijksoverheid.nl/ministeries/fin/organisatie/organogram" TargetMode="External"/><Relationship Id="rId3510" Type="http://schemas.openxmlformats.org/officeDocument/2006/relationships/hyperlink" Target="http://www.finances.ad/index.php?option=com_content&amp;view=article&amp;id=19&amp;Itemid=26" TargetMode="External"/><Relationship Id="rId224" Type="http://schemas.openxmlformats.org/officeDocument/2006/relationships/hyperlink" Target="http://lusakavoice.com/2014/05/14/progress-on-establishment-of-treasury-single-account-tsa-system/" TargetMode="External"/><Relationship Id="rId431" Type="http://schemas.openxmlformats.org/officeDocument/2006/relationships/hyperlink" Target="http://www.irdmyanmar.gov.mm/" TargetMode="External"/><Relationship Id="rId1061" Type="http://schemas.openxmlformats.org/officeDocument/2006/relationships/hyperlink" Target="http://www.gra.gov.gy/" TargetMode="External"/><Relationship Id="rId2112" Type="http://schemas.openxmlformats.org/officeDocument/2006/relationships/hyperlink" Target="http://firmaelectronica.egob.sv/?page_id=486" TargetMode="External"/><Relationship Id="rId1878" Type="http://schemas.openxmlformats.org/officeDocument/2006/relationships/hyperlink" Target="https://www.contrataciones.gov.py/" TargetMode="External"/><Relationship Id="rId2929" Type="http://schemas.openxmlformats.org/officeDocument/2006/relationships/hyperlink" Target="http://repository.uwc.ac.za/xmlui/bitstream/handle/10566/208/DeVisserLocalGovtZimbabwe2010.pdf?sequence=4" TargetMode="External"/><Relationship Id="rId4077" Type="http://schemas.openxmlformats.org/officeDocument/2006/relationships/hyperlink" Target="http://www.argentina.gob.ar/" TargetMode="External"/><Relationship Id="rId1738" Type="http://schemas.openxmlformats.org/officeDocument/2006/relationships/hyperlink" Target="http://unpan1.un.org/intradoc/groups/public/documents/un/unpan023246.pdf" TargetMode="External"/><Relationship Id="rId3093" Type="http://schemas.openxmlformats.org/officeDocument/2006/relationships/hyperlink" Target="http://www.treasury.govt.nz/publications/guidance/finmgmt-reporting/nzifrs" TargetMode="External"/><Relationship Id="rId4144" Type="http://schemas.openxmlformats.org/officeDocument/2006/relationships/hyperlink" Target="http://www.irelandstat.gov.ie/" TargetMode="External"/><Relationship Id="rId1945" Type="http://schemas.openxmlformats.org/officeDocument/2006/relationships/hyperlink" Target="http://eprocure.gov.in/eprocure/app?page=ResultOfTenders&amp;service=page" TargetMode="External"/><Relationship Id="rId3160" Type="http://schemas.openxmlformats.org/officeDocument/2006/relationships/hyperlink" Target="http://www.governmentresults.gov.tl/publicResults/index?&amp;lang=en" TargetMode="External"/><Relationship Id="rId4004" Type="http://schemas.openxmlformats.org/officeDocument/2006/relationships/hyperlink" Target="http://www.dbm.gov.ph/?p=5125" TargetMode="External"/><Relationship Id="rId1805" Type="http://schemas.openxmlformats.org/officeDocument/2006/relationships/hyperlink" Target="http://www.dgmp.ga/" TargetMode="External"/><Relationship Id="rId3020" Type="http://schemas.openxmlformats.org/officeDocument/2006/relationships/hyperlink" Target="http://www.npc.gov.na/cbs" TargetMode="External"/><Relationship Id="rId3977" Type="http://schemas.openxmlformats.org/officeDocument/2006/relationships/hyperlink" Target="http://www.finances.gov.ma/portal/page?_pageid=53,17814589&amp;_dad=portal&amp;_schema=PORTAL&amp;id=1041&amp;lang=Fr" TargetMode="External"/><Relationship Id="rId898" Type="http://schemas.openxmlformats.org/officeDocument/2006/relationships/hyperlink" Target="http://portal.egov.sy/" TargetMode="External"/><Relationship Id="rId2579" Type="http://schemas.openxmlformats.org/officeDocument/2006/relationships/hyperlink" Target="http://www.beac.int&#160;" TargetMode="External"/><Relationship Id="rId2786" Type="http://schemas.openxmlformats.org/officeDocument/2006/relationships/hyperlink" Target="http://www.spc.int/prism/country/tv/stats" TargetMode="External"/><Relationship Id="rId2993" Type="http://schemas.openxmlformats.org/officeDocument/2006/relationships/hyperlink" Target="http://www.mofed.gov.et/English/Information/Pages/OrganizationalStructure.aspx" TargetMode="External"/><Relationship Id="rId3837" Type="http://schemas.openxmlformats.org/officeDocument/2006/relationships/hyperlink" Target="http://www.finances.gouv.sn/les-nouveautes-du-site-du-ministere,4.html" TargetMode="External"/><Relationship Id="rId758" Type="http://schemas.openxmlformats.org/officeDocument/2006/relationships/hyperlink" Target="http://www.agenciatributaria.es/" TargetMode="External"/><Relationship Id="rId965" Type="http://schemas.openxmlformats.org/officeDocument/2006/relationships/hyperlink" Target="http://www.afdevinfo.com/htmlreports/org/org_38461.html" TargetMode="External"/><Relationship Id="rId1388" Type="http://schemas.openxmlformats.org/officeDocument/2006/relationships/hyperlink" Target="http://diwan.ps/" TargetMode="External"/><Relationship Id="rId1595" Type="http://schemas.openxmlformats.org/officeDocument/2006/relationships/hyperlink" Target="http://pdfs.wke.es/1/4/2/1/pd0000011421.pdf" TargetMode="External"/><Relationship Id="rId2439" Type="http://schemas.openxmlformats.org/officeDocument/2006/relationships/hyperlink" Target="http://www.economiayfinanzas.gob.bo/" TargetMode="External"/><Relationship Id="rId2646" Type="http://schemas.openxmlformats.org/officeDocument/2006/relationships/hyperlink" Target="http://www.rbm.mw/" TargetMode="External"/><Relationship Id="rId2853" Type="http://schemas.openxmlformats.org/officeDocument/2006/relationships/hyperlink" Target="http://www.statinja.com/" TargetMode="External"/><Relationship Id="rId3904" Type="http://schemas.openxmlformats.org/officeDocument/2006/relationships/hyperlink" Target="http://www.finances.gov.bi/" TargetMode="External"/><Relationship Id="rId94" Type="http://schemas.openxmlformats.org/officeDocument/2006/relationships/hyperlink" Target="http://en.wikipedia.org/wiki/Mexico" TargetMode="External"/><Relationship Id="rId618" Type="http://schemas.openxmlformats.org/officeDocument/2006/relationships/hyperlink" Target="http://www.burs.org.bw/" TargetMode="External"/><Relationship Id="rId825" Type="http://schemas.openxmlformats.org/officeDocument/2006/relationships/hyperlink" Target="http://www.gambia.gov.gm/" TargetMode="External"/><Relationship Id="rId1248" Type="http://schemas.openxmlformats.org/officeDocument/2006/relationships/hyperlink" Target="https://www.agenciatributaria.gob.es/AEAT.sede/Inicio/Inicio.shtml" TargetMode="External"/><Relationship Id="rId1455" Type="http://schemas.openxmlformats.org/officeDocument/2006/relationships/hyperlink" Target="https://grp.mof.gov.tl/gov-web/faces/login.xhtml;jsessionid=6C0678A13675F510BF4E429774F430AE" TargetMode="External"/><Relationship Id="rId1662" Type="http://schemas.openxmlformats.org/officeDocument/2006/relationships/hyperlink" Target="http://en.gouv.mc/Policy-Practice/A-Modern-State/The-Public-Service" TargetMode="External"/><Relationship Id="rId2506" Type="http://schemas.openxmlformats.org/officeDocument/2006/relationships/hyperlink" Target="http://new.cbk.gov.kw/en/index.jsp" TargetMode="External"/><Relationship Id="rId1108" Type="http://schemas.openxmlformats.org/officeDocument/2006/relationships/hyperlink" Target="http://www.mfed.gov.ki/" TargetMode="External"/><Relationship Id="rId1315" Type="http://schemas.openxmlformats.org/officeDocument/2006/relationships/hyperlink" Target="https://www.zra.org.zm/eReg.htm?actionCode=load&amp;regType=TPREG&amp;sess=Y" TargetMode="External"/><Relationship Id="rId2713" Type="http://schemas.openxmlformats.org/officeDocument/2006/relationships/hyperlink" Target="http://www.cbuae.gov.ae/" TargetMode="External"/><Relationship Id="rId2920" Type="http://schemas.openxmlformats.org/officeDocument/2006/relationships/hyperlink" Target="http://www.ihale.gov.tr/" TargetMode="External"/><Relationship Id="rId1522" Type="http://schemas.openxmlformats.org/officeDocument/2006/relationships/hyperlink" Target="http://laborsta.ilo.org/STP/guest" TargetMode="External"/><Relationship Id="rId21" Type="http://schemas.openxmlformats.org/officeDocument/2006/relationships/hyperlink" Target="http://en.wikipedia.org/wiki/Botswana" TargetMode="External"/><Relationship Id="rId2089" Type="http://schemas.openxmlformats.org/officeDocument/2006/relationships/hyperlink" Target="https://eservice.egov.sc/egateway/homepage.aspx" TargetMode="External"/><Relationship Id="rId3487" Type="http://schemas.openxmlformats.org/officeDocument/2006/relationships/hyperlink" Target="http://www.sudantribune.com/South-Sudan-launches-electronic,39069" TargetMode="External"/><Relationship Id="rId3694" Type="http://schemas.openxmlformats.org/officeDocument/2006/relationships/hyperlink" Target="http://www.hacienda.gov.py/" TargetMode="External"/><Relationship Id="rId2296" Type="http://schemas.openxmlformats.org/officeDocument/2006/relationships/hyperlink" Target="https://joinup.ec.europa.eu/sites/default/files/28/4c/1f/eGov%20in%20PT%20-%20June%202014%20v.16.0.pdf" TargetMode="External"/><Relationship Id="rId3347" Type="http://schemas.openxmlformats.org/officeDocument/2006/relationships/hyperlink" Target="http://eng.dgbas.gov.tw/lp.asp?CtNode=2108&amp;CtUnit=1039&amp;BaseDSD=7&amp;mp=2" TargetMode="External"/><Relationship Id="rId3554" Type="http://schemas.openxmlformats.org/officeDocument/2006/relationships/hyperlink" Target="https://www.tesouro.fazenda.gov.br/pt/siafi" TargetMode="External"/><Relationship Id="rId3761" Type="http://schemas.openxmlformats.org/officeDocument/2006/relationships/hyperlink" Target="http://www.treasury.gov.za/documents/default.aspx" TargetMode="External"/><Relationship Id="rId268" Type="http://schemas.openxmlformats.org/officeDocument/2006/relationships/hyperlink" Target="https://www.mof.gov.bh/topiclist.asp?ctype=organ&amp;id=31&amp;from=organ" TargetMode="External"/><Relationship Id="rId475" Type="http://schemas.openxmlformats.org/officeDocument/2006/relationships/hyperlink" Target="http://www.revenue.gov.ws/" TargetMode="External"/><Relationship Id="rId682" Type="http://schemas.openxmlformats.org/officeDocument/2006/relationships/hyperlink" Target="http://www.gsis.gov.gr/" TargetMode="External"/><Relationship Id="rId2156" Type="http://schemas.openxmlformats.org/officeDocument/2006/relationships/hyperlink" Target="http://www.minecofin.gov.rw/" TargetMode="External"/><Relationship Id="rId2363" Type="http://schemas.openxmlformats.org/officeDocument/2006/relationships/hyperlink" Target="http://www.emacao.gov.mo/main.html" TargetMode="External"/><Relationship Id="rId2570" Type="http://schemas.openxmlformats.org/officeDocument/2006/relationships/hyperlink" Target="http://www.bcb.gov.br&#160;" TargetMode="External"/><Relationship Id="rId3207" Type="http://schemas.openxmlformats.org/officeDocument/2006/relationships/hyperlink" Target="http://www.peppol.eu/" TargetMode="External"/><Relationship Id="rId3414" Type="http://schemas.openxmlformats.org/officeDocument/2006/relationships/hyperlink" Target="http://www.mofea.gov.gm/index.php?option=com_content&amp;view=article&amp;id=17&amp;Itemid=20" TargetMode="External"/><Relationship Id="rId3621" Type="http://schemas.openxmlformats.org/officeDocument/2006/relationships/hyperlink" Target="http://www.fazenda.gov.br/" TargetMode="External"/><Relationship Id="rId128" Type="http://schemas.openxmlformats.org/officeDocument/2006/relationships/hyperlink" Target="http://en.wikipedia.org/wiki/Senegal" TargetMode="External"/><Relationship Id="rId335" Type="http://schemas.openxmlformats.org/officeDocument/2006/relationships/hyperlink" Target="http://www.minfin.gob.gt/index.php/acerca-del-ministerio/estructura-organica" TargetMode="External"/><Relationship Id="rId542" Type="http://schemas.openxmlformats.org/officeDocument/2006/relationships/hyperlink" Target="http://www.pefa.org/sites/pefa.org/files/attachments/Eng%20-%20Vol%202550610v20ESW0P1rview0Part0II0Final.pdf" TargetMode="External"/><Relationship Id="rId1172" Type="http://schemas.openxmlformats.org/officeDocument/2006/relationships/hyperlink" Target="https://www.mcnet.co.mz/Home.aspx" TargetMode="External"/><Relationship Id="rId2016" Type="http://schemas.openxmlformats.org/officeDocument/2006/relationships/hyperlink" Target="http://www.cdr.gov.lb/french/home.asp" TargetMode="External"/><Relationship Id="rId2223" Type="http://schemas.openxmlformats.org/officeDocument/2006/relationships/hyperlink" Target="http://www.opengovpartnership.org/sites/default/files/legacy_files/country_action_plans/OGPAP_Armenia_English.pdf" TargetMode="External"/><Relationship Id="rId2430" Type="http://schemas.openxmlformats.org/officeDocument/2006/relationships/hyperlink" Target="http://www.finance.gov.to/about-us/our-structure" TargetMode="External"/><Relationship Id="rId402" Type="http://schemas.openxmlformats.org/officeDocument/2006/relationships/hyperlink" Target="http://www.regierung.li/" TargetMode="External"/><Relationship Id="rId1032" Type="http://schemas.openxmlformats.org/officeDocument/2006/relationships/hyperlink" Target="https://www.elsteronline.de/bportal/Oeffentlich.tax" TargetMode="External"/><Relationship Id="rId1989" Type="http://schemas.openxmlformats.org/officeDocument/2006/relationships/hyperlink" Target="http://www.rikiskaup.is/" TargetMode="External"/><Relationship Id="rId4048" Type="http://schemas.openxmlformats.org/officeDocument/2006/relationships/hyperlink" Target="http://data.gov.sg/" TargetMode="External"/><Relationship Id="rId1849" Type="http://schemas.openxmlformats.org/officeDocument/2006/relationships/hyperlink" Target="http://www.djn.gov.me/" TargetMode="External"/><Relationship Id="rId3064" Type="http://schemas.openxmlformats.org/officeDocument/2006/relationships/hyperlink" Target="http://www.finances.gouv.ml/contenu_page.aspx?pa=23" TargetMode="External"/><Relationship Id="rId192" Type="http://schemas.openxmlformats.org/officeDocument/2006/relationships/hyperlink" Target="http://en.wikipedia.org/wiki/Macau" TargetMode="External"/><Relationship Id="rId1709" Type="http://schemas.openxmlformats.org/officeDocument/2006/relationships/hyperlink" Target="http://unpan1.un.org/intradoc/groups/public/documents/un/unpan023305.pdf" TargetMode="External"/><Relationship Id="rId1916" Type="http://schemas.openxmlformats.org/officeDocument/2006/relationships/hyperlink" Target="http://compranet-pa.funcionpublica.gob.mx/CompraNet/expedientes" TargetMode="External"/><Relationship Id="rId3271" Type="http://schemas.openxmlformats.org/officeDocument/2006/relationships/hyperlink" Target="http://epp.eurostat.ec.europa.eu/portal/page/portal/government_finance_statistics/documents/SE-EDP_Inventory-20091001.pdf" TargetMode="External"/><Relationship Id="rId4115" Type="http://schemas.openxmlformats.org/officeDocument/2006/relationships/hyperlink" Target="http://www.minfin.bg/bg/statistics/7" TargetMode="External"/><Relationship Id="rId2080" Type="http://schemas.openxmlformats.org/officeDocument/2006/relationships/hyperlink" Target="http://www.eett.gr/opencms/opencms/EETT_EN/Electronic_Communications/DigitalSignatures/" TargetMode="External"/><Relationship Id="rId3131" Type="http://schemas.openxmlformats.org/officeDocument/2006/relationships/hyperlink" Target="http://www.dgo.pt/legislacao/Paginas/default.aspx" TargetMode="External"/><Relationship Id="rId2897" Type="http://schemas.openxmlformats.org/officeDocument/2006/relationships/hyperlink" Target="http://www.finances.gov.ma/esp_doc/util/file.jsp?iddoc=2404" TargetMode="External"/><Relationship Id="rId3948" Type="http://schemas.openxmlformats.org/officeDocument/2006/relationships/hyperlink" Target="http://www.mosf.go.kr/lib/lib01a.jsp" TargetMode="External"/><Relationship Id="rId869" Type="http://schemas.openxmlformats.org/officeDocument/2006/relationships/hyperlink" Target="http://www.gov.na/" TargetMode="External"/><Relationship Id="rId1499" Type="http://schemas.openxmlformats.org/officeDocument/2006/relationships/hyperlink" Target="http://laborsta.ilo.org/STP/guest" TargetMode="External"/><Relationship Id="rId729" Type="http://schemas.openxmlformats.org/officeDocument/2006/relationships/hyperlink" Target="http://www.dga.gob.ni/" TargetMode="External"/><Relationship Id="rId1359" Type="http://schemas.openxmlformats.org/officeDocument/2006/relationships/hyperlink" Target="http://laborsta.ilo.org/STP/guest" TargetMode="External"/><Relationship Id="rId2757" Type="http://schemas.openxmlformats.org/officeDocument/2006/relationships/hyperlink" Target="http://www.scb.se/" TargetMode="External"/><Relationship Id="rId2964" Type="http://schemas.openxmlformats.org/officeDocument/2006/relationships/hyperlink" Target="http://www.finances.gov.bf/IMG/pdf/Budget_Entier.pdf" TargetMode="External"/><Relationship Id="rId3808" Type="http://schemas.openxmlformats.org/officeDocument/2006/relationships/hyperlink" Target="http://www.minhacienda.gov.co/" TargetMode="External"/><Relationship Id="rId936" Type="http://schemas.openxmlformats.org/officeDocument/2006/relationships/hyperlink" Target="http://www.impots.finances.gouv.bj/accueil" TargetMode="External"/><Relationship Id="rId1219" Type="http://schemas.openxmlformats.org/officeDocument/2006/relationships/hyperlink" Target="https://www.sknird.com/" TargetMode="External"/><Relationship Id="rId1566" Type="http://schemas.openxmlformats.org/officeDocument/2006/relationships/hyperlink" Target="https://www.pefa.org/en/assessment/mv-nov09-pfmpr-public-en" TargetMode="External"/><Relationship Id="rId1773" Type="http://schemas.openxmlformats.org/officeDocument/2006/relationships/hyperlink" Target="http://www.bbg.gv.at/kunden/produkte-vertraege/vertragsliste" TargetMode="External"/><Relationship Id="rId1980" Type="http://schemas.openxmlformats.org/officeDocument/2006/relationships/hyperlink" Target="https://www.hacienda.go.cr/scripts/criiiext.dll?UTILREQ=MENUCRUCEVARIABLES" TargetMode="External"/><Relationship Id="rId2617" Type="http://schemas.openxmlformats.org/officeDocument/2006/relationships/hyperlink" Target="http://www.brh.net/" TargetMode="External"/><Relationship Id="rId2824" Type="http://schemas.openxmlformats.org/officeDocument/2006/relationships/hyperlink" Target="http://dof.abudhabi.ae/_data/global/files/govtcoa.pdf" TargetMode="External"/><Relationship Id="rId65" Type="http://schemas.openxmlformats.org/officeDocument/2006/relationships/hyperlink" Target="http://en.wikipedia.org/wiki/India" TargetMode="External"/><Relationship Id="rId1426" Type="http://schemas.openxmlformats.org/officeDocument/2006/relationships/hyperlink" Target="http://www.mof.gov.bt/wp-content/uploads/2014/07/PEMSEnhancement10012014.pdf" TargetMode="External"/><Relationship Id="rId1633" Type="http://schemas.openxmlformats.org/officeDocument/2006/relationships/hyperlink" Target="http://www.per.gov.ie/government-announces-plans-for-a-civil-service-wide-human-resources-shared-service-centre-hrssc/" TargetMode="External"/><Relationship Id="rId1840" Type="http://schemas.openxmlformats.org/officeDocument/2006/relationships/hyperlink" Target="https://e-nabavki.gov.mk/" TargetMode="External"/><Relationship Id="rId1700" Type="http://schemas.openxmlformats.org/officeDocument/2006/relationships/hyperlink" Target="http://unpan1.un.org/intradoc/groups/public/documents/un/unpan023192.pdf" TargetMode="External"/><Relationship Id="rId3598" Type="http://schemas.openxmlformats.org/officeDocument/2006/relationships/hyperlink" Target="http://www.gov.sr/ministerie-van-financi%C3%ABn/actueel/persbericht-gewijzigde-comptabiliteitswet.aspx" TargetMode="External"/><Relationship Id="rId3458" Type="http://schemas.openxmlformats.org/officeDocument/2006/relationships/hyperlink" Target="http://www.mfin.hr/adminmax/docs/strategija2007_eng.pdf" TargetMode="External"/><Relationship Id="rId3665" Type="http://schemas.openxmlformats.org/officeDocument/2006/relationships/hyperlink" Target="http://www.mof.gov.kw/" TargetMode="External"/><Relationship Id="rId3872" Type="http://schemas.openxmlformats.org/officeDocument/2006/relationships/hyperlink" Target="http://www.mppef.gob.ve/index.php?option=com_content&amp;view=article&amp;id=242&amp;Itemid=27" TargetMode="External"/><Relationship Id="rId379" Type="http://schemas.openxmlformats.org/officeDocument/2006/relationships/hyperlink" Target="http://www.nta.go.jp/" TargetMode="External"/><Relationship Id="rId586" Type="http://schemas.openxmlformats.org/officeDocument/2006/relationships/hyperlink" Target="http://oceantax.co.uk/links/tax-authorities-worldwide.html" TargetMode="External"/><Relationship Id="rId793" Type="http://schemas.openxmlformats.org/officeDocument/2006/relationships/hyperlink" Target="https://www.e-gov.am/" TargetMode="External"/><Relationship Id="rId2267" Type="http://schemas.openxmlformats.org/officeDocument/2006/relationships/hyperlink" Target="http://unpan1.un.org/intradoc/groups/public/documents/un-dpadm/unpan038600.pdf" TargetMode="External"/><Relationship Id="rId2474" Type="http://schemas.openxmlformats.org/officeDocument/2006/relationships/hyperlink" Target="http://www.finances.gouv.ci/" TargetMode="External"/><Relationship Id="rId2681" Type="http://schemas.openxmlformats.org/officeDocument/2006/relationships/hyperlink" Target="http://www.eccb-centralbank.org/" TargetMode="External"/><Relationship Id="rId3318" Type="http://schemas.openxmlformats.org/officeDocument/2006/relationships/hyperlink" Target="http://www.shcp.gob.mx/EGRESOS/PEF/pef/pef_2010/temas/tomos/40/r40_ppcer.pdf" TargetMode="External"/><Relationship Id="rId3525" Type="http://schemas.openxmlformats.org/officeDocument/2006/relationships/hyperlink" Target="http://www.oficinavirtual.pap.minhap.gob.es/sitios/OficinaVirtual/en-GB/CatalogoSistemasInformacion/Paginas/ListadoSIExternosUA.aspx?lenguaje=EN&amp;perfil=5" TargetMode="External"/><Relationship Id="rId239" Type="http://schemas.openxmlformats.org/officeDocument/2006/relationships/hyperlink" Target="http://siteresources.worldbank.org/INTYEMEN/Resources/Yemen_PEFA_Assessment-June2008.pdf" TargetMode="External"/><Relationship Id="rId446" Type="http://schemas.openxmlformats.org/officeDocument/2006/relationships/hyperlink" Target="http://www.mef.gob.pa/es/informes/Paginas/promedio_dias_pago.aspx" TargetMode="External"/><Relationship Id="rId653" Type="http://schemas.openxmlformats.org/officeDocument/2006/relationships/hyperlink" Target="http://www.cbsa-asfc.gc.ca/" TargetMode="External"/><Relationship Id="rId1076" Type="http://schemas.openxmlformats.org/officeDocument/2006/relationships/hyperlink" Target="http://tax.mof.gov.iq/" TargetMode="External"/><Relationship Id="rId1283" Type="http://schemas.openxmlformats.org/officeDocument/2006/relationships/hyperlink" Target="http://finance.gov.tt/wp-content/uploads/2013/11/pub114FC7.pdf" TargetMode="External"/><Relationship Id="rId1490" Type="http://schemas.openxmlformats.org/officeDocument/2006/relationships/hyperlink" Target="http://laborsta.ilo.org/STP/guest" TargetMode="External"/><Relationship Id="rId2127" Type="http://schemas.openxmlformats.org/officeDocument/2006/relationships/hyperlink" Target="http://www.bu.edu/bucflp/laws/law-no-11-concerning-electronic-information-and-transactions/" TargetMode="External"/><Relationship Id="rId2334" Type="http://schemas.openxmlformats.org/officeDocument/2006/relationships/hyperlink" Target="https://joinup.ec.europa.eu/sites/default/files/3e/49/d4/eGov%20in%20LT%20-%20May%202014%20-%20v.16.0.pdf" TargetMode="External"/><Relationship Id="rId3732" Type="http://schemas.openxmlformats.org/officeDocument/2006/relationships/hyperlink" Target="http://www.regierung.li/" TargetMode="External"/><Relationship Id="rId306" Type="http://schemas.openxmlformats.org/officeDocument/2006/relationships/hyperlink" Target="http://www.mfcr.cz/cs/verejny-sektor/regulace/statni-pokladna" TargetMode="External"/><Relationship Id="rId860" Type="http://schemas.openxmlformats.org/officeDocument/2006/relationships/hyperlink" Target="https://www.gov.mu/English/E-Services/Pages/default.aspx" TargetMode="External"/><Relationship Id="rId1143" Type="http://schemas.openxmlformats.org/officeDocument/2006/relationships/hyperlink" Target="http://www.mra.mw/about/index.php?cPageName=Asycuda%20World&amp;cPageType=ModernizationProject" TargetMode="External"/><Relationship Id="rId2541" Type="http://schemas.openxmlformats.org/officeDocument/2006/relationships/hyperlink" Target="https://e.fbr.gov.pk/" TargetMode="External"/><Relationship Id="rId513" Type="http://schemas.openxmlformats.org/officeDocument/2006/relationships/hyperlink" Target="http://www.gov.sz/images/stories/Constitution%20of%20%20SD-2005A001.pdf" TargetMode="External"/><Relationship Id="rId720" Type="http://schemas.openxmlformats.org/officeDocument/2006/relationships/hyperlink" Target="http://www.mra.mu/" TargetMode="External"/><Relationship Id="rId1350" Type="http://schemas.openxmlformats.org/officeDocument/2006/relationships/hyperlink" Target="http://laborsta.ilo.org/STP/guest" TargetMode="External"/><Relationship Id="rId2401" Type="http://schemas.openxmlformats.org/officeDocument/2006/relationships/hyperlink" Target="http://www.minfin.gov.by/public_debt/" TargetMode="External"/><Relationship Id="rId4159" Type="http://schemas.openxmlformats.org/officeDocument/2006/relationships/hyperlink" Target="http://www.allamkincstar.gov.hu/en/main/budgetary_institutions__chapters/297/" TargetMode="External"/><Relationship Id="rId1003" Type="http://schemas.openxmlformats.org/officeDocument/2006/relationships/hyperlink" Target="http://customs.gov.dm/" TargetMode="External"/><Relationship Id="rId1210" Type="http://schemas.openxmlformats.org/officeDocument/2006/relationships/hyperlink" Target="https://www.ecustoms.gov.qa/qccsw/jsf/common/custExternalHome.jsf" TargetMode="External"/><Relationship Id="rId3175" Type="http://schemas.openxmlformats.org/officeDocument/2006/relationships/hyperlink" Target="http://www.treasury.go.ke/index.php?option=com_docman&amp;task=cat_view&amp;gid=110&amp;Itemid=86" TargetMode="External"/><Relationship Id="rId3382" Type="http://schemas.openxmlformats.org/officeDocument/2006/relationships/hyperlink" Target="http://www.finanse.mf.gov.pl/strona-glowna" TargetMode="External"/><Relationship Id="rId4019" Type="http://schemas.openxmlformats.org/officeDocument/2006/relationships/hyperlink" Target="http://www.finances.bj/IMG/pdf/budget_des_citoyens_relatif_au_budget_adopte_2014.pdf" TargetMode="External"/><Relationship Id="rId2191" Type="http://schemas.openxmlformats.org/officeDocument/2006/relationships/hyperlink" Target="http://www.kase.gov.lv/?object_id=16" TargetMode="External"/><Relationship Id="rId3035" Type="http://schemas.openxmlformats.org/officeDocument/2006/relationships/hyperlink" Target="http://www.minhap.gob.es/es-ES/Paginas/Accesibilidad.aspx" TargetMode="External"/><Relationship Id="rId3242" Type="http://schemas.openxmlformats.org/officeDocument/2006/relationships/hyperlink" Target="http://www.peppol.eu/" TargetMode="External"/><Relationship Id="rId163" Type="http://schemas.openxmlformats.org/officeDocument/2006/relationships/hyperlink" Target="http://en.wikipedia.org/wiki/Zambia" TargetMode="External"/><Relationship Id="rId370" Type="http://schemas.openxmlformats.org/officeDocument/2006/relationships/hyperlink" Target="http://www.finance.gov.ie/" TargetMode="External"/><Relationship Id="rId2051" Type="http://schemas.openxmlformats.org/officeDocument/2006/relationships/hyperlink" Target="http://www.dgii.gov.do/pst/Paginas/default.aspx" TargetMode="External"/><Relationship Id="rId3102" Type="http://schemas.openxmlformats.org/officeDocument/2006/relationships/hyperlink" Target="http://dnpp.mef.gob.pe/cnsClasif/faces/Main.jsp" TargetMode="External"/><Relationship Id="rId230" Type="http://schemas.openxmlformats.org/officeDocument/2006/relationships/hyperlink" Target="http://siteresources.worldbank.org/EXTFINANCIALMGMT/Resources/313217-1214423432272/Mongolia-ImprovingExpenditureControl.pdf?resourceurlname=Mongolia-ImprovingExpenditureControl.pdf" TargetMode="External"/><Relationship Id="rId2868" Type="http://schemas.openxmlformats.org/officeDocument/2006/relationships/hyperlink" Target="http://mf.rks-gov.net/en-us/ministriaefinancave/buxhetiirepublikessekosoves/buxhetiqendrore.aspx" TargetMode="External"/><Relationship Id="rId3919" Type="http://schemas.openxmlformats.org/officeDocument/2006/relationships/hyperlink" Target="http://palaugov.org/executive-branch/ministries/finance" TargetMode="External"/><Relationship Id="rId4083" Type="http://schemas.openxmlformats.org/officeDocument/2006/relationships/hyperlink" Target="http://govinfo.nlc.gov.cn/" TargetMode="External"/><Relationship Id="rId1677" Type="http://schemas.openxmlformats.org/officeDocument/2006/relationships/hyperlink" Target="http://www.ad.gov.qa/" TargetMode="External"/><Relationship Id="rId1884" Type="http://schemas.openxmlformats.org/officeDocument/2006/relationships/hyperlink" Target="http://rppa.gov.rw/" TargetMode="External"/><Relationship Id="rId2728" Type="http://schemas.openxmlformats.org/officeDocument/2006/relationships/hyperlink" Target="http://www.fma-li.li/" TargetMode="External"/><Relationship Id="rId2935" Type="http://schemas.openxmlformats.org/officeDocument/2006/relationships/hyperlink" Target="http://www.gprocurement.go.th/wps/portal/index_EGP" TargetMode="External"/><Relationship Id="rId907" Type="http://schemas.openxmlformats.org/officeDocument/2006/relationships/hyperlink" Target="http://www.gobiernoenlinea.ve/" TargetMode="External"/><Relationship Id="rId1537" Type="http://schemas.openxmlformats.org/officeDocument/2006/relationships/hyperlink" Target="http://www-wds.worldbank.org/external/default/WDSContentServer/WDSP/AFR/2014/06/10/090224b0824e2cd5/1_0/Rendered/INDEX/Comoros000Econ0Report000Sequence005.txt" TargetMode="External"/><Relationship Id="rId1744" Type="http://schemas.openxmlformats.org/officeDocument/2006/relationships/hyperlink" Target="http://apperi.org/public-procurement-entrepreneurship-resources/official-procurement-offices/" TargetMode="External"/><Relationship Id="rId1951" Type="http://schemas.openxmlformats.org/officeDocument/2006/relationships/hyperlink" Target="http://www.uzp.gov.pl/" TargetMode="External"/><Relationship Id="rId4150" Type="http://schemas.openxmlformats.org/officeDocument/2006/relationships/hyperlink" Target="http://www.finances.gov.ma/fr/Pages/Statistiques.aspx?m=VOUS%20ETES" TargetMode="External"/><Relationship Id="rId36" Type="http://schemas.openxmlformats.org/officeDocument/2006/relationships/hyperlink" Target="http://en.wikipedia.org/wiki/Czech_Republic" TargetMode="External"/><Relationship Id="rId1604" Type="http://schemas.openxmlformats.org/officeDocument/2006/relationships/hyperlink" Target="https://www.fonctionpublique.egouv.ci/?fp=personnel_pension" TargetMode="External"/><Relationship Id="rId4010" Type="http://schemas.openxmlformats.org/officeDocument/2006/relationships/hyperlink" Target="http://www.mof.gov.vn/portal/page/portal/mof_vn/1351583/2126549/2117088" TargetMode="External"/><Relationship Id="rId1811" Type="http://schemas.openxmlformats.org/officeDocument/2006/relationships/hyperlink" Target="http://www.hankintailmoitukset.fi/fi/docs/hakuohje/" TargetMode="External"/><Relationship Id="rId3569" Type="http://schemas.openxmlformats.org/officeDocument/2006/relationships/hyperlink" Target="http://www.mof.gov.bn/index.php/departments/treasury" TargetMode="External"/><Relationship Id="rId697" Type="http://schemas.openxmlformats.org/officeDocument/2006/relationships/hyperlink" Target="http://www.customs.go.jp/" TargetMode="External"/><Relationship Id="rId2378" Type="http://schemas.openxmlformats.org/officeDocument/2006/relationships/hyperlink" Target="http://unpan1.un.org/intradoc/groups/public/documents/apcity/unpan037732.pdf" TargetMode="External"/><Relationship Id="rId3429" Type="http://schemas.openxmlformats.org/officeDocument/2006/relationships/hyperlink" Target="http://www.procure.ch/" TargetMode="External"/><Relationship Id="rId3776" Type="http://schemas.openxmlformats.org/officeDocument/2006/relationships/hyperlink" Target="http://www.shcp.gob.mx/EGRESOS/PEF/Paginas/DocumentosRecientes.aspx" TargetMode="External"/><Relationship Id="rId3983" Type="http://schemas.openxmlformats.org/officeDocument/2006/relationships/hyperlink" Target="http://www.transparenciapresupuestaria.gob.mx/ptp/index.jsp" TargetMode="External"/><Relationship Id="rId1187" Type="http://schemas.openxmlformats.org/officeDocument/2006/relationships/hyperlink" Target="http://www.firs.gov.ng/" TargetMode="External"/><Relationship Id="rId2585" Type="http://schemas.openxmlformats.org/officeDocument/2006/relationships/hyperlink" Target="http://www.beac.int/" TargetMode="External"/><Relationship Id="rId2792" Type="http://schemas.openxmlformats.org/officeDocument/2006/relationships/hyperlink" Target="http://www.mlgh.gov.zm/index.php?option=com_docman&amp;Itemid=58" TargetMode="External"/><Relationship Id="rId3636" Type="http://schemas.openxmlformats.org/officeDocument/2006/relationships/hyperlink" Target="http://www.ministere-finances.dj/" TargetMode="External"/><Relationship Id="rId3843" Type="http://schemas.openxmlformats.org/officeDocument/2006/relationships/hyperlink" Target="http://www.finances.gouv.ci/index.php/fr/elements-de-gouvernance/execution-budgetaire.html" TargetMode="External"/><Relationship Id="rId557" Type="http://schemas.openxmlformats.org/officeDocument/2006/relationships/hyperlink" Target="https://www.imf.org/external/np/ms/2010/121810.htm" TargetMode="External"/><Relationship Id="rId764" Type="http://schemas.openxmlformats.org/officeDocument/2006/relationships/hyperlink" Target="http://www.customs.gov.sy/" TargetMode="External"/><Relationship Id="rId971" Type="http://schemas.openxmlformats.org/officeDocument/2006/relationships/hyperlink" Target="http://www.chinatax.gov.cn/" TargetMode="External"/><Relationship Id="rId1394" Type="http://schemas.openxmlformats.org/officeDocument/2006/relationships/hyperlink" Target="https://www.pefa.org/en/assessment/vu-jul06-pfmpr-public-en" TargetMode="External"/><Relationship Id="rId2238" Type="http://schemas.openxmlformats.org/officeDocument/2006/relationships/hyperlink" Target="http://www.gov.hk/en/residents/communication/government/governmentpolicy.htm" TargetMode="External"/><Relationship Id="rId2445" Type="http://schemas.openxmlformats.org/officeDocument/2006/relationships/hyperlink" Target="http://www.mef.gob.pe/index.php?option=com_content&amp;view=section&amp;id=33&amp;Itemid=100789&amp;lang=es" TargetMode="External"/><Relationship Id="rId2652" Type="http://schemas.openxmlformats.org/officeDocument/2006/relationships/hyperlink" Target="http://www.banxico.org.mx/" TargetMode="External"/><Relationship Id="rId3703" Type="http://schemas.openxmlformats.org/officeDocument/2006/relationships/hyperlink" Target="http://www.mof.gov.sa/" TargetMode="External"/><Relationship Id="rId3910" Type="http://schemas.openxmlformats.org/officeDocument/2006/relationships/hyperlink" Target="http://www.finances.gov.ma/en/Pages/PLF2014.aspx?m=Finance%20Act%20and%20Budget" TargetMode="External"/><Relationship Id="rId417" Type="http://schemas.openxmlformats.org/officeDocument/2006/relationships/hyperlink" Target="http://www.rmigovernment.org/cabinet.jsp" TargetMode="External"/><Relationship Id="rId624" Type="http://schemas.openxmlformats.org/officeDocument/2006/relationships/hyperlink" Target="http://www.customs.mof.gov.af/" TargetMode="External"/><Relationship Id="rId831" Type="http://schemas.openxmlformats.org/officeDocument/2006/relationships/hyperlink" Target="http://primature.gouv.ht/" TargetMode="External"/><Relationship Id="rId1047" Type="http://schemas.openxmlformats.org/officeDocument/2006/relationships/hyperlink" Target="http://www.zimra.co.zw/index.php?option=com_content&amp;view=article&amp;id=1207&amp;Itemid=145" TargetMode="External"/><Relationship Id="rId1254" Type="http://schemas.openxmlformats.org/officeDocument/2006/relationships/hyperlink" Target="http://www.gov.sr/sr/ministerie-van-financi%C3%ABn/directoraten/directoraat-belastingen/douane.aspx" TargetMode="External"/><Relationship Id="rId1461" Type="http://schemas.openxmlformats.org/officeDocument/2006/relationships/hyperlink" Target="http://www.bahamas.gov.bs/" TargetMode="External"/><Relationship Id="rId2305" Type="http://schemas.openxmlformats.org/officeDocument/2006/relationships/hyperlink" Target="http://www.gs.gov.rs/english/strategije-vs.html" TargetMode="External"/><Relationship Id="rId2512" Type="http://schemas.openxmlformats.org/officeDocument/2006/relationships/hyperlink" Target="http://www.finances.gov.mr/index.php?id=1&amp;id1=5&amp;xDossier=9" TargetMode="External"/><Relationship Id="rId1114" Type="http://schemas.openxmlformats.org/officeDocument/2006/relationships/hyperlink" Target="http://carib.customs.gov.tt:8080/asycuda/" TargetMode="External"/><Relationship Id="rId1321" Type="http://schemas.openxmlformats.org/officeDocument/2006/relationships/hyperlink" Target="http://www.unece.org/fileadmin/DAM/trade/Publications/ECE-TRADE-404_SingleWindow.pdf" TargetMode="External"/><Relationship Id="rId3079" Type="http://schemas.openxmlformats.org/officeDocument/2006/relationships/hyperlink" Target="http://www.finance.gov.sk/Default.aspx?CatID=6" TargetMode="External"/><Relationship Id="rId3286" Type="http://schemas.openxmlformats.org/officeDocument/2006/relationships/hyperlink" Target="http://minfin-gov.bissau.net/index.php?option=com_content&amp;view=article&amp;id=62&amp;Itemid=69" TargetMode="External"/><Relationship Id="rId3493" Type="http://schemas.openxmlformats.org/officeDocument/2006/relationships/hyperlink" Target="http://administracionfinanciera.mecon.gov.ar/" TargetMode="External"/><Relationship Id="rId2095" Type="http://schemas.openxmlformats.org/officeDocument/2006/relationships/hyperlink" Target="http://unpan1.un.org/intradoc/groups/public/documents/caricad/unpan008407.pdf" TargetMode="External"/><Relationship Id="rId3146" Type="http://schemas.openxmlformats.org/officeDocument/2006/relationships/hyperlink" Target="http://www.ons.mr/" TargetMode="External"/><Relationship Id="rId3353" Type="http://schemas.openxmlformats.org/officeDocument/2006/relationships/hyperlink" Target="http://www.esv.se/sv/Verktyg--stod/Publikationer/?q=*%2bhidden:meta:category:Publikationer&amp;defcategory=Kategori:Publikationer&amp;defso=2&amp;uaid=" TargetMode="External"/><Relationship Id="rId274" Type="http://schemas.openxmlformats.org/officeDocument/2006/relationships/hyperlink" Target="http://www.finances.bj/spip.php?article430" TargetMode="External"/><Relationship Id="rId481" Type="http://schemas.openxmlformats.org/officeDocument/2006/relationships/hyperlink" Target="http://www.min-financas.st/pdf/dc/DR%20Org%C3%A2nica%20da%20Direc%C3%A7%C3%A3o%20de%20Contabilidade%20P%C3%BAblica.pdf" TargetMode="External"/><Relationship Id="rId2162" Type="http://schemas.openxmlformats.org/officeDocument/2006/relationships/hyperlink" Target="http://www.finance.gov.pk/" TargetMode="External"/><Relationship Id="rId3006" Type="http://schemas.openxmlformats.org/officeDocument/2006/relationships/hyperlink" Target="http://www.mosf.go.kr/info/info03a.jsp" TargetMode="External"/><Relationship Id="rId3560" Type="http://schemas.openxmlformats.org/officeDocument/2006/relationships/hyperlink" Target="http://fas.ge/en/Completed" TargetMode="External"/><Relationship Id="rId134" Type="http://schemas.openxmlformats.org/officeDocument/2006/relationships/hyperlink" Target="http://en.wikipedia.org/wiki/Solomon_Islands" TargetMode="External"/><Relationship Id="rId3213" Type="http://schemas.openxmlformats.org/officeDocument/2006/relationships/hyperlink" Target="http://www.peppol.eu/" TargetMode="External"/><Relationship Id="rId3420" Type="http://schemas.openxmlformats.org/officeDocument/2006/relationships/hyperlink" Target="http://www.finances.bj/spip.php?article1169" TargetMode="External"/><Relationship Id="rId341" Type="http://schemas.openxmlformats.org/officeDocument/2006/relationships/hyperlink" Target="http://www.mfdgi.gov.dz/" TargetMode="External"/><Relationship Id="rId2022" Type="http://schemas.openxmlformats.org/officeDocument/2006/relationships/hyperlink" Target="http://www.dgmp.gov.ml/index.php/consultations/marches/natures" TargetMode="External"/><Relationship Id="rId2979" Type="http://schemas.openxmlformats.org/officeDocument/2006/relationships/hyperlink" Target="http://www.inec.gov.ec/" TargetMode="External"/><Relationship Id="rId201" Type="http://schemas.openxmlformats.org/officeDocument/2006/relationships/hyperlink" Target="http://cagd.gov.gh/portal/" TargetMode="External"/><Relationship Id="rId1788" Type="http://schemas.openxmlformats.org/officeDocument/2006/relationships/hyperlink" Target="http://www.abge.org/produits/index.php" TargetMode="External"/><Relationship Id="rId1995" Type="http://schemas.openxmlformats.org/officeDocument/2006/relationships/hyperlink" Target="http://www.goszakup.gov.kz/" TargetMode="External"/><Relationship Id="rId2839" Type="http://schemas.openxmlformats.org/officeDocument/2006/relationships/hyperlink" Target="http://www.sefin.gob.hn/?page_id=8248" TargetMode="External"/><Relationship Id="rId1648" Type="http://schemas.openxmlformats.org/officeDocument/2006/relationships/hyperlink" Target="http://www.p-direkt.nl/" TargetMode="External"/><Relationship Id="rId4054" Type="http://schemas.openxmlformats.org/officeDocument/2006/relationships/hyperlink" Target="http://www.gobiernofacil.go.cr/e-gob/weblinks/index.aspx" TargetMode="External"/><Relationship Id="rId1508" Type="http://schemas.openxmlformats.org/officeDocument/2006/relationships/hyperlink" Target="http://laborsta.ilo.org/STP/guest" TargetMode="External"/><Relationship Id="rId1855" Type="http://schemas.openxmlformats.org/officeDocument/2006/relationships/hyperlink" Target="https://www.gepson.gov.np/" TargetMode="External"/><Relationship Id="rId2906" Type="http://schemas.openxmlformats.org/officeDocument/2006/relationships/hyperlink" Target="http://www.maliyye.gov.az/en/node/931" TargetMode="External"/><Relationship Id="rId3070" Type="http://schemas.openxmlformats.org/officeDocument/2006/relationships/hyperlink" Target="http://www.ssnbs.org/" TargetMode="External"/><Relationship Id="rId4121" Type="http://schemas.openxmlformats.org/officeDocument/2006/relationships/hyperlink" Target="http://www.finance.gov.lb/en-US/finance/EconomicDataStatistics/Pages/PublicFinanceStatistic.aspx" TargetMode="External"/><Relationship Id="rId1715" Type="http://schemas.openxmlformats.org/officeDocument/2006/relationships/hyperlink" Target="http://unpan1.un.org/intradoc/groups/public/documents/un/unpan023265.pdf" TargetMode="External"/><Relationship Id="rId1922" Type="http://schemas.openxmlformats.org/officeDocument/2006/relationships/hyperlink" Target="http://www.gestion.nicaraguacompra.gob.ni/siscae/portal/adquisiciones-gestion/busquedaProcedimientosVigentes?proc_estado=VIGENTE" TargetMode="External"/><Relationship Id="rId3887" Type="http://schemas.openxmlformats.org/officeDocument/2006/relationships/hyperlink" Target="http://www.economicaffairs.gov.bb/" TargetMode="External"/><Relationship Id="rId2489" Type="http://schemas.openxmlformats.org/officeDocument/2006/relationships/hyperlink" Target="http://www.publicdebt.it/" TargetMode="External"/><Relationship Id="rId2696" Type="http://schemas.openxmlformats.org/officeDocument/2006/relationships/hyperlink" Target="http://www.cbsl.gov.lk&#160;" TargetMode="External"/><Relationship Id="rId3747" Type="http://schemas.openxmlformats.org/officeDocument/2006/relationships/hyperlink" Target="http://www.governmentofvanuatu.gov.vu/index.php?option=com_phocadownload&amp;view=sections&amp;Itemid=227" TargetMode="External"/><Relationship Id="rId3954" Type="http://schemas.openxmlformats.org/officeDocument/2006/relationships/hyperlink" Target="http://www.mof.gov.bd/en/index.php?option=com_content&amp;view=article&amp;id=68&amp;Itemid=1" TargetMode="External"/><Relationship Id="rId668" Type="http://schemas.openxmlformats.org/officeDocument/2006/relationships/hyperlink" Target="http://www.douanes.dj/" TargetMode="External"/><Relationship Id="rId875" Type="http://schemas.openxmlformats.org/officeDocument/2006/relationships/hyperlink" Target="http://www.serviciosalciudadano.gob.pe/" TargetMode="External"/><Relationship Id="rId1298" Type="http://schemas.openxmlformats.org/officeDocument/2006/relationships/hyperlink" Target="http://www.hmrc.gov.uk/" TargetMode="External"/><Relationship Id="rId2349" Type="http://schemas.openxmlformats.org/officeDocument/2006/relationships/hyperlink" Target="http://planning.gov.mv/publications/sep/strategic%20economic%20plan.pdf" TargetMode="External"/><Relationship Id="rId2556" Type="http://schemas.openxmlformats.org/officeDocument/2006/relationships/hyperlink" Target="http://www.oenb.at&#160;&#160;&#160;" TargetMode="External"/><Relationship Id="rId2763" Type="http://schemas.openxmlformats.org/officeDocument/2006/relationships/hyperlink" Target="http://www.stat-togo.org/" TargetMode="External"/><Relationship Id="rId2970" Type="http://schemas.openxmlformats.org/officeDocument/2006/relationships/hyperlink" Target="http://www.finance.gov.au/publications/finance-ministers-orders/docs/2011-12-PRIMA-Forms-FMA-and-CAC.pdf" TargetMode="External"/><Relationship Id="rId3607" Type="http://schemas.openxmlformats.org/officeDocument/2006/relationships/hyperlink" Target="http://portal.singularlogic.eu/en/case-study/2233/state-general-accounting-office" TargetMode="External"/><Relationship Id="rId3814" Type="http://schemas.openxmlformats.org/officeDocument/2006/relationships/hyperlink" Target="http://www.mof.go.tz/index.php?option=com_content&amp;task=view&amp;id=22&amp;Itemid=36" TargetMode="External"/><Relationship Id="rId528" Type="http://schemas.openxmlformats.org/officeDocument/2006/relationships/hyperlink" Target="http://www.finances.gov.tn/index.php?option=com_content&amp;view=article&amp;id=35&amp;Itemid=272&amp;lang=fr" TargetMode="External"/><Relationship Id="rId735" Type="http://schemas.openxmlformats.org/officeDocument/2006/relationships/hyperlink" Target="http://www.customs.gov.pg/" TargetMode="External"/><Relationship Id="rId942" Type="http://schemas.openxmlformats.org/officeDocument/2006/relationships/hyperlink" Target="https://www.serpro.gov.br/conteudo-solucoes/produtos/fazenda-publica" TargetMode="External"/><Relationship Id="rId1158" Type="http://schemas.openxmlformats.org/officeDocument/2006/relationships/hyperlink" Target="http://www.sat.gob.mx/" TargetMode="External"/><Relationship Id="rId1365" Type="http://schemas.openxmlformats.org/officeDocument/2006/relationships/hyperlink" Target="http://laborsta.ilo.org/STP/guest" TargetMode="External"/><Relationship Id="rId1572" Type="http://schemas.openxmlformats.org/officeDocument/2006/relationships/hyperlink" Target="http://www.dfo.no/no/Tjenester/Lonn/" TargetMode="External"/><Relationship Id="rId2209" Type="http://schemas.openxmlformats.org/officeDocument/2006/relationships/hyperlink" Target="http://www.ega.gov.bh/" TargetMode="External"/><Relationship Id="rId2416" Type="http://schemas.openxmlformats.org/officeDocument/2006/relationships/hyperlink" Target="http://www.boz.zm/" TargetMode="External"/><Relationship Id="rId2623" Type="http://schemas.openxmlformats.org/officeDocument/2006/relationships/hyperlink" Target="http://www.cbi.ir/" TargetMode="External"/><Relationship Id="rId1018" Type="http://schemas.openxmlformats.org/officeDocument/2006/relationships/hyperlink" Target="http://taxportal.frca.org.fj/" TargetMode="External"/><Relationship Id="rId1225" Type="http://schemas.openxmlformats.org/officeDocument/2006/relationships/hyperlink" Target="http://www.datatorque.com/Article.aspx?Mode=1&amp;ID=825" TargetMode="External"/><Relationship Id="rId1432" Type="http://schemas.openxmlformats.org/officeDocument/2006/relationships/hyperlink" Target="http://www.mof.gov.bn/index.php/departments/treasury" TargetMode="External"/><Relationship Id="rId2830" Type="http://schemas.openxmlformats.org/officeDocument/2006/relationships/hyperlink" Target="http://www.ine-hn.org/" TargetMode="External"/><Relationship Id="rId71" Type="http://schemas.openxmlformats.org/officeDocument/2006/relationships/hyperlink" Target="http://en.wikipedia.org/wiki/Jamaica" TargetMode="External"/><Relationship Id="rId802" Type="http://schemas.openxmlformats.org/officeDocument/2006/relationships/hyperlink" Target="http://www.government.ae/" TargetMode="External"/><Relationship Id="rId3397" Type="http://schemas.openxmlformats.org/officeDocument/2006/relationships/hyperlink" Target="http://www.finmin.lt/web/finmin/vsakis" TargetMode="External"/><Relationship Id="rId178" Type="http://schemas.openxmlformats.org/officeDocument/2006/relationships/hyperlink" Target="http://en.wikipedia.org/wiki/Kazakhstan" TargetMode="External"/><Relationship Id="rId3257" Type="http://schemas.openxmlformats.org/officeDocument/2006/relationships/hyperlink" Target="http://www.mf.uz/uz/gos-documents.html" TargetMode="External"/><Relationship Id="rId3464" Type="http://schemas.openxmlformats.org/officeDocument/2006/relationships/hyperlink" Target="http://www.mofea.gov.gm/index.php?option=com_content&amp;view=article&amp;id=10&amp;Itemid=13" TargetMode="External"/><Relationship Id="rId3671" Type="http://schemas.openxmlformats.org/officeDocument/2006/relationships/hyperlink" Target="http://www.finmin.lt/" TargetMode="External"/><Relationship Id="rId385" Type="http://schemas.openxmlformats.org/officeDocument/2006/relationships/hyperlink" Target="http://www.salyk.gov.kz/" TargetMode="External"/><Relationship Id="rId592" Type="http://schemas.openxmlformats.org/officeDocument/2006/relationships/hyperlink" Target="http://www.irc.gov.pg/" TargetMode="External"/><Relationship Id="rId2066" Type="http://schemas.openxmlformats.org/officeDocument/2006/relationships/hyperlink" Target="http://www.nces.by/" TargetMode="External"/><Relationship Id="rId2273" Type="http://schemas.openxmlformats.org/officeDocument/2006/relationships/hyperlink" Target="http://sda.gov.ge/en/About-Agency/" TargetMode="External"/><Relationship Id="rId2480" Type="http://schemas.openxmlformats.org/officeDocument/2006/relationships/hyperlink" Target="http://www.mofea.gov.gm/" TargetMode="External"/><Relationship Id="rId3117" Type="http://schemas.openxmlformats.org/officeDocument/2006/relationships/hyperlink" Target="http://www.statistica.sm/" TargetMode="External"/><Relationship Id="rId3324" Type="http://schemas.openxmlformats.org/officeDocument/2006/relationships/hyperlink" Target="http://www.budgetmof.gov.af/index.php?option=com_content&amp;view=article&amp;id=107&amp;Itemid=99&amp;lang=en" TargetMode="External"/><Relationship Id="rId3531" Type="http://schemas.openxmlformats.org/officeDocument/2006/relationships/hyperlink" Target="http://www.finance.gov.to/sites/default/files/TONGA_PEFA_2010.pdf" TargetMode="External"/><Relationship Id="rId245" Type="http://schemas.openxmlformats.org/officeDocument/2006/relationships/hyperlink" Target="http://www.mef.gob.pa/es/direcciones/direccionTesoreria/Paginas/Mensaje.aspx?selectedClass=menuItem-1" TargetMode="External"/><Relationship Id="rId452" Type="http://schemas.openxmlformats.org/officeDocument/2006/relationships/hyperlink" Target="http://www.mef.gob.pe/index.php?option=com_content&amp;view=section&amp;id=32&amp;Itemid=100770&amp;lang=es" TargetMode="External"/><Relationship Id="rId1082" Type="http://schemas.openxmlformats.org/officeDocument/2006/relationships/hyperlink" Target="https://www.vid.gov.lv/" TargetMode="External"/><Relationship Id="rId2133" Type="http://schemas.openxmlformats.org/officeDocument/2006/relationships/hyperlink" Target="http://www.mit.gov.jo/" TargetMode="External"/><Relationship Id="rId2340" Type="http://schemas.openxmlformats.org/officeDocument/2006/relationships/hyperlink" Target="http://www.itu.int/ITU-D/asp/CMS/Events/2011/ict-apps/s9_NIA.pdf" TargetMode="External"/><Relationship Id="rId105" Type="http://schemas.openxmlformats.org/officeDocument/2006/relationships/hyperlink" Target="http://en.wikipedia.org/wiki/New_Zealand" TargetMode="External"/><Relationship Id="rId312" Type="http://schemas.openxmlformats.org/officeDocument/2006/relationships/hyperlink" Target="http://www.tesoreria.gov.do/" TargetMode="External"/><Relationship Id="rId2200" Type="http://schemas.openxmlformats.org/officeDocument/2006/relationships/hyperlink" Target="http://www.nra.gov.sl/" TargetMode="External"/><Relationship Id="rId4098" Type="http://schemas.openxmlformats.org/officeDocument/2006/relationships/hyperlink" Target="http://www.dipres.gob.cl/574/multipropertyvalues-15459-21327.html" TargetMode="External"/><Relationship Id="rId1899" Type="http://schemas.openxmlformats.org/officeDocument/2006/relationships/hyperlink" Target="https://ekap.kik.gov.tr/" TargetMode="External"/><Relationship Id="rId4165" Type="http://schemas.openxmlformats.org/officeDocument/2006/relationships/hyperlink" Target="http://pfm.gov.ph/projects/budget-treasury-and-management-system-btms" TargetMode="External"/><Relationship Id="rId1759" Type="http://schemas.openxmlformats.org/officeDocument/2006/relationships/hyperlink" Target="http://www.eprocure.gov.bd/" TargetMode="External"/><Relationship Id="rId1966" Type="http://schemas.openxmlformats.org/officeDocument/2006/relationships/hyperlink" Target="http://www.bahamas.gov.bs/" TargetMode="External"/><Relationship Id="rId3181" Type="http://schemas.openxmlformats.org/officeDocument/2006/relationships/hyperlink" Target="http://cagd.gov.gh/portal/index.php?option=com_content&amp;view=article&amp;id=47&amp;Itemid=48" TargetMode="External"/><Relationship Id="rId4025" Type="http://schemas.openxmlformats.org/officeDocument/2006/relationships/hyperlink" Target="http://www.dgbas.gov.tw/ct.asp?xItem=36381&amp;CtNode=6114&amp;mp=1" TargetMode="External"/><Relationship Id="rId1619" Type="http://schemas.openxmlformats.org/officeDocument/2006/relationships/hyperlink" Target="http://documents.worldbank.org/curated/en/2013/04/17611399/congo-democratic-republic-governance-capacity-enhancement-project" TargetMode="External"/><Relationship Id="rId1826" Type="http://schemas.openxmlformats.org/officeDocument/2006/relationships/hyperlink" Target="https://www.acquistinretepa.it/opencms/opencms/main/pa/strumenti/convenzioni.jsp?orderBy=attivazione&amp;sort=desc&amp;pagina=1&amp;__element=paginazione" TargetMode="External"/><Relationship Id="rId3041" Type="http://schemas.openxmlformats.org/officeDocument/2006/relationships/hyperlink" Target="http://www.fmf.gov.ba/publikacije/Unutarnje_ustrojstvo.pdf" TargetMode="External"/><Relationship Id="rId3998" Type="http://schemas.openxmlformats.org/officeDocument/2006/relationships/hyperlink" Target="http://www.portaldatransparencia.gov.br/" TargetMode="External"/><Relationship Id="rId3858" Type="http://schemas.openxmlformats.org/officeDocument/2006/relationships/hyperlink" Target="http://www.korea-dpr.com/" TargetMode="External"/><Relationship Id="rId779" Type="http://schemas.openxmlformats.org/officeDocument/2006/relationships/hyperlink" Target="http://www.aduanas.gub.uy/" TargetMode="External"/><Relationship Id="rId986" Type="http://schemas.openxmlformats.org/officeDocument/2006/relationships/hyperlink" Target="http://www.hacienda.go.cr/contenido/12493-tributacion-digital" TargetMode="External"/><Relationship Id="rId2667" Type="http://schemas.openxmlformats.org/officeDocument/2006/relationships/hyperlink" Target="http://www.sbp.org.pk/" TargetMode="External"/><Relationship Id="rId3718" Type="http://schemas.openxmlformats.org/officeDocument/2006/relationships/hyperlink" Target="http://www.finance.gov.tt/" TargetMode="External"/><Relationship Id="rId639" Type="http://schemas.openxmlformats.org/officeDocument/2006/relationships/hyperlink" Target="http://www.fiscus.fgov.be/" TargetMode="External"/><Relationship Id="rId1269" Type="http://schemas.openxmlformats.org/officeDocument/2006/relationships/hyperlink" Target="http://www.dot.gov.tw/" TargetMode="External"/><Relationship Id="rId1476" Type="http://schemas.openxmlformats.org/officeDocument/2006/relationships/hyperlink" Target="https://www.pefa.org/en/assessment/sd-may10-cifa-public-en" TargetMode="External"/><Relationship Id="rId2874" Type="http://schemas.openxmlformats.org/officeDocument/2006/relationships/hyperlink" Target="http://www.mof.gov.lr/content.php?sub=75&amp;related=24&amp;res=75&amp;third=75" TargetMode="External"/><Relationship Id="rId3925" Type="http://schemas.openxmlformats.org/officeDocument/2006/relationships/hyperlink" Target="http://www.mefbp.gob.ve/" TargetMode="External"/><Relationship Id="rId846" Type="http://schemas.openxmlformats.org/officeDocument/2006/relationships/hyperlink" Target="http://korea-dpr.com/" TargetMode="External"/><Relationship Id="rId1129" Type="http://schemas.openxmlformats.org/officeDocument/2006/relationships/hyperlink" Target="http://www.do.etat.lu/edouanes/Accueil/EMCS/eDouane_Accueil_EMCS.htm" TargetMode="External"/><Relationship Id="rId1683" Type="http://schemas.openxmlformats.org/officeDocument/2006/relationships/hyperlink" Target="http://www.imf.org/external/pubs/ft/scr/2014/cr1486.pdf" TargetMode="External"/><Relationship Id="rId1890" Type="http://schemas.openxmlformats.org/officeDocument/2006/relationships/hyperlink" Target="http://www.treasury.gov.za/" TargetMode="External"/><Relationship Id="rId2527" Type="http://schemas.openxmlformats.org/officeDocument/2006/relationships/hyperlink" Target="http://mofed.gov.sl/" TargetMode="External"/><Relationship Id="rId2734" Type="http://schemas.openxmlformats.org/officeDocument/2006/relationships/hyperlink" Target="http://www.bancocentral.tl/" TargetMode="External"/><Relationship Id="rId2941" Type="http://schemas.openxmlformats.org/officeDocument/2006/relationships/hyperlink" Target="http://www.egov.sy/egov/" TargetMode="External"/><Relationship Id="rId706" Type="http://schemas.openxmlformats.org/officeDocument/2006/relationships/hyperlink" Target="http://www.customs.gov.lb/" TargetMode="External"/><Relationship Id="rId913" Type="http://schemas.openxmlformats.org/officeDocument/2006/relationships/hyperlink" Target="http://www.redgealc.net/" TargetMode="External"/><Relationship Id="rId1336" Type="http://schemas.openxmlformats.org/officeDocument/2006/relationships/hyperlink" Target="http://www.statistik.at/web_en/publications_services/statistiches_jahrbuch/index.html" TargetMode="External"/><Relationship Id="rId1543" Type="http://schemas.openxmlformats.org/officeDocument/2006/relationships/hyperlink" Target="http://www.fas.ge/4133" TargetMode="External"/><Relationship Id="rId1750" Type="http://schemas.openxmlformats.org/officeDocument/2006/relationships/hyperlink" Target="https://www.argentinacompra.gov.ar/" TargetMode="External"/><Relationship Id="rId2801" Type="http://schemas.openxmlformats.org/officeDocument/2006/relationships/hyperlink" Target="http://www.portaldatransparencia.gov.br/" TargetMode="External"/><Relationship Id="rId42" Type="http://schemas.openxmlformats.org/officeDocument/2006/relationships/hyperlink" Target="http://en.wikipedia.org/wiki/Egypt" TargetMode="External"/><Relationship Id="rId1403" Type="http://schemas.openxmlformats.org/officeDocument/2006/relationships/hyperlink" Target="http://www.publicservice.go.ug/index.php/2014-04-02-06-12-37/18-human-resource/36-the-commissioner-human-resource-management" TargetMode="External"/><Relationship Id="rId1610" Type="http://schemas.openxmlformats.org/officeDocument/2006/relationships/hyperlink" Target="http://www.arib.info/index.php?option=com_content&amp;task=view&amp;id=7000" TargetMode="External"/><Relationship Id="rId3368" Type="http://schemas.openxmlformats.org/officeDocument/2006/relationships/hyperlink" Target="http://www.budget.gov.hk/2013/eng/estimates.html" TargetMode="External"/><Relationship Id="rId3575" Type="http://schemas.openxmlformats.org/officeDocument/2006/relationships/hyperlink" Target="http://www.cedsif.gov.mz/" TargetMode="External"/><Relationship Id="rId3782" Type="http://schemas.openxmlformats.org/officeDocument/2006/relationships/hyperlink" Target="http://www.mof.gov.af/" TargetMode="External"/><Relationship Id="rId289" Type="http://schemas.openxmlformats.org/officeDocument/2006/relationships/hyperlink" Target="http://laws-lois.justice.gc.ca/eng/acts/F-11/page-13.html" TargetMode="External"/><Relationship Id="rId496" Type="http://schemas.openxmlformats.org/officeDocument/2006/relationships/hyperlink" Target="http://www.oecd.org/slovenia/39997582.pdf" TargetMode="External"/><Relationship Id="rId2177" Type="http://schemas.openxmlformats.org/officeDocument/2006/relationships/hyperlink" Target="http://www.fbihvlada.gov.ba/english/ministarstva/finansije.php" TargetMode="External"/><Relationship Id="rId2384" Type="http://schemas.openxmlformats.org/officeDocument/2006/relationships/hyperlink" Target="http://www.teg.org.tw/web_en/research/view.do?id=24&amp;language=en" TargetMode="External"/><Relationship Id="rId2591" Type="http://schemas.openxmlformats.org/officeDocument/2006/relationships/hyperlink" Target="http://www.cnb.cz/" TargetMode="External"/><Relationship Id="rId3228" Type="http://schemas.openxmlformats.org/officeDocument/2006/relationships/hyperlink" Target="https://docs.google.com/viewer?a=v&amp;pid=sites&amp;srcid=bW9wZWEuZ292LmxyfG10ZWYtYnVkZ2V0fGd4OmQyOGY4ZGYyMDI2OTMwMA" TargetMode="External"/><Relationship Id="rId3435" Type="http://schemas.openxmlformats.org/officeDocument/2006/relationships/hyperlink" Target="http://www.sefin.gob.hn/?page_id=17" TargetMode="External"/><Relationship Id="rId3642" Type="http://schemas.openxmlformats.org/officeDocument/2006/relationships/hyperlink" Target="http://www.mof.ge/" TargetMode="External"/><Relationship Id="rId149" Type="http://schemas.openxmlformats.org/officeDocument/2006/relationships/hyperlink" Target="http://en.wikipedia.org/wiki/Tunisia" TargetMode="External"/><Relationship Id="rId356" Type="http://schemas.openxmlformats.org/officeDocument/2006/relationships/hyperlink" Target="http://www.sefin.gob.hn/?page_id=2257" TargetMode="External"/><Relationship Id="rId563" Type="http://schemas.openxmlformats.org/officeDocument/2006/relationships/hyperlink" Target="http://www.tresor-togo.org/index.php?m=ps0b0t0d&amp;c=ps1b1t1d" TargetMode="External"/><Relationship Id="rId770" Type="http://schemas.openxmlformats.org/officeDocument/2006/relationships/hyperlink" Target="http://www.revenue.gov.to/" TargetMode="External"/><Relationship Id="rId1193" Type="http://schemas.openxmlformats.org/officeDocument/2006/relationships/hyperlink" Target="https://e.fbr.gov.pk/AuthLogin.aspx" TargetMode="External"/><Relationship Id="rId2037" Type="http://schemas.openxmlformats.org/officeDocument/2006/relationships/hyperlink" Target="http://www.mof.gov.sa/Arabic/Contracts/Pages/default.aspx" TargetMode="External"/><Relationship Id="rId2244" Type="http://schemas.openxmlformats.org/officeDocument/2006/relationships/hyperlink" Target="http://www.researchictafrica.net/countries/cameroon/National_Policy_for_the_Development_of_ICT.pdf" TargetMode="External"/><Relationship Id="rId2451" Type="http://schemas.openxmlformats.org/officeDocument/2006/relationships/hyperlink" Target="http://www.fin.gc.ca/" TargetMode="External"/><Relationship Id="rId216" Type="http://schemas.openxmlformats.org/officeDocument/2006/relationships/hyperlink" Target="http://www.tresorpublic.mg/" TargetMode="External"/><Relationship Id="rId423" Type="http://schemas.openxmlformats.org/officeDocument/2006/relationships/hyperlink" Target="http://www.minfin.gov.md/node/8111" TargetMode="External"/><Relationship Id="rId1053" Type="http://schemas.openxmlformats.org/officeDocument/2006/relationships/hyperlink" Target="http://www.pmof.ps/" TargetMode="External"/><Relationship Id="rId1260" Type="http://schemas.openxmlformats.org/officeDocument/2006/relationships/hyperlink" Target="http://www.skatteverket.se/" TargetMode="External"/><Relationship Id="rId2104" Type="http://schemas.openxmlformats.org/officeDocument/2006/relationships/hyperlink" Target="http://www.bjca.org.cn/about_bjca/gong-si-jian-jie" TargetMode="External"/><Relationship Id="rId3502" Type="http://schemas.openxmlformats.org/officeDocument/2006/relationships/hyperlink" Target="http://www.finance.gov.bw/index.php?Itemid=321&amp;option=com_content&amp;view=article&amp;id=210&amp;catid=17" TargetMode="External"/><Relationship Id="rId630" Type="http://schemas.openxmlformats.org/officeDocument/2006/relationships/hyperlink" Target="http://www.customs.am/" TargetMode="External"/><Relationship Id="rId2311" Type="http://schemas.openxmlformats.org/officeDocument/2006/relationships/hyperlink" Target="http://www.gov.sz/images/e-government%20strategy%20final%20document%20that%20was%20adopted.pdf" TargetMode="External"/><Relationship Id="rId4069" Type="http://schemas.openxmlformats.org/officeDocument/2006/relationships/hyperlink" Target="http://budget.okmot.kg/en" TargetMode="External"/><Relationship Id="rId1120" Type="http://schemas.openxmlformats.org/officeDocument/2006/relationships/hyperlink" Target="http://www.lra.org.ls/" TargetMode="External"/><Relationship Id="rId1937" Type="http://schemas.openxmlformats.org/officeDocument/2006/relationships/hyperlink" Target="http://www.bund.de/DE/Ausschreibungen/Ausschreibungen-VergebeneAuftraege/ausschreibungen_node.html" TargetMode="External"/><Relationship Id="rId3085" Type="http://schemas.openxmlformats.org/officeDocument/2006/relationships/hyperlink" Target="http://www.shcp.gob.mx/LASHCP/Paginas/visionMision.aspx" TargetMode="External"/><Relationship Id="rId3292" Type="http://schemas.openxmlformats.org/officeDocument/2006/relationships/hyperlink" Target="http://www.mf.gov.mz/web/guest/missao" TargetMode="External"/><Relationship Id="rId4136" Type="http://schemas.openxmlformats.org/officeDocument/2006/relationships/hyperlink" Target="http://www.budget.gov.ru/data/opendata" TargetMode="External"/><Relationship Id="rId3152" Type="http://schemas.openxmlformats.org/officeDocument/2006/relationships/hyperlink" Target="http://www.dgeec.gov.py/" TargetMode="External"/><Relationship Id="rId280" Type="http://schemas.openxmlformats.org/officeDocument/2006/relationships/hyperlink" Target="http://ec.europa.eu/europeaid/what/economic-support/public-finance/documents/botswana_pefa_report_2009_en.pdf" TargetMode="External"/><Relationship Id="rId3012" Type="http://schemas.openxmlformats.org/officeDocument/2006/relationships/hyperlink" Target="http://www.statistics.gov.my/" TargetMode="External"/><Relationship Id="rId140" Type="http://schemas.openxmlformats.org/officeDocument/2006/relationships/hyperlink" Target="http://en.wikipedia.org/wiki/Sweden" TargetMode="External"/><Relationship Id="rId3969" Type="http://schemas.openxmlformats.org/officeDocument/2006/relationships/hyperlink" Target="https://www.mf.uz/en/open-data/otkrytye-dannye-1/ispolnenie-gosudarstvennogo-byudzheta.html" TargetMode="External"/><Relationship Id="rId6" Type="http://schemas.openxmlformats.org/officeDocument/2006/relationships/hyperlink" Target="http://en.wikipedia.org/wiki/Antigua_and_Barbuda" TargetMode="External"/><Relationship Id="rId2778" Type="http://schemas.openxmlformats.org/officeDocument/2006/relationships/hyperlink" Target="http://www.cso-yemen.org/" TargetMode="External"/><Relationship Id="rId2985" Type="http://schemas.openxmlformats.org/officeDocument/2006/relationships/hyperlink" Target="http://www.mh.gob.sv/portal/page/portal/PMH/Institucion/Estructura_Organizativa/Organigrama_del_Ministerio_de_Hacienda" TargetMode="External"/><Relationship Id="rId3829" Type="http://schemas.openxmlformats.org/officeDocument/2006/relationships/hyperlink" Target="http://www.finance.gov.pg/Website%20Documents/Finance%20Ministry.htm" TargetMode="External"/><Relationship Id="rId957" Type="http://schemas.openxmlformats.org/officeDocument/2006/relationships/hyperlink" Target="http://unctad.org/en/PublicationsLibrary/dtlasycuda2011d1_en.pdf" TargetMode="External"/><Relationship Id="rId1587" Type="http://schemas.openxmlformats.org/officeDocument/2006/relationships/hyperlink" Target="https://www.vataras.lt/" TargetMode="External"/><Relationship Id="rId1794" Type="http://schemas.openxmlformats.org/officeDocument/2006/relationships/hyperlink" Target="http://portal.compraspublicas.gob.ec/incop" TargetMode="External"/><Relationship Id="rId2638" Type="http://schemas.openxmlformats.org/officeDocument/2006/relationships/hyperlink" Target="http://www.centralbank.org.ls/" TargetMode="External"/><Relationship Id="rId2845" Type="http://schemas.openxmlformats.org/officeDocument/2006/relationships/hyperlink" Target="http://www.fjarmalaraduneyti.is/log_og_reglugerdir/" TargetMode="External"/><Relationship Id="rId86" Type="http://schemas.openxmlformats.org/officeDocument/2006/relationships/hyperlink" Target="http://en.wikipedia.org/wiki/Luxembourg" TargetMode="External"/><Relationship Id="rId817" Type="http://schemas.openxmlformats.org/officeDocument/2006/relationships/hyperlink" Target="http://www.gobiernofacil.go.cr/" TargetMode="External"/><Relationship Id="rId1447" Type="http://schemas.openxmlformats.org/officeDocument/2006/relationships/hyperlink" Target="http://www.westerncape.gov.za/text/2003/chapter_4_part_2_financial_management.pdf" TargetMode="External"/><Relationship Id="rId1654" Type="http://schemas.openxmlformats.org/officeDocument/2006/relationships/hyperlink" Target="https://www.vataras.lt/" TargetMode="External"/><Relationship Id="rId1861" Type="http://schemas.openxmlformats.org/officeDocument/2006/relationships/hyperlink" Target="https://www.contrataciones.gov.py/" TargetMode="External"/><Relationship Id="rId2705" Type="http://schemas.openxmlformats.org/officeDocument/2006/relationships/hyperlink" Target="http://www.bot.or.th&#160;" TargetMode="External"/><Relationship Id="rId2912" Type="http://schemas.openxmlformats.org/officeDocument/2006/relationships/hyperlink" Target="http://www.mfcr.cz/cps/rde/xchg/mfcr/xsl/plneni_stat_rozp.html" TargetMode="External"/><Relationship Id="rId4060" Type="http://schemas.openxmlformats.org/officeDocument/2006/relationships/hyperlink" Target="http://sejmometr.pl/" TargetMode="External"/><Relationship Id="rId1307" Type="http://schemas.openxmlformats.org/officeDocument/2006/relationships/hyperlink" Target="http://www.gdt.gov.vn/" TargetMode="External"/><Relationship Id="rId1514" Type="http://schemas.openxmlformats.org/officeDocument/2006/relationships/hyperlink" Target="http://laborsta.ilo.org/STP/guest" TargetMode="External"/><Relationship Id="rId1721" Type="http://schemas.openxmlformats.org/officeDocument/2006/relationships/hyperlink" Target="http://unpan1.un.org/intradoc/groups/public/documents/un/unpan023315.pdf" TargetMode="External"/><Relationship Id="rId13" Type="http://schemas.openxmlformats.org/officeDocument/2006/relationships/hyperlink" Target="http://en.wikipedia.org/wiki/Bahrain" TargetMode="External"/><Relationship Id="rId3479" Type="http://schemas.openxmlformats.org/officeDocument/2006/relationships/hyperlink" Target="http://www.finance.gov.mv/v2/download?act=10" TargetMode="External"/><Relationship Id="rId3686" Type="http://schemas.openxmlformats.org/officeDocument/2006/relationships/hyperlink" Target="http://www.mof.gov.na/" TargetMode="External"/><Relationship Id="rId2288" Type="http://schemas.openxmlformats.org/officeDocument/2006/relationships/hyperlink" Target="http://www.minhap.gob.es/en-GB/Paginas/Home.aspx" TargetMode="External"/><Relationship Id="rId2495" Type="http://schemas.openxmlformats.org/officeDocument/2006/relationships/hyperlink" Target="http://www.mefhaiti.gouv.ht/" TargetMode="External"/><Relationship Id="rId3339" Type="http://schemas.openxmlformats.org/officeDocument/2006/relationships/hyperlink" Target="http://www.mef.gob.pe/index.php?option=com_content&amp;view=article&amp;id=2620%3Aproyecto-de-presupuesto-ano-2011-nacional-regional-y-local-&amp;catid=182%3Aprogramacion-formulacion-y-aprobacion&amp;Itemid=101156&amp;lang=es" TargetMode="External"/><Relationship Id="rId3893" Type="http://schemas.openxmlformats.org/officeDocument/2006/relationships/hyperlink" Target="http://www.finance.gov.ls/documents/budget_book.php" TargetMode="External"/><Relationship Id="rId467" Type="http://schemas.openxmlformats.org/officeDocument/2006/relationships/hyperlink" Target="http://www.oas.org/juridico/mla/en/kna/en_kna-int-text-const.pdf" TargetMode="External"/><Relationship Id="rId1097" Type="http://schemas.openxmlformats.org/officeDocument/2006/relationships/hyperlink" Target="http://www.jamaicatax.gov.jm/index.php/2012-05-11-17-26-05/history-of-taj" TargetMode="External"/><Relationship Id="rId2148" Type="http://schemas.openxmlformats.org/officeDocument/2006/relationships/hyperlink" Target="http://www.naurugov.nr/government/departments/department-of-finance-and-economic-planning.aspx" TargetMode="External"/><Relationship Id="rId3546" Type="http://schemas.openxmlformats.org/officeDocument/2006/relationships/hyperlink" Target="http://www.finance.gov.au/cbms" TargetMode="External"/><Relationship Id="rId3753" Type="http://schemas.openxmlformats.org/officeDocument/2006/relationships/hyperlink" Target="http://www.portail.finances.gov.tn/accueil_fr.php" TargetMode="External"/><Relationship Id="rId3960" Type="http://schemas.openxmlformats.org/officeDocument/2006/relationships/hyperlink" Target="http://www.treasury.gov.ua/main/uk/doccatalog/list?currDir=146477" TargetMode="External"/><Relationship Id="rId674" Type="http://schemas.openxmlformats.org/officeDocument/2006/relationships/hyperlink" Target="http://www.frca.org.fj/" TargetMode="External"/><Relationship Id="rId881" Type="http://schemas.openxmlformats.org/officeDocument/2006/relationships/hyperlink" Target="http://www.gov.kn/" TargetMode="External"/><Relationship Id="rId2355" Type="http://schemas.openxmlformats.org/officeDocument/2006/relationships/hyperlink" Target="http://www.omsar.gov.lb/Cultures/ar-LB/Pages/default.aspx" TargetMode="External"/><Relationship Id="rId2562" Type="http://schemas.openxmlformats.org/officeDocument/2006/relationships/hyperlink" Target="http://www.nbrb.by/" TargetMode="External"/><Relationship Id="rId3406" Type="http://schemas.openxmlformats.org/officeDocument/2006/relationships/hyperlink" Target="http://www.treasury.govt.nz/government/data" TargetMode="External"/><Relationship Id="rId3613" Type="http://schemas.openxmlformats.org/officeDocument/2006/relationships/hyperlink" Target="http://www.bahamas.gov.bs/finance" TargetMode="External"/><Relationship Id="rId3820" Type="http://schemas.openxmlformats.org/officeDocument/2006/relationships/hyperlink" Target="http://www.vm.fi/vm/fi/04_julkaisut_ja_asiakirjat/01_julkaisut/01_budjetit/index.jsp" TargetMode="External"/><Relationship Id="rId327" Type="http://schemas.openxmlformats.org/officeDocument/2006/relationships/hyperlink" Target="http://www.tresor.ga/" TargetMode="External"/><Relationship Id="rId534" Type="http://schemas.openxmlformats.org/officeDocument/2006/relationships/hyperlink" Target="http://afritacouest.org/images/23coEng.pdf" TargetMode="External"/><Relationship Id="rId741" Type="http://schemas.openxmlformats.org/officeDocument/2006/relationships/hyperlink" Target="http://www.customs.gov.qa/" TargetMode="External"/><Relationship Id="rId1164" Type="http://schemas.openxmlformats.org/officeDocument/2006/relationships/hyperlink" Target="http://www.mta.mn/" TargetMode="External"/><Relationship Id="rId1371" Type="http://schemas.openxmlformats.org/officeDocument/2006/relationships/hyperlink" Target="http://laborsta.ilo.org/STP/guest" TargetMode="External"/><Relationship Id="rId2008" Type="http://schemas.openxmlformats.org/officeDocument/2006/relationships/hyperlink" Target="https://www.gldpcms.gov.hk/etb_prod/jsp_public/cn/scn00101.jsp" TargetMode="External"/><Relationship Id="rId2215" Type="http://schemas.openxmlformats.org/officeDocument/2006/relationships/hyperlink" Target="http://www.akshi.gov.al/Legjislacioni/strategjia_versioni_i_printuar_shqip.pdf" TargetMode="External"/><Relationship Id="rId2422" Type="http://schemas.openxmlformats.org/officeDocument/2006/relationships/hyperlink" Target="http://www.centralbank.gov.ye/cby.aspx?KeyID=6&amp;PId=2&amp;lang=1" TargetMode="External"/><Relationship Id="rId601" Type="http://schemas.openxmlformats.org/officeDocument/2006/relationships/hyperlink" Target="http://unpan3.un.org/egovkb/Data-Center" TargetMode="External"/><Relationship Id="rId1024" Type="http://schemas.openxmlformats.org/officeDocument/2006/relationships/hyperlink" Target="https://cfspart.impots.gouv.fr/" TargetMode="External"/><Relationship Id="rId1231" Type="http://schemas.openxmlformats.org/officeDocument/2006/relationships/hyperlink" Target="http://purs.gov.rs/" TargetMode="External"/><Relationship Id="rId3196" Type="http://schemas.openxmlformats.org/officeDocument/2006/relationships/hyperlink" Target="http://www.ansd.sn/" TargetMode="External"/><Relationship Id="rId3056" Type="http://schemas.openxmlformats.org/officeDocument/2006/relationships/hyperlink" Target="http://www.destatis.de/" TargetMode="External"/><Relationship Id="rId3263" Type="http://schemas.openxmlformats.org/officeDocument/2006/relationships/hyperlink" Target="http://www.bumko.gov.tr/TR/Genel/BelgeGoster.aspx?F6E10F8892433CFFAAF6AA849816B2EF8D40DBAF123EC275" TargetMode="External"/><Relationship Id="rId3470" Type="http://schemas.openxmlformats.org/officeDocument/2006/relationships/hyperlink" Target="http://hamar.stjr.is/" TargetMode="External"/><Relationship Id="rId4107" Type="http://schemas.openxmlformats.org/officeDocument/2006/relationships/hyperlink" Target="https://www.hacienda.go.cr/Msib21/Espanol/Secretaria+Tecnica+de+la+Autoridad+Presupuestaria/Ingresos+y+Gastos+Gobierno.htm" TargetMode="External"/><Relationship Id="rId184" Type="http://schemas.openxmlformats.org/officeDocument/2006/relationships/hyperlink" Target="http://en.wikipedia.org/wiki/Moldova" TargetMode="External"/><Relationship Id="rId391" Type="http://schemas.openxmlformats.org/officeDocument/2006/relationships/hyperlink" Target="http://www.pefa.org/en/assessment/kcb-may09-pfmpr-public-en" TargetMode="External"/><Relationship Id="rId1908" Type="http://schemas.openxmlformats.org/officeDocument/2006/relationships/hyperlink" Target="http://muasamcong.mpi.gov.vn/" TargetMode="External"/><Relationship Id="rId2072" Type="http://schemas.openxmlformats.org/officeDocument/2006/relationships/hyperlink" Target="http://www.govern.ad/component/k2/item/4149-comen%C3%A7a-el-proc%C3%A9s-d%E2%80%99implantaci%C3%B3-de-la-signatura-digital/4149-comen%C3%A7a-el-proc%C3%A9s-d%E2%80%99implantaci%C3%B3-de-la-signatura-digital" TargetMode="External"/><Relationship Id="rId3123" Type="http://schemas.openxmlformats.org/officeDocument/2006/relationships/hyperlink" Target="http://webrzs.stat.gov.rs/WebSite" TargetMode="External"/><Relationship Id="rId251" Type="http://schemas.openxmlformats.org/officeDocument/2006/relationships/hyperlink" Target="http://www.nbrb.by/" TargetMode="External"/><Relationship Id="rId3330" Type="http://schemas.openxmlformats.org/officeDocument/2006/relationships/hyperlink" Target="http://www.pte.gov.co/" TargetMode="External"/><Relationship Id="rId2889" Type="http://schemas.openxmlformats.org/officeDocument/2006/relationships/hyperlink" Target="http://finance.gov.mt/image.aspx?site=TRS&amp;ref=391&amp;type=publication" TargetMode="External"/><Relationship Id="rId111" Type="http://schemas.openxmlformats.org/officeDocument/2006/relationships/hyperlink" Target="http://en.wikipedia.org/wiki/Pakistan" TargetMode="External"/><Relationship Id="rId1698" Type="http://schemas.openxmlformats.org/officeDocument/2006/relationships/hyperlink" Target="http://www-wds.worldbank.org/external/default/WDSContentServer/WDSP/IB/2006/04/28/000012009_20060428084124/Rendered/PDF/346240rev0DJI.pdf" TargetMode="External"/><Relationship Id="rId2749" Type="http://schemas.openxmlformats.org/officeDocument/2006/relationships/hyperlink" Target="http://www.cdsi.gov.sa/" TargetMode="External"/><Relationship Id="rId2956" Type="http://schemas.openxmlformats.org/officeDocument/2006/relationships/hyperlink" Target="http://www.mof.gov.bt/index.php?deptid=13&amp;id=79" TargetMode="External"/><Relationship Id="rId928" Type="http://schemas.openxmlformats.org/officeDocument/2006/relationships/hyperlink" Target="http://www.iadb.org/en/projects/project-description-title,1303.html?id=BH-L1016" TargetMode="External"/><Relationship Id="rId1558" Type="http://schemas.openxmlformats.org/officeDocument/2006/relationships/hyperlink" Target="https://www.ghris.go.ke/" TargetMode="External"/><Relationship Id="rId1765" Type="http://schemas.openxmlformats.org/officeDocument/2006/relationships/hyperlink" Target="https://buyandsell.gc.ca/" TargetMode="External"/><Relationship Id="rId2609" Type="http://schemas.openxmlformats.org/officeDocument/2006/relationships/hyperlink" Target="http://www.bundesbank.de/" TargetMode="External"/><Relationship Id="rId4171" Type="http://schemas.openxmlformats.org/officeDocument/2006/relationships/hyperlink" Target="https://asiafoundation.org/resources/pdfs/PSRFullreportENG.pdf" TargetMode="External"/><Relationship Id="rId57" Type="http://schemas.openxmlformats.org/officeDocument/2006/relationships/hyperlink" Target="http://en.wikipedia.org/wiki/Guatemala" TargetMode="External"/><Relationship Id="rId1418" Type="http://schemas.openxmlformats.org/officeDocument/2006/relationships/hyperlink" Target="http://csis.rcsc.gov.bt/RCSC/WebUI/Default.aspx" TargetMode="External"/><Relationship Id="rId1972" Type="http://schemas.openxmlformats.org/officeDocument/2006/relationships/hyperlink" Target="http://www.arap.cv/" TargetMode="External"/><Relationship Id="rId2816" Type="http://schemas.openxmlformats.org/officeDocument/2006/relationships/hyperlink" Target="http://webarchive.nationalarchives.gov.uk/20100407010852/http:/www.hm-treasury.gov.uk/psr_bac_classification_papers.htm" TargetMode="External"/><Relationship Id="rId4031" Type="http://schemas.openxmlformats.org/officeDocument/2006/relationships/hyperlink" Target="http://www.bahrain.bh/wps/portal/data" TargetMode="External"/><Relationship Id="rId1625" Type="http://schemas.openxmlformats.org/officeDocument/2006/relationships/hyperlink" Target="http://comoros.eregulations.org/media/code%20des%20impots.pdf" TargetMode="External"/><Relationship Id="rId1832" Type="http://schemas.openxmlformats.org/officeDocument/2006/relationships/hyperlink" Target="https://www.eis.gov.lv/" TargetMode="External"/><Relationship Id="rId3797" Type="http://schemas.openxmlformats.org/officeDocument/2006/relationships/hyperlink" Target="http://www.antigua.gov.ag/article_details.php?id=64&amp;category=42" TargetMode="External"/><Relationship Id="rId2399" Type="http://schemas.openxmlformats.org/officeDocument/2006/relationships/hyperlink" Target="http://www.mof.gov.bh/Categorylist.asp?cType=aboutus" TargetMode="External"/><Relationship Id="rId3657" Type="http://schemas.openxmlformats.org/officeDocument/2006/relationships/hyperlink" Target="http://www.finance.gov.ie/" TargetMode="External"/><Relationship Id="rId3864" Type="http://schemas.openxmlformats.org/officeDocument/2006/relationships/hyperlink" Target="http://www.budgetoffice.gov.ng/publications.html" TargetMode="External"/><Relationship Id="rId578" Type="http://schemas.openxmlformats.org/officeDocument/2006/relationships/hyperlink" Target="http://www.mefbp.gob.ve/" TargetMode="External"/><Relationship Id="rId785" Type="http://schemas.openxmlformats.org/officeDocument/2006/relationships/hyperlink" Target="http://www.zra.org.zm/" TargetMode="External"/><Relationship Id="rId992" Type="http://schemas.openxmlformats.org/officeDocument/2006/relationships/hyperlink" Target="https://taxisnet.mof.gov.cy/displayWelcome.do" TargetMode="External"/><Relationship Id="rId2259" Type="http://schemas.openxmlformats.org/officeDocument/2006/relationships/hyperlink" Target="http://www.verwaltung-innovativ.de/DE/E_Government/egov_node.html;jsessionid=2D815E753C26033FCA8FC16D72DAD2E6.2_cid362" TargetMode="External"/><Relationship Id="rId2466" Type="http://schemas.openxmlformats.org/officeDocument/2006/relationships/hyperlink" Target="https://www.hacienda.go.cr/msib21/espanol/default.htm" TargetMode="External"/><Relationship Id="rId2673" Type="http://schemas.openxmlformats.org/officeDocument/2006/relationships/hyperlink" Target="https://psa.gov.ph/" TargetMode="External"/><Relationship Id="rId2880" Type="http://schemas.openxmlformats.org/officeDocument/2006/relationships/hyperlink" Target="http://www.te.public.lu/dette_publique/index.html" TargetMode="External"/><Relationship Id="rId3517" Type="http://schemas.openxmlformats.org/officeDocument/2006/relationships/hyperlink" Target="http://www.mof.gov.eg/MOFGallerySource/English/Reports/December2004.pdf" TargetMode="External"/><Relationship Id="rId3724" Type="http://schemas.openxmlformats.org/officeDocument/2006/relationships/hyperlink" Target="http://www.mef.gub.uy/" TargetMode="External"/><Relationship Id="rId3931" Type="http://schemas.openxmlformats.org/officeDocument/2006/relationships/hyperlink" Target="http://www.mof.gov.so/" TargetMode="External"/><Relationship Id="rId438" Type="http://schemas.openxmlformats.org/officeDocument/2006/relationships/hyperlink" Target="http://www.dgi.gob.ni/" TargetMode="External"/><Relationship Id="rId645" Type="http://schemas.openxmlformats.org/officeDocument/2006/relationships/hyperlink" Target="http://www.burs.org.bw/" TargetMode="External"/><Relationship Id="rId852" Type="http://schemas.openxmlformats.org/officeDocument/2006/relationships/hyperlink" Target="https://www.epaslaugos.lt/portal" TargetMode="External"/><Relationship Id="rId1068" Type="http://schemas.openxmlformats.org/officeDocument/2006/relationships/hyperlink" Target="http://www.gov.hk/en/residents/taxes/etax/index.htm" TargetMode="External"/><Relationship Id="rId1275" Type="http://schemas.openxmlformats.org/officeDocument/2006/relationships/hyperlink" Target="http://www.rd.go.th/" TargetMode="External"/><Relationship Id="rId1482" Type="http://schemas.openxmlformats.org/officeDocument/2006/relationships/hyperlink" Target="http://www.rokovania.sk/File.aspx/ViewDocumentHtml/Mater-Dokum-96150?prefixFile=m_" TargetMode="External"/><Relationship Id="rId2119" Type="http://schemas.openxmlformats.org/officeDocument/2006/relationships/hyperlink" Target="https://www.bsi.bund.de/DE/Service/FAQ/ElektrSIgnatur/faq_node.html" TargetMode="External"/><Relationship Id="rId2326" Type="http://schemas.openxmlformats.org/officeDocument/2006/relationships/hyperlink" Target="http://web.ita.doc.gov/ITI/itiHome.nsf/ea087b1279d5fb1985256ce00053c33c/cf769f155be7e95e85257508005f2667/$FILE/Vietnam%20E-Gov_Panelist%20Quoc.pdf" TargetMode="External"/><Relationship Id="rId2533" Type="http://schemas.openxmlformats.org/officeDocument/2006/relationships/hyperlink" Target="http://opendataforafrica.org/" TargetMode="External"/><Relationship Id="rId2740" Type="http://schemas.openxmlformats.org/officeDocument/2006/relationships/hyperlink" Target="http://www.statistics-cameroon.org/" TargetMode="External"/><Relationship Id="rId505" Type="http://schemas.openxmlformats.org/officeDocument/2006/relationships/hyperlink" Target="http://www.treasury.gov.lk/" TargetMode="External"/><Relationship Id="rId712" Type="http://schemas.openxmlformats.org/officeDocument/2006/relationships/hyperlink" Target="http://www.customs.gov.mo/" TargetMode="External"/><Relationship Id="rId1135" Type="http://schemas.openxmlformats.org/officeDocument/2006/relationships/hyperlink" Target="http://www.impots.mg/sigtas.php" TargetMode="External"/><Relationship Id="rId1342" Type="http://schemas.openxmlformats.org/officeDocument/2006/relationships/hyperlink" Target="http://laborsta.ilo.org/STP/guest" TargetMode="External"/><Relationship Id="rId1202" Type="http://schemas.openxmlformats.org/officeDocument/2006/relationships/hyperlink" Target="http://www.sunat.gob.pe/sinclavesol/index.html" TargetMode="External"/><Relationship Id="rId2600" Type="http://schemas.openxmlformats.org/officeDocument/2006/relationships/hyperlink" Target="http://www.boe.gov.er/" TargetMode="External"/><Relationship Id="rId3167" Type="http://schemas.openxmlformats.org/officeDocument/2006/relationships/hyperlink" Target="http://www.minfin.gov.by/rmenu/gfs/general/" TargetMode="External"/><Relationship Id="rId295" Type="http://schemas.openxmlformats.org/officeDocument/2006/relationships/hyperlink" Target="http://gks.mof.gov.cn/zhengfuxinxi/guojijiejian/201007/t20100721_329034.html" TargetMode="External"/><Relationship Id="rId3374" Type="http://schemas.openxmlformats.org/officeDocument/2006/relationships/hyperlink" Target="http://www.mecon.gov.ar/onp/html/" TargetMode="External"/><Relationship Id="rId3581" Type="http://schemas.openxmlformats.org/officeDocument/2006/relationships/hyperlink" Target="http://www.finance.gov.lc/departments/view/48" TargetMode="External"/><Relationship Id="rId2183" Type="http://schemas.openxmlformats.org/officeDocument/2006/relationships/hyperlink" Target="http://www.igcp.pt/" TargetMode="External"/><Relationship Id="rId2390" Type="http://schemas.openxmlformats.org/officeDocument/2006/relationships/hyperlink" Target="http://noticias.mecon.gob.ar/" TargetMode="External"/><Relationship Id="rId3027" Type="http://schemas.openxmlformats.org/officeDocument/2006/relationships/hyperlink" Target="http://www.statpak.gov.pk/" TargetMode="External"/><Relationship Id="rId3234" Type="http://schemas.openxmlformats.org/officeDocument/2006/relationships/hyperlink" Target="http://www.peppol.eu/" TargetMode="External"/><Relationship Id="rId3441" Type="http://schemas.openxmlformats.org/officeDocument/2006/relationships/hyperlink" Target="http://www.fsl.org.jm/content/financial-management-information-system-fmis" TargetMode="External"/><Relationship Id="rId155" Type="http://schemas.openxmlformats.org/officeDocument/2006/relationships/hyperlink" Target="http://en.wikipedia.org/wiki/United_Arab_Emirates" TargetMode="External"/><Relationship Id="rId362" Type="http://schemas.openxmlformats.org/officeDocument/2006/relationships/hyperlink" Target="http://www.cga.nic.in/writereaddata/b3.pdf" TargetMode="External"/><Relationship Id="rId2043" Type="http://schemas.openxmlformats.org/officeDocument/2006/relationships/hyperlink" Target="http://www.ppi-ebrd-uncitral.com/index.php/en/component/content/article/133-turkmenistan-overview" TargetMode="External"/><Relationship Id="rId2250" Type="http://schemas.openxmlformats.org/officeDocument/2006/relationships/hyperlink" Target="http://www.yap.gov.gr/" TargetMode="External"/><Relationship Id="rId3301" Type="http://schemas.openxmlformats.org/officeDocument/2006/relationships/hyperlink" Target="https://www.mef.gob.pa/Portal/index.html" TargetMode="External"/><Relationship Id="rId222" Type="http://schemas.openxmlformats.org/officeDocument/2006/relationships/hyperlink" Target="http://www.mof.go.tz/" TargetMode="External"/><Relationship Id="rId2110" Type="http://schemas.openxmlformats.org/officeDocument/2006/relationships/hyperlink" Target="http://www.digst.dk/Servicemenu/English/Digitisation/Digital-Signature" TargetMode="External"/><Relationship Id="rId4075" Type="http://schemas.openxmlformats.org/officeDocument/2006/relationships/hyperlink" Target="http://data.gv.at/" TargetMode="External"/><Relationship Id="rId1669" Type="http://schemas.openxmlformats.org/officeDocument/2006/relationships/hyperlink" Target="http://www.met.gov.na/Documents/Human%2520Resources%2520Development%2520Policy%2520Framework.pdf" TargetMode="External"/><Relationship Id="rId1876" Type="http://schemas.openxmlformats.org/officeDocument/2006/relationships/hyperlink" Target="http://www.ppra.org.pk/" TargetMode="External"/><Relationship Id="rId2927" Type="http://schemas.openxmlformats.org/officeDocument/2006/relationships/hyperlink" Target="http://www.fasab.gov/accounting-standards/authoritative-source-of-gaap/accounting-standards/fasab-handbook/" TargetMode="External"/><Relationship Id="rId3091" Type="http://schemas.openxmlformats.org/officeDocument/2006/relationships/hyperlink" Target="http://www.ub.uio.no/ujur/ulovdata/lov-20060519-016-eng.pdf" TargetMode="External"/><Relationship Id="rId4142" Type="http://schemas.openxmlformats.org/officeDocument/2006/relationships/hyperlink" Target="http://www.mf.gov.si/si/delovna_podrocja/proracun/sprejeti_proracun/2013/sprejeti_proracun_za_leto_2013" TargetMode="External"/><Relationship Id="rId1529" Type="http://schemas.openxmlformats.org/officeDocument/2006/relationships/hyperlink" Target="http://laborsta.ilo.org/STP/guest" TargetMode="External"/><Relationship Id="rId1736" Type="http://schemas.openxmlformats.org/officeDocument/2006/relationships/hyperlink" Target="http://unpan1.un.org/intradoc/groups/public/documents/un/unpan023182.pdf" TargetMode="External"/><Relationship Id="rId1943" Type="http://schemas.openxmlformats.org/officeDocument/2006/relationships/hyperlink" Target="https://buyandsell.gc.ca/procurement-data/contract-history" TargetMode="External"/><Relationship Id="rId28" Type="http://schemas.openxmlformats.org/officeDocument/2006/relationships/hyperlink" Target="http://en.wikipedia.org/wiki/Chile" TargetMode="External"/><Relationship Id="rId1803" Type="http://schemas.openxmlformats.org/officeDocument/2006/relationships/hyperlink" Target="http://www.comprasal.gob.sv/" TargetMode="External"/><Relationship Id="rId4002" Type="http://schemas.openxmlformats.org/officeDocument/2006/relationships/hyperlink" Target="http://www.mofnp.gov.zm/index.php?option=com_content&amp;task=view&amp;id=41&amp;Itemid=59" TargetMode="External"/><Relationship Id="rId3768" Type="http://schemas.openxmlformats.org/officeDocument/2006/relationships/hyperlink" Target="http://www.finanze.sm/on-line/Home/docCatArchivionormeecircolari.24000787.1.15.1.html" TargetMode="External"/><Relationship Id="rId3975" Type="http://schemas.openxmlformats.org/officeDocument/2006/relationships/hyperlink" Target="https://docs.google.com/viewer?a=v&amp;pid=sites&amp;srcid=bW9wZWEuZ292LmxyfG10ZWYtYnVkZ2V0fGd4OjcwOGJjYzg1OGFmZWJjMzU" TargetMode="External"/><Relationship Id="rId689" Type="http://schemas.openxmlformats.org/officeDocument/2006/relationships/hyperlink" Target="http://www.nav.gov.hu/" TargetMode="External"/><Relationship Id="rId896" Type="http://schemas.openxmlformats.org/officeDocument/2006/relationships/hyperlink" Target="http://www.sudan.sd/" TargetMode="External"/><Relationship Id="rId2577" Type="http://schemas.openxmlformats.org/officeDocument/2006/relationships/hyperlink" Target="http://www.bankofcanada.ca/" TargetMode="External"/><Relationship Id="rId2784" Type="http://schemas.openxmlformats.org/officeDocument/2006/relationships/hyperlink" Target="http://dne.mof.gov.tl/" TargetMode="External"/><Relationship Id="rId3628" Type="http://schemas.openxmlformats.org/officeDocument/2006/relationships/hyperlink" Target="http://finance.ministere.cg/en" TargetMode="External"/><Relationship Id="rId549" Type="http://schemas.openxmlformats.org/officeDocument/2006/relationships/hyperlink" Target="http://www.tresorpublic.mg/?page_id=214&amp;content=activite&amp;type=tresorerie" TargetMode="External"/><Relationship Id="rId756" Type="http://schemas.openxmlformats.org/officeDocument/2006/relationships/hyperlink" Target="http://www.fu.gov.si/" TargetMode="External"/><Relationship Id="rId1179" Type="http://schemas.openxmlformats.org/officeDocument/2006/relationships/hyperlink" Target="https://webdiensten8.belastingdienst.nl/mbd-pmb/" TargetMode="External"/><Relationship Id="rId1386" Type="http://schemas.openxmlformats.org/officeDocument/2006/relationships/hyperlink" Target="http://www.worldbank.org/projects/P082452/public-sector-management-program-support-project?lang=en" TargetMode="External"/><Relationship Id="rId1593" Type="http://schemas.openxmlformats.org/officeDocument/2006/relationships/hyperlink" Target="http://www.dgfp.gov.dz/fr/grh.asp" TargetMode="External"/><Relationship Id="rId2437" Type="http://schemas.openxmlformats.org/officeDocument/2006/relationships/hyperlink" Target="http://www.publicdebtnet.org/public/links/" TargetMode="External"/><Relationship Id="rId2991" Type="http://schemas.openxmlformats.org/officeDocument/2006/relationships/hyperlink" Target="http://www.fin.ee/index.php?id=7544" TargetMode="External"/><Relationship Id="rId3835" Type="http://schemas.openxmlformats.org/officeDocument/2006/relationships/hyperlink" Target="http://minfin-gov.bissau.net/index.php?option=com_content&amp;view=article&amp;id=78&amp;Itemid=93" TargetMode="External"/><Relationship Id="rId409" Type="http://schemas.openxmlformats.org/officeDocument/2006/relationships/hyperlink" Target="http://www.finance.gov.mk/node/863" TargetMode="External"/><Relationship Id="rId963" Type="http://schemas.openxmlformats.org/officeDocument/2006/relationships/hyperlink" Target="http://www.dgci.gov.cv/index.php/a-dgci/organizacao/servicos-centrais" TargetMode="External"/><Relationship Id="rId1039" Type="http://schemas.openxmlformats.org/officeDocument/2006/relationships/hyperlink" Target="http://www.ird.gov.gd/index.php?option=com_content&amp;view=category&amp;layout=blog&amp;id=56&amp;Itemid=142" TargetMode="External"/><Relationship Id="rId1246" Type="http://schemas.openxmlformats.org/officeDocument/2006/relationships/hyperlink" Target="http://www.ss-cs.org/" TargetMode="External"/><Relationship Id="rId2644" Type="http://schemas.openxmlformats.org/officeDocument/2006/relationships/hyperlink" Target="http://www.nbrm.gov.mk/" TargetMode="External"/><Relationship Id="rId2851" Type="http://schemas.openxmlformats.org/officeDocument/2006/relationships/hyperlink" Target="http://www.cbs.gov.il/" TargetMode="External"/><Relationship Id="rId3902" Type="http://schemas.openxmlformats.org/officeDocument/2006/relationships/hyperlink" Target="http://www.hacienda.go.cr/contenido/12487-presupuesto-de-la-republica" TargetMode="External"/><Relationship Id="rId92" Type="http://schemas.openxmlformats.org/officeDocument/2006/relationships/hyperlink" Target="http://en.wikipedia.org/wiki/Mauritania" TargetMode="External"/><Relationship Id="rId616" Type="http://schemas.openxmlformats.org/officeDocument/2006/relationships/hyperlink" Target="http://www.uino.gov.ba/en/IT_sektor/ALICE.html" TargetMode="External"/><Relationship Id="rId823" Type="http://schemas.openxmlformats.org/officeDocument/2006/relationships/hyperlink" Target="http://www.premier-ministre.gouv.fr/" TargetMode="External"/><Relationship Id="rId1453" Type="http://schemas.openxmlformats.org/officeDocument/2006/relationships/hyperlink" Target="https://www.pefa.org/en/assessment/tz-sep13-pfmpr-public-en" TargetMode="External"/><Relationship Id="rId1660" Type="http://schemas.openxmlformats.org/officeDocument/2006/relationships/hyperlink" Target="http://en.gouv.mc/Government-Institutions/The-Government/Ministry-of-Finance-and-Economy/Department-of-Budget-and-Treasury" TargetMode="External"/><Relationship Id="rId2504" Type="http://schemas.openxmlformats.org/officeDocument/2006/relationships/hyperlink" Target="http://www.mof.gov.jm/" TargetMode="External"/><Relationship Id="rId2711" Type="http://schemas.openxmlformats.org/officeDocument/2006/relationships/hyperlink" Target="http://www.bou.or.ug&#160;" TargetMode="External"/><Relationship Id="rId1106" Type="http://schemas.openxmlformats.org/officeDocument/2006/relationships/hyperlink" Target="https://itax.kra.go.ke/KRA-Portal/" TargetMode="External"/><Relationship Id="rId1313" Type="http://schemas.openxmlformats.org/officeDocument/2006/relationships/hyperlink" Target="http://unctad.org/en/PublicationsLibrary/dtlasycuda2011d1_en.pdf" TargetMode="External"/><Relationship Id="rId1520" Type="http://schemas.openxmlformats.org/officeDocument/2006/relationships/hyperlink" Target="http://laborsta.ilo.org/STP/guest" TargetMode="External"/><Relationship Id="rId3278" Type="http://schemas.openxmlformats.org/officeDocument/2006/relationships/hyperlink" Target="http://www.mof.gov.ae/En/AboutMinistry/Pages/OrganizationChart.aspx" TargetMode="External"/><Relationship Id="rId3485" Type="http://schemas.openxmlformats.org/officeDocument/2006/relationships/hyperlink" Target="http://www.trezor.gov.rs/fmis-cir.html" TargetMode="External"/><Relationship Id="rId3692" Type="http://schemas.openxmlformats.org/officeDocument/2006/relationships/hyperlink" Target="http://www.mof.gov.om/" TargetMode="External"/><Relationship Id="rId199" Type="http://schemas.openxmlformats.org/officeDocument/2006/relationships/hyperlink" Target="http://treasury.gov.ge/" TargetMode="External"/><Relationship Id="rId2087" Type="http://schemas.openxmlformats.org/officeDocument/2006/relationships/hyperlink" Target="http://www.reniec.gob.pe/portal/firmaPKI.htm" TargetMode="External"/><Relationship Id="rId2294" Type="http://schemas.openxmlformats.org/officeDocument/2006/relationships/hyperlink" Target="https://joinup.ec.europa.eu/sites/default/files/9e/2a/95/eGov%20in%20NO%20-%20March%202014%20-%20v.11.0.pdf" TargetMode="External"/><Relationship Id="rId3138" Type="http://schemas.openxmlformats.org/officeDocument/2006/relationships/hyperlink" Target="http://www.spc.int/prism/country/nr/stats" TargetMode="External"/><Relationship Id="rId3345" Type="http://schemas.openxmlformats.org/officeDocument/2006/relationships/hyperlink" Target="http://www.bfdi.bund.de/cae/servlet/contentblob/412040/publicationFile/24681/TextIFG_EN.pdf" TargetMode="External"/><Relationship Id="rId3552" Type="http://schemas.openxmlformats.org/officeDocument/2006/relationships/hyperlink" Target="https://www.mof.gov.sa/about/Pages/it.aspx" TargetMode="External"/><Relationship Id="rId266" Type="http://schemas.openxmlformats.org/officeDocument/2006/relationships/hyperlink" Target="http://www.ach.gov.az/?/en/content/347/" TargetMode="External"/><Relationship Id="rId473" Type="http://schemas.openxmlformats.org/officeDocument/2006/relationships/hyperlink" Target="http://www.mof.gov.ws/Services/Accounts/tabid/5650/Default.aspx" TargetMode="External"/><Relationship Id="rId680" Type="http://schemas.openxmlformats.org/officeDocument/2006/relationships/hyperlink" Target="http://www.zoll.de/" TargetMode="External"/><Relationship Id="rId2154" Type="http://schemas.openxmlformats.org/officeDocument/2006/relationships/hyperlink" Target="http://www.finance.gov.lc/" TargetMode="External"/><Relationship Id="rId2361" Type="http://schemas.openxmlformats.org/officeDocument/2006/relationships/hyperlink" Target="https://www.myeg.com.my/history.html" TargetMode="External"/><Relationship Id="rId3205" Type="http://schemas.openxmlformats.org/officeDocument/2006/relationships/hyperlink" Target="http://www.tenderboard.gov.bh/" TargetMode="External"/><Relationship Id="rId3412" Type="http://schemas.openxmlformats.org/officeDocument/2006/relationships/hyperlink" Target="http://opendata.az/?page_id=32&amp;lang=en" TargetMode="External"/><Relationship Id="rId126" Type="http://schemas.openxmlformats.org/officeDocument/2006/relationships/hyperlink" Target="http://en.wikipedia.org/wiki/San_Marino" TargetMode="External"/><Relationship Id="rId333" Type="http://schemas.openxmlformats.org/officeDocument/2006/relationships/hyperlink" Target="http://www.gov.gd/ministries/finance.html" TargetMode="External"/><Relationship Id="rId540" Type="http://schemas.openxmlformats.org/officeDocument/2006/relationships/hyperlink" Target="http://www.finlex.fi/fi/laki/ajantasa/1988/19880423" TargetMode="External"/><Relationship Id="rId1170" Type="http://schemas.openxmlformats.org/officeDocument/2006/relationships/hyperlink" Target="http://www.tax.gov.ma/" TargetMode="External"/><Relationship Id="rId2014" Type="http://schemas.openxmlformats.org/officeDocument/2006/relationships/hyperlink" Target="http://web.worldbank.org/WBSITE/EXTERNAL/NEWS/0,,contentMDK:22880747~menuPK:141310~pagePK:34370~piPK:34424~theSitePK:4607,00.html" TargetMode="External"/><Relationship Id="rId2221" Type="http://schemas.openxmlformats.org/officeDocument/2006/relationships/hyperlink" Target="http://ab.gov.ag/article_details.php?id=2403&amp;category=38" TargetMode="External"/><Relationship Id="rId1030" Type="http://schemas.openxmlformats.org/officeDocument/2006/relationships/hyperlink" Target="https://eservices.rs.ge/" TargetMode="External"/><Relationship Id="rId400" Type="http://schemas.openxmlformats.org/officeDocument/2006/relationships/hyperlink" Target="http://www.finance.gov.lb/" TargetMode="External"/><Relationship Id="rId1987" Type="http://schemas.openxmlformats.org/officeDocument/2006/relationships/hyperlink" Target="http://www.finances.gov.gn/" TargetMode="External"/><Relationship Id="rId1847" Type="http://schemas.openxmlformats.org/officeDocument/2006/relationships/hyperlink" Target="http://www.tender.gov.md/" TargetMode="External"/><Relationship Id="rId4046" Type="http://schemas.openxmlformats.org/officeDocument/2006/relationships/hyperlink" Target="http://www.datosperu.org/" TargetMode="External"/><Relationship Id="rId1707" Type="http://schemas.openxmlformats.org/officeDocument/2006/relationships/hyperlink" Target="http://www.oecd.org/site/seao/Brunei%20Darussalam.pdf" TargetMode="External"/><Relationship Id="rId3062" Type="http://schemas.openxmlformats.org/officeDocument/2006/relationships/hyperlink" Target="http://www.llv.li/amtsstellen/llv-rk-amtsgeschaefte-rechenschaftsbericht.htm" TargetMode="External"/><Relationship Id="rId4113" Type="http://schemas.openxmlformats.org/officeDocument/2006/relationships/hyperlink" Target="http://www.mof.gov.om/p_balance.aspx" TargetMode="External"/><Relationship Id="rId190" Type="http://schemas.openxmlformats.org/officeDocument/2006/relationships/hyperlink" Target="http://en.wikipedia.org/wiki/Thailand" TargetMode="External"/><Relationship Id="rId1914" Type="http://schemas.openxmlformats.org/officeDocument/2006/relationships/hyperlink" Target="http://marches.armp.mg/rech_avis_attrib.php" TargetMode="External"/><Relationship Id="rId3879" Type="http://schemas.openxmlformats.org/officeDocument/2006/relationships/hyperlink" Target="http://www.minhacienda.gov.co/HomeMinhacienda/elministerio/Presupuestal" TargetMode="External"/><Relationship Id="rId2688" Type="http://schemas.openxmlformats.org/officeDocument/2006/relationships/hyperlink" Target="http://www.nbs.yu/" TargetMode="External"/><Relationship Id="rId2895" Type="http://schemas.openxmlformats.org/officeDocument/2006/relationships/hyperlink" Target="http://www.ine.gov.mz/" TargetMode="External"/><Relationship Id="rId3739" Type="http://schemas.openxmlformats.org/officeDocument/2006/relationships/hyperlink" Target="http://www.mof.gov.tl/" TargetMode="External"/><Relationship Id="rId3946" Type="http://schemas.openxmlformats.org/officeDocument/2006/relationships/hyperlink" Target="http://www.bundeshaushalt-info.de/" TargetMode="External"/><Relationship Id="rId867" Type="http://schemas.openxmlformats.org/officeDocument/2006/relationships/hyperlink" Target="http://www.service-public.ma/" TargetMode="External"/><Relationship Id="rId1497" Type="http://schemas.openxmlformats.org/officeDocument/2006/relationships/hyperlink" Target="http://laborsta.ilo.org/STP/guest" TargetMode="External"/><Relationship Id="rId2548" Type="http://schemas.openxmlformats.org/officeDocument/2006/relationships/hyperlink" Target="http://www.bankofalbania.org/" TargetMode="External"/><Relationship Id="rId2755" Type="http://schemas.openxmlformats.org/officeDocument/2006/relationships/hyperlink" Target="http://www.statistics-suriname.org/" TargetMode="External"/><Relationship Id="rId2962" Type="http://schemas.openxmlformats.org/officeDocument/2006/relationships/hyperlink" Target="http://www.tresor.bf/" TargetMode="External"/><Relationship Id="rId3806" Type="http://schemas.openxmlformats.org/officeDocument/2006/relationships/hyperlink" Target="http://www.minhda.cl/" TargetMode="External"/><Relationship Id="rId727" Type="http://schemas.openxmlformats.org/officeDocument/2006/relationships/hyperlink" Target="http://www.customs.gov.np/" TargetMode="External"/><Relationship Id="rId934" Type="http://schemas.openxmlformats.org/officeDocument/2006/relationships/hyperlink" Target="http://www.barbados.gov.bb/ird" TargetMode="External"/><Relationship Id="rId1357" Type="http://schemas.openxmlformats.org/officeDocument/2006/relationships/hyperlink" Target="http://laborsta.ilo.org/STP/guest" TargetMode="External"/><Relationship Id="rId1564" Type="http://schemas.openxmlformats.org/officeDocument/2006/relationships/hyperlink" Target="http://r4d.dfid.gov.uk/PDF/Outputs/ICT/IRMT_Lesotho_Case_Study.pdf" TargetMode="External"/><Relationship Id="rId1771" Type="http://schemas.openxmlformats.org/officeDocument/2006/relationships/hyperlink" Target="http://www.ccgp.gov.cn/" TargetMode="External"/><Relationship Id="rId2408" Type="http://schemas.openxmlformats.org/officeDocument/2006/relationships/hyperlink" Target="http://www.mof.go.tz/" TargetMode="External"/><Relationship Id="rId2615" Type="http://schemas.openxmlformats.org/officeDocument/2006/relationships/hyperlink" Target="http://www.bceao.int&#160;" TargetMode="External"/><Relationship Id="rId2822" Type="http://schemas.openxmlformats.org/officeDocument/2006/relationships/hyperlink" Target="http://treasury.gov.ua/main/uk/publish/category/23593" TargetMode="External"/><Relationship Id="rId63" Type="http://schemas.openxmlformats.org/officeDocument/2006/relationships/hyperlink" Target="http://en.wikipedia.org/wiki/Hungary" TargetMode="External"/><Relationship Id="rId1217" Type="http://schemas.openxmlformats.org/officeDocument/2006/relationships/hyperlink" Target="https://sw.gov.rw/" TargetMode="External"/><Relationship Id="rId1424" Type="http://schemas.openxmlformats.org/officeDocument/2006/relationships/hyperlink" Target="https://www.pefa.org/en/assessment/bo-oct09-pfmpr-public-en" TargetMode="External"/><Relationship Id="rId1631" Type="http://schemas.openxmlformats.org/officeDocument/2006/relationships/hyperlink" Target="http://www.nouvellesdugabon.com/?link=details_art&amp;id=364&amp;type=Soci%E9t%E9" TargetMode="External"/><Relationship Id="rId3389" Type="http://schemas.openxmlformats.org/officeDocument/2006/relationships/hyperlink" Target="http://websiare.hacienda.gov.py/" TargetMode="External"/><Relationship Id="rId3596" Type="http://schemas.openxmlformats.org/officeDocument/2006/relationships/hyperlink" Target="http://www.altalex.com/index.php?idnot=63379" TargetMode="External"/><Relationship Id="rId2198" Type="http://schemas.openxmlformats.org/officeDocument/2006/relationships/hyperlink" Target="http://www.nra.gov.sl/" TargetMode="External"/><Relationship Id="rId3249" Type="http://schemas.openxmlformats.org/officeDocument/2006/relationships/hyperlink" Target="http://www.finance.gov.tt/content/pub164ADE.pdf." TargetMode="External"/><Relationship Id="rId3456" Type="http://schemas.openxmlformats.org/officeDocument/2006/relationships/hyperlink" Target="http://www.finance.gov.ls/projects.php?id=current_projects" TargetMode="External"/><Relationship Id="rId377" Type="http://schemas.openxmlformats.org/officeDocument/2006/relationships/hyperlink" Target="http://www.mof.gov.jm/ctms" TargetMode="External"/><Relationship Id="rId584" Type="http://schemas.openxmlformats.org/officeDocument/2006/relationships/hyperlink" Target="http://customs.mof.gov.af/en/news/20983" TargetMode="External"/><Relationship Id="rId2058" Type="http://schemas.openxmlformats.org/officeDocument/2006/relationships/hyperlink" Target="https://www.anip.gob.pa/defaultsecure.asp" TargetMode="External"/><Relationship Id="rId2265" Type="http://schemas.openxmlformats.org/officeDocument/2006/relationships/hyperlink" Target="http://www.agid.gov.it/sites/default/files/leggi_decreti_direttive/direttiva_pcm_30_maggio_2002_c.pdf" TargetMode="External"/><Relationship Id="rId3109" Type="http://schemas.openxmlformats.org/officeDocument/2006/relationships/hyperlink" Target="http://www.mof.gov.ws/Services/Procurement/tabid/5587/language/en-US/Default.aspx" TargetMode="External"/><Relationship Id="rId3663" Type="http://schemas.openxmlformats.org/officeDocument/2006/relationships/hyperlink" Target="http://www.treasury.go.ke/" TargetMode="External"/><Relationship Id="rId3870" Type="http://schemas.openxmlformats.org/officeDocument/2006/relationships/hyperlink" Target="http://www.minhap.gob.es/en-GB/Estadistica%20e%20Informes/Paginas/estadisticaseinformes.aspx" TargetMode="External"/><Relationship Id="rId237" Type="http://schemas.openxmlformats.org/officeDocument/2006/relationships/hyperlink" Target="http://www.treasury.gov.ua/main/en/index" TargetMode="External"/><Relationship Id="rId791" Type="http://schemas.openxmlformats.org/officeDocument/2006/relationships/hyperlink" Target="http://www.information.gov.kh/" TargetMode="External"/><Relationship Id="rId1074" Type="http://schemas.openxmlformats.org/officeDocument/2006/relationships/hyperlink" Target="http://dor.gov.in/" TargetMode="External"/><Relationship Id="rId2472" Type="http://schemas.openxmlformats.org/officeDocument/2006/relationships/hyperlink" Target="http://www.imf.org/external/pubs/ft/scr/2010/cr10360.pdf" TargetMode="External"/><Relationship Id="rId3316" Type="http://schemas.openxmlformats.org/officeDocument/2006/relationships/hyperlink" Target="http://www.mecon.gov.ar/onp/html/ejectexto/bole_trim_dosuno.html?var1=boletrimdosnueve" TargetMode="External"/><Relationship Id="rId3523" Type="http://schemas.openxmlformats.org/officeDocument/2006/relationships/hyperlink" Target="http://www.ita.gov.om/ITAPortal/eServices/info_C1.aspx?NID=74" TargetMode="External"/><Relationship Id="rId3730" Type="http://schemas.openxmlformats.org/officeDocument/2006/relationships/hyperlink" Target="http://www.mofnp.gov.zm/" TargetMode="External"/><Relationship Id="rId444" Type="http://schemas.openxmlformats.org/officeDocument/2006/relationships/hyperlink" Target="http://www.sbp.org.pk/fsr/2009/pdf/Special%20Section%203%20%20Transition%20to%20a%20Single%20Treasury%20Account%20Potential%20Implications%20for%20the%20Banking%20Sector.pdf" TargetMode="External"/><Relationship Id="rId651" Type="http://schemas.openxmlformats.org/officeDocument/2006/relationships/hyperlink" Target="http://www.customs.gov.kh/" TargetMode="External"/><Relationship Id="rId1281" Type="http://schemas.openxmlformats.org/officeDocument/2006/relationships/hyperlink" Target="http://www.ird.gov.tt/" TargetMode="External"/><Relationship Id="rId2125" Type="http://schemas.openxmlformats.org/officeDocument/2006/relationships/hyperlink" Target="http://skilriki.is/" TargetMode="External"/><Relationship Id="rId2332" Type="http://schemas.openxmlformats.org/officeDocument/2006/relationships/hyperlink" Target="https://joinup.ec.europa.eu/sites/default/files/af/12/e5/eGov%20in%20LV%20-%20April%202014%20-%20v.16.0%20.pdf" TargetMode="External"/><Relationship Id="rId304" Type="http://schemas.openxmlformats.org/officeDocument/2006/relationships/hyperlink" Target="http://adisspr.mfcr.cz/adistc/adis/idpr_pub/dpr/uvod.faces" TargetMode="External"/><Relationship Id="rId511" Type="http://schemas.openxmlformats.org/officeDocument/2006/relationships/hyperlink" Target="http://www.gov.sr/sr/ministerie-van-financi%C3%ABn/actueel/archief/2012/tsa-transparant-en-effici%C3%ABnt-voor-financieel-beleid-overheid-(1).aspx" TargetMode="External"/><Relationship Id="rId1141" Type="http://schemas.openxmlformats.org/officeDocument/2006/relationships/hyperlink" Target="http://mra.gov.mu/" TargetMode="External"/><Relationship Id="rId1001" Type="http://schemas.openxmlformats.org/officeDocument/2006/relationships/hyperlink" Target="http://ird.gov.dm/" TargetMode="External"/><Relationship Id="rId4157" Type="http://schemas.openxmlformats.org/officeDocument/2006/relationships/hyperlink" Target="http://data.gov.tw/taxonomy/term/695" TargetMode="External"/><Relationship Id="rId1958" Type="http://schemas.openxmlformats.org/officeDocument/2006/relationships/hyperlink" Target="http://www.uzp.gov.pl/cmsws/page/?D;1052" TargetMode="External"/><Relationship Id="rId3173" Type="http://schemas.openxmlformats.org/officeDocument/2006/relationships/hyperlink" Target="http://cagd.gov.gh/portal/index.php?option=com_content&amp;view=article&amp;id=47&amp;Itemid=48&amp;limitstart=1" TargetMode="External"/><Relationship Id="rId3380" Type="http://schemas.openxmlformats.org/officeDocument/2006/relationships/hyperlink" Target="http://www.transmuni.gob.ni/" TargetMode="External"/><Relationship Id="rId4017" Type="http://schemas.openxmlformats.org/officeDocument/2006/relationships/hyperlink" Target="http://www.mof.gov.kw/MOFServices/MOFCitizenServDetail.aspx" TargetMode="External"/><Relationship Id="rId1818" Type="http://schemas.openxmlformats.org/officeDocument/2006/relationships/hyperlink" Target="http://www.guatecompras.gt/" TargetMode="External"/><Relationship Id="rId3033" Type="http://schemas.openxmlformats.org/officeDocument/2006/relationships/hyperlink" Target="http://www.treasury.gov.za/documents/provincial%20budget/default.aspx" TargetMode="External"/><Relationship Id="rId3240" Type="http://schemas.openxmlformats.org/officeDocument/2006/relationships/hyperlink" Target="http://www.e-procurement.mn/" TargetMode="External"/><Relationship Id="rId161" Type="http://schemas.openxmlformats.org/officeDocument/2006/relationships/hyperlink" Target="http://en.wikipedia.org/wiki/Vietnam" TargetMode="External"/><Relationship Id="rId2799" Type="http://schemas.openxmlformats.org/officeDocument/2006/relationships/hyperlink" Target="http://www.bbs.gov.bd/" TargetMode="External"/><Relationship Id="rId3100" Type="http://schemas.openxmlformats.org/officeDocument/2006/relationships/hyperlink" Target="http://www.stat.gov.pl/" TargetMode="External"/><Relationship Id="rId978" Type="http://schemas.openxmlformats.org/officeDocument/2006/relationships/hyperlink" Target="http://www.douanes.km/v1/index.php/la-douane-et-vous/sydonia" TargetMode="External"/><Relationship Id="rId2659" Type="http://schemas.openxmlformats.org/officeDocument/2006/relationships/hyperlink" Target="http://www.nrb.org.np/" TargetMode="External"/><Relationship Id="rId2866" Type="http://schemas.openxmlformats.org/officeDocument/2006/relationships/hyperlink" Target="http://www.stat.kg/" TargetMode="External"/><Relationship Id="rId3917" Type="http://schemas.openxmlformats.org/officeDocument/2006/relationships/hyperlink" Target="http://www.pmof.ps/52" TargetMode="External"/><Relationship Id="rId838" Type="http://schemas.openxmlformats.org/officeDocument/2006/relationships/hyperlink" Target="http://www.egov.gov.iq/" TargetMode="External"/><Relationship Id="rId1468" Type="http://schemas.openxmlformats.org/officeDocument/2006/relationships/hyperlink" Target="http://www.ihris.org/" TargetMode="External"/><Relationship Id="rId1675" Type="http://schemas.openxmlformats.org/officeDocument/2006/relationships/hyperlink" Target="http://www.mocs.gov.tw/pages/services_list.aspx?Node=30&amp;Index=2" TargetMode="External"/><Relationship Id="rId1882" Type="http://schemas.openxmlformats.org/officeDocument/2006/relationships/hyperlink" Target="http://etp.zakazrf.ru/" TargetMode="External"/><Relationship Id="rId2519" Type="http://schemas.openxmlformats.org/officeDocument/2006/relationships/hyperlink" Target="http://www.presidence.ne/" TargetMode="External"/><Relationship Id="rId2726" Type="http://schemas.openxmlformats.org/officeDocument/2006/relationships/hyperlink" Target="http://www.bol.gov.la/" TargetMode="External"/><Relationship Id="rId4081" Type="http://schemas.openxmlformats.org/officeDocument/2006/relationships/hyperlink" Target="http://www.turkiye.gov.tr/" TargetMode="External"/><Relationship Id="rId1328" Type="http://schemas.openxmlformats.org/officeDocument/2006/relationships/hyperlink" Target="http://isi.govern.ad/" TargetMode="External"/><Relationship Id="rId1535" Type="http://schemas.openxmlformats.org/officeDocument/2006/relationships/hyperlink" Target="http://www.pftac.org/filemanager/files/Handbooks/PFTAC%20Handbook%206%20FINAL.pdf" TargetMode="External"/><Relationship Id="rId2933" Type="http://schemas.openxmlformats.org/officeDocument/2006/relationships/hyperlink" Target="http://www.aidtransparency.gov.tl/" TargetMode="External"/><Relationship Id="rId905" Type="http://schemas.openxmlformats.org/officeDocument/2006/relationships/hyperlink" Target="http://tramites.gub.uy/" TargetMode="External"/><Relationship Id="rId1742" Type="http://schemas.openxmlformats.org/officeDocument/2006/relationships/hyperlink" Target="http://adbprocurementforum.net/?page_id=1418" TargetMode="External"/><Relationship Id="rId34" Type="http://schemas.openxmlformats.org/officeDocument/2006/relationships/hyperlink" Target="http://en.wikipedia.org/wiki/Cuba" TargetMode="External"/><Relationship Id="rId1602" Type="http://schemas.openxmlformats.org/officeDocument/2006/relationships/hyperlink" Target="http://www.pefa.org/en/assessment/jun14-pfmpr-public-en" TargetMode="External"/><Relationship Id="rId3567" Type="http://schemas.openxmlformats.org/officeDocument/2006/relationships/hyperlink" Target="http://www.hacienda.go.cr/contenido/12668-sigaf-sistema-integrado-de-gestion-de-administracion-financiera" TargetMode="External"/><Relationship Id="rId3774" Type="http://schemas.openxmlformats.org/officeDocument/2006/relationships/hyperlink" Target="http://www.mof.gov.om/p_balance.aspx" TargetMode="External"/><Relationship Id="rId3981" Type="http://schemas.openxmlformats.org/officeDocument/2006/relationships/hyperlink" Target="http://www.begrotingsspel.nl/" TargetMode="External"/><Relationship Id="rId488" Type="http://schemas.openxmlformats.org/officeDocument/2006/relationships/hyperlink" Target="http://www.agd.gov.sg/services_treasury.html" TargetMode="External"/><Relationship Id="rId695" Type="http://schemas.openxmlformats.org/officeDocument/2006/relationships/hyperlink" Target="http://www.agenziadoganemonopoli.gov.it/" TargetMode="External"/><Relationship Id="rId2169" Type="http://schemas.openxmlformats.org/officeDocument/2006/relationships/hyperlink" Target="http://www.finance.gov.mv/" TargetMode="External"/><Relationship Id="rId2376" Type="http://schemas.openxmlformats.org/officeDocument/2006/relationships/hyperlink" Target="http://www.negst.com.ng/index.php/home/43-main/81-about-egovernment" TargetMode="External"/><Relationship Id="rId2583" Type="http://schemas.openxmlformats.org/officeDocument/2006/relationships/hyperlink" Target="http://www.banrep.gov.co/" TargetMode="External"/><Relationship Id="rId2790" Type="http://schemas.openxmlformats.org/officeDocument/2006/relationships/hyperlink" Target="http://www.roskazna.ru/reports/eb.html" TargetMode="External"/><Relationship Id="rId3427" Type="http://schemas.openxmlformats.org/officeDocument/2006/relationships/hyperlink" Target="http://www.statistics.sl/" TargetMode="External"/><Relationship Id="rId3634" Type="http://schemas.openxmlformats.org/officeDocument/2006/relationships/hyperlink" Target="http://www.mfcr.cz/" TargetMode="External"/><Relationship Id="rId3841" Type="http://schemas.openxmlformats.org/officeDocument/2006/relationships/hyperlink" Target="http://www.minfin.gov.by/rmenu/execution/month-info/" TargetMode="External"/><Relationship Id="rId348" Type="http://schemas.openxmlformats.org/officeDocument/2006/relationships/hyperlink" Target="https://www.portal.gov.by/" TargetMode="External"/><Relationship Id="rId555" Type="http://schemas.openxmlformats.org/officeDocument/2006/relationships/hyperlink" Target="http://www.naurugov.nr/parliament-of-nauru/constitution-of-nauru.aspx" TargetMode="External"/><Relationship Id="rId762" Type="http://schemas.openxmlformats.org/officeDocument/2006/relationships/hyperlink" Target="http://www.tullverket.se/" TargetMode="External"/><Relationship Id="rId1185" Type="http://schemas.openxmlformats.org/officeDocument/2006/relationships/hyperlink" Target="https://dgienlinea.dgi.gob.ni/" TargetMode="External"/><Relationship Id="rId1392" Type="http://schemas.openxmlformats.org/officeDocument/2006/relationships/hyperlink" Target="http://documents.worldbank.org/curated/en/2007/04/8322433/venezuela-public-expenditure-management-project" TargetMode="External"/><Relationship Id="rId2029" Type="http://schemas.openxmlformats.org/officeDocument/2006/relationships/hyperlink" Target="http://www.adb.org/sites/default/files/project-document/81242/45032-001-prtr.pdf" TargetMode="External"/><Relationship Id="rId2236" Type="http://schemas.openxmlformats.org/officeDocument/2006/relationships/hyperlink" Target="http://www.governoeletronico.gov.br/o-gov.br/historico" TargetMode="External"/><Relationship Id="rId2443" Type="http://schemas.openxmlformats.org/officeDocument/2006/relationships/hyperlink" Target="http://www.mof.gov.na/assets-cash-dept-management;jsessionid=d06e9ad6191ad6c28ee16593e6c7" TargetMode="External"/><Relationship Id="rId2650" Type="http://schemas.openxmlformats.org/officeDocument/2006/relationships/hyperlink" Target="http://www.bcm.mr/" TargetMode="External"/><Relationship Id="rId3701" Type="http://schemas.openxmlformats.org/officeDocument/2006/relationships/hyperlink" Target="http://www.minecofin.gov.rw/" TargetMode="External"/><Relationship Id="rId208" Type="http://schemas.openxmlformats.org/officeDocument/2006/relationships/hyperlink" Target="http://www.tresor.bf/spip.php?page=articleS&amp;id_article=75" TargetMode="External"/><Relationship Id="rId415" Type="http://schemas.openxmlformats.org/officeDocument/2006/relationships/hyperlink" Target="http://treasury.gov.mt/" TargetMode="External"/><Relationship Id="rId622" Type="http://schemas.openxmlformats.org/officeDocument/2006/relationships/hyperlink" Target="http://www.obr.bi/index.php/publications/actualites/202-formation-des-contribuables-sur-la-procedure-de-declaration-de-la-tva-par-sigtas" TargetMode="External"/><Relationship Id="rId1045" Type="http://schemas.openxmlformats.org/officeDocument/2006/relationships/hyperlink" Target="http://dogana.rks-gov.net/" TargetMode="External"/><Relationship Id="rId1252" Type="http://schemas.openxmlformats.org/officeDocument/2006/relationships/hyperlink" Target="http://asyw.customs.gov.sd/" TargetMode="External"/><Relationship Id="rId2303" Type="http://schemas.openxmlformats.org/officeDocument/2006/relationships/hyperlink" Target="http://www.yesser.gov.sa/en/MechanismsandRegulations/strategy/Pages/default.aspx" TargetMode="External"/><Relationship Id="rId2510" Type="http://schemas.openxmlformats.org/officeDocument/2006/relationships/hyperlink" Target="http://www.tresorpublic.mg/?page_id=361&amp;content=organisation&amp;post=ddp" TargetMode="External"/><Relationship Id="rId1112" Type="http://schemas.openxmlformats.org/officeDocument/2006/relationships/hyperlink" Target="http://www.customs.gov.lk/asydownloads.html" TargetMode="External"/><Relationship Id="rId3077" Type="http://schemas.openxmlformats.org/officeDocument/2006/relationships/hyperlink" Target="http://www.finance.gov.sk/Default.aspx?CatID=5435" TargetMode="External"/><Relationship Id="rId3284" Type="http://schemas.openxmlformats.org/officeDocument/2006/relationships/hyperlink" Target="http://www.mof.gov.cy/mof/mof.nsf/page07_gr/page07_gr?OpenDocument" TargetMode="External"/><Relationship Id="rId4128" Type="http://schemas.openxmlformats.org/officeDocument/2006/relationships/hyperlink" Target="http://servicioswebbis.meh.es/apps/entidadeslocales/" TargetMode="External"/><Relationship Id="rId1929" Type="http://schemas.openxmlformats.org/officeDocument/2006/relationships/hyperlink" Target="http://www.treasury.gov.za/divisions/ocpo/ostb/contracts/default.aspx" TargetMode="External"/><Relationship Id="rId2093" Type="http://schemas.openxmlformats.org/officeDocument/2006/relationships/hyperlink" Target="http://www.suscerte.gob.ve/acreditacion" TargetMode="External"/><Relationship Id="rId3491" Type="http://schemas.openxmlformats.org/officeDocument/2006/relationships/hyperlink" Target="http://www-wds.worldbank.org/external/default/WDSContentServer/WDSP/IB/2010/01/13/000334955_20100113020615/Rendered/PDF/ICR113000P06491C0disclosed011111101.pdf" TargetMode="External"/><Relationship Id="rId3144" Type="http://schemas.openxmlformats.org/officeDocument/2006/relationships/hyperlink" Target="https://www.digitalbrain.go.kr/kor/view/statis/statis03_03_01.jsp?code=DB010303" TargetMode="External"/><Relationship Id="rId3351" Type="http://schemas.openxmlformats.org/officeDocument/2006/relationships/hyperlink" Target="https://www.kbs.gov.tr/Portal/" TargetMode="External"/><Relationship Id="rId272" Type="http://schemas.openxmlformats.org/officeDocument/2006/relationships/hyperlink" Target="http://www.mof.gov.bz/" TargetMode="External"/><Relationship Id="rId2160" Type="http://schemas.openxmlformats.org/officeDocument/2006/relationships/hyperlink" Target="http://www.hacienda.gov.py/web-hacienda/index.php" TargetMode="External"/><Relationship Id="rId3004" Type="http://schemas.openxmlformats.org/officeDocument/2006/relationships/hyperlink" Target="http://databank.per.gov.ie/" TargetMode="External"/><Relationship Id="rId3211" Type="http://schemas.openxmlformats.org/officeDocument/2006/relationships/hyperlink" Target="http://www.compraspublicas.gob.ec/compraspublicas/" TargetMode="External"/><Relationship Id="rId132" Type="http://schemas.openxmlformats.org/officeDocument/2006/relationships/hyperlink" Target="http://en.wikipedia.org/wiki/Slovakia" TargetMode="External"/><Relationship Id="rId2020" Type="http://schemas.openxmlformats.org/officeDocument/2006/relationships/hyperlink" Target="http://www.odpp.gov.mw/" TargetMode="External"/><Relationship Id="rId1579" Type="http://schemas.openxmlformats.org/officeDocument/2006/relationships/hyperlink" Target="http://hrmis.blgf.gov.ph/" TargetMode="External"/><Relationship Id="rId2977" Type="http://schemas.openxmlformats.org/officeDocument/2006/relationships/hyperlink" Target="http://www.tresor.gov.ci/reformes/instructions-comptables/instructions-comptables-2011.html" TargetMode="External"/><Relationship Id="rId949" Type="http://schemas.openxmlformats.org/officeDocument/2006/relationships/hyperlink" Target="http://www.nap.bg/" TargetMode="External"/><Relationship Id="rId1786" Type="http://schemas.openxmlformats.org/officeDocument/2006/relationships/hyperlink" Target="http://www.dcmp.bf/SiteDcmp/statistiques-marches-publics/statistiques-des-marches.jsp" TargetMode="External"/><Relationship Id="rId1993" Type="http://schemas.openxmlformats.org/officeDocument/2006/relationships/hyperlink" Target="http://krpp.rks-gov.net/" TargetMode="External"/><Relationship Id="rId2837" Type="http://schemas.openxmlformats.org/officeDocument/2006/relationships/hyperlink" Target="http://www.mefhaiti.gouv.ht/" TargetMode="External"/><Relationship Id="rId4052" Type="http://schemas.openxmlformats.org/officeDocument/2006/relationships/hyperlink" Target="https://www.e-gov.am/" TargetMode="External"/><Relationship Id="rId78" Type="http://schemas.openxmlformats.org/officeDocument/2006/relationships/hyperlink" Target="http://en.wikipedia.org/wiki/Kuwait" TargetMode="External"/><Relationship Id="rId809" Type="http://schemas.openxmlformats.org/officeDocument/2006/relationships/hyperlink" Target="http://www.receita.fazenda.gov.br/" TargetMode="External"/><Relationship Id="rId1439" Type="http://schemas.openxmlformats.org/officeDocument/2006/relationships/hyperlink" Target="http://www.psc.gov.ws/hrmis.htm" TargetMode="External"/><Relationship Id="rId1646" Type="http://schemas.openxmlformats.org/officeDocument/2006/relationships/hyperlink" Target="http://www.imf.org/external/pubs/ft/scr/2013/cr13217.pdf" TargetMode="External"/><Relationship Id="rId1853" Type="http://schemas.openxmlformats.org/officeDocument/2006/relationships/hyperlink" Target="http://www.dgmp.gov.ml/" TargetMode="External"/><Relationship Id="rId2904" Type="http://schemas.openxmlformats.org/officeDocument/2006/relationships/hyperlink" Target="http://ab.gov.ag/article_details.php?id=65" TargetMode="External"/><Relationship Id="rId1506" Type="http://schemas.openxmlformats.org/officeDocument/2006/relationships/hyperlink" Target="http://laborsta.ilo.org/STP/guest" TargetMode="External"/><Relationship Id="rId1713" Type="http://schemas.openxmlformats.org/officeDocument/2006/relationships/hyperlink" Target="http://idbdocs.iadb.org/wsdocs/getdocument.aspx?docnum=997811" TargetMode="External"/><Relationship Id="rId1920" Type="http://schemas.openxmlformats.org/officeDocument/2006/relationships/hyperlink" Target="https://www.tenderned.nl/tenderned-web/aankondiging/overzicht/aankondigingenplatform" TargetMode="External"/><Relationship Id="rId3678" Type="http://schemas.openxmlformats.org/officeDocument/2006/relationships/hyperlink" Target="http://www.finance.gov.mv/" TargetMode="External"/><Relationship Id="rId3885" Type="http://schemas.openxmlformats.org/officeDocument/2006/relationships/hyperlink" Target="http://www.finance.gov.lc/resources/index/25" TargetMode="External"/><Relationship Id="rId599" Type="http://schemas.openxmlformats.org/officeDocument/2006/relationships/hyperlink" Target="http://www.elmouwatin.dz/" TargetMode="External"/><Relationship Id="rId2487" Type="http://schemas.openxmlformats.org/officeDocument/2006/relationships/hyperlink" Target="http://www.mofep.gov.gh/" TargetMode="External"/><Relationship Id="rId2694" Type="http://schemas.openxmlformats.org/officeDocument/2006/relationships/hyperlink" Target="http://www.resbank.co.za/" TargetMode="External"/><Relationship Id="rId3538" Type="http://schemas.openxmlformats.org/officeDocument/2006/relationships/hyperlink" Target="http://www.tresor.gouv.sn/index.php?option=com_content&amp;view=article&amp;id=198&amp;Itemid=202" TargetMode="External"/><Relationship Id="rId3745" Type="http://schemas.openxmlformats.org/officeDocument/2006/relationships/hyperlink" Target="http://www.mof.gov.ye/budget.html" TargetMode="External"/><Relationship Id="rId459" Type="http://schemas.openxmlformats.org/officeDocument/2006/relationships/hyperlink" Target="http://www.mof.gov.qa/en/MinistryProjects/Pages/TAS-project.aspx" TargetMode="External"/><Relationship Id="rId666" Type="http://schemas.openxmlformats.org/officeDocument/2006/relationships/hyperlink" Target="http://www.mof.gov.cy/ce" TargetMode="External"/><Relationship Id="rId873" Type="http://schemas.openxmlformats.org/officeDocument/2006/relationships/hyperlink" Target="http://www.pakistan.gov.pk/" TargetMode="External"/><Relationship Id="rId1089" Type="http://schemas.openxmlformats.org/officeDocument/2006/relationships/hyperlink" Target="http://www.tax.gov.ir/Entrance/" TargetMode="External"/><Relationship Id="rId1296" Type="http://schemas.openxmlformats.org/officeDocument/2006/relationships/hyperlink" Target="http://sfs.gov.ua/baneryi/mitne-oformlennya/subektam-zed/elektronna-mitnitsya" TargetMode="External"/><Relationship Id="rId2347" Type="http://schemas.openxmlformats.org/officeDocument/2006/relationships/hyperlink" Target="http://cim.gov.ly/page95.html" TargetMode="External"/><Relationship Id="rId2554" Type="http://schemas.openxmlformats.org/officeDocument/2006/relationships/hyperlink" Target="http://www.cba.am&#160;&#160;&#160;" TargetMode="External"/><Relationship Id="rId3952" Type="http://schemas.openxmlformats.org/officeDocument/2006/relationships/hyperlink" Target="http://www.esv.se/Verktyg--stod/Hermes/" TargetMode="External"/><Relationship Id="rId319" Type="http://schemas.openxmlformats.org/officeDocument/2006/relationships/hyperlink" Target="https://www.imf.org/external/pubs/ft/fandd/2000/09/pdf/potter.pdf" TargetMode="External"/><Relationship Id="rId526" Type="http://schemas.openxmlformats.org/officeDocument/2006/relationships/hyperlink" Target="http://finance.gov.tt/services/treasury/" TargetMode="External"/><Relationship Id="rId1156" Type="http://schemas.openxmlformats.org/officeDocument/2006/relationships/hyperlink" Target="https://siat.sat.gob.mx/PTSC/" TargetMode="External"/><Relationship Id="rId1363" Type="http://schemas.openxmlformats.org/officeDocument/2006/relationships/hyperlink" Target="http://laborsta.ilo.org/STP/guest" TargetMode="External"/><Relationship Id="rId2207" Type="http://schemas.openxmlformats.org/officeDocument/2006/relationships/hyperlink" Target="http://www.govern.ad/" TargetMode="External"/><Relationship Id="rId2761" Type="http://schemas.openxmlformats.org/officeDocument/2006/relationships/hyperlink" Target="http://www.tanzania.go.tz/statistics.html" TargetMode="External"/><Relationship Id="rId3605" Type="http://schemas.openxmlformats.org/officeDocument/2006/relationships/hyperlink" Target="http://www.cepal.org/publicaciones/xml/0/13430/SYC_29.pdf" TargetMode="External"/><Relationship Id="rId3812" Type="http://schemas.openxmlformats.org/officeDocument/2006/relationships/hyperlink" Target="http://minfin-gov.bissau.net/" TargetMode="External"/><Relationship Id="rId733" Type="http://schemas.openxmlformats.org/officeDocument/2006/relationships/hyperlink" Target="http://www.fbr.gov.pk/" TargetMode="External"/><Relationship Id="rId940" Type="http://schemas.openxmlformats.org/officeDocument/2006/relationships/hyperlink" Target="http://siteresources.worldbank.org/EXTSEMCAR/Resources/SEMCAR_Second_Year_Progress_Report.pdf?resourceurlname=SEMCAR_Second_Year_Progress_Report.pdf" TargetMode="External"/><Relationship Id="rId1016" Type="http://schemas.openxmlformats.org/officeDocument/2006/relationships/hyperlink" Target="http://www.etax.nat.gov.tw/etwen/Exhibitor_in_02.html" TargetMode="External"/><Relationship Id="rId1570" Type="http://schemas.openxmlformats.org/officeDocument/2006/relationships/hyperlink" Target="http://www-wds.worldbank.org/external/default/WDSContentServer/WDSP/IB/2012/04/08/000333038_20120409000020/Rendered/PDF/620820ESW0P1180IC0disclosed04050120.pdf" TargetMode="External"/><Relationship Id="rId2414" Type="http://schemas.openxmlformats.org/officeDocument/2006/relationships/hyperlink" Target="http://www.minfin.gov.ua/" TargetMode="External"/><Relationship Id="rId2621" Type="http://schemas.openxmlformats.org/officeDocument/2006/relationships/hyperlink" Target="http://www.rbi.org.in&#160;" TargetMode="External"/><Relationship Id="rId800" Type="http://schemas.openxmlformats.org/officeDocument/2006/relationships/hyperlink" Target="http://portal.www.gov.qa/" TargetMode="External"/><Relationship Id="rId1223" Type="http://schemas.openxmlformats.org/officeDocument/2006/relationships/hyperlink" Target="http://www.mof.gov.ws/Portals/195/PEFA%20Report%20Assessment.pdf" TargetMode="External"/><Relationship Id="rId1430" Type="http://schemas.openxmlformats.org/officeDocument/2006/relationships/hyperlink" Target="http://www-wds.worldbank.org/external/default/WDSContentServer/WDSP/IB/2005/03/10/000090341_20050310101310/Rendered/PDF/290360AO.pdf" TargetMode="External"/><Relationship Id="rId3188" Type="http://schemas.openxmlformats.org/officeDocument/2006/relationships/hyperlink" Target="http://www.mof.go.tz/index.php?option=com_content&amp;task=view&amp;id=622&amp;Itemid=205" TargetMode="External"/><Relationship Id="rId3395" Type="http://schemas.openxmlformats.org/officeDocument/2006/relationships/hyperlink" Target="http://www.finmin.lt/web/finmin/auktualus_duomenys/biudzeto_pajamos/valstybes_biudzetas" TargetMode="External"/><Relationship Id="rId3048" Type="http://schemas.openxmlformats.org/officeDocument/2006/relationships/hyperlink" Target="http://yss.mof.gov.cn/zhengwuxinxi/caizhengshuju/" TargetMode="External"/><Relationship Id="rId3255" Type="http://schemas.openxmlformats.org/officeDocument/2006/relationships/hyperlink" Target="http://www.mof.gov.vn/portal/page/portal/mof_en/ld" TargetMode="External"/><Relationship Id="rId3462" Type="http://schemas.openxmlformats.org/officeDocument/2006/relationships/hyperlink" Target="http://gifmis.gov.ng/gifmis" TargetMode="External"/><Relationship Id="rId176" Type="http://schemas.openxmlformats.org/officeDocument/2006/relationships/hyperlink" Target="http://en.wikipedia.org/wiki/Gambia" TargetMode="External"/><Relationship Id="rId383" Type="http://schemas.openxmlformats.org/officeDocument/2006/relationships/hyperlink" Target="http://www.mof.gov.jo/en-us/abouttheministry/theministry%E2%80%99sdirectorates/thepublictreasurydirectorate.aspx" TargetMode="External"/><Relationship Id="rId590" Type="http://schemas.openxmlformats.org/officeDocument/2006/relationships/hyperlink" Target="http://www.skatteetaten.no/" TargetMode="External"/><Relationship Id="rId2064" Type="http://schemas.openxmlformats.org/officeDocument/2006/relationships/hyperlink" Target="http://www.finance.gov.au/policy-guides-procurement/gatekeeper-public-key-infrastructure/" TargetMode="External"/><Relationship Id="rId2271" Type="http://schemas.openxmlformats.org/officeDocument/2006/relationships/hyperlink" Target="http://unpan1.un.org/intradoc/groups/public/documents/un-dpadm/unpan040829.pdf" TargetMode="External"/><Relationship Id="rId3115" Type="http://schemas.openxmlformats.org/officeDocument/2006/relationships/hyperlink" Target="http://www.statistics.gov.rw/" TargetMode="External"/><Relationship Id="rId3322" Type="http://schemas.openxmlformats.org/officeDocument/2006/relationships/hyperlink" Target="http://www.digepres.gob.do/LinkClick.aspx?fileticket=VkzSW7GtziU%3d&amp;tabid=133&amp;mid=576" TargetMode="External"/><Relationship Id="rId243" Type="http://schemas.openxmlformats.org/officeDocument/2006/relationships/hyperlink" Target="http://www.finance.gov.ls/" TargetMode="External"/><Relationship Id="rId450" Type="http://schemas.openxmlformats.org/officeDocument/2006/relationships/hyperlink" Target="http://www.pefa.org/en/assessment/py-dec11-pfmpr-public-en" TargetMode="External"/><Relationship Id="rId1080" Type="http://schemas.openxmlformats.org/officeDocument/2006/relationships/hyperlink" Target="http://www.sti.gov.kg/" TargetMode="External"/><Relationship Id="rId2131" Type="http://schemas.openxmlformats.org/officeDocument/2006/relationships/hyperlink" Target="http://moj.gov.jm/laws/electronic-transactions-act" TargetMode="External"/><Relationship Id="rId103" Type="http://schemas.openxmlformats.org/officeDocument/2006/relationships/hyperlink" Target="http://en.wikipedia.org/wiki/Nepal" TargetMode="External"/><Relationship Id="rId310" Type="http://schemas.openxmlformats.org/officeDocument/2006/relationships/hyperlink" Target="http://finance.gov.dm/index.php/about-us/departments/18-treasury-division" TargetMode="External"/><Relationship Id="rId4096" Type="http://schemas.openxmlformats.org/officeDocument/2006/relationships/hyperlink" Target="http://zambiamf.opendataforafrica.org/" TargetMode="External"/><Relationship Id="rId1897" Type="http://schemas.openxmlformats.org/officeDocument/2006/relationships/hyperlink" Target="http://www.marchespublics-togo.com/" TargetMode="External"/><Relationship Id="rId2948" Type="http://schemas.openxmlformats.org/officeDocument/2006/relationships/hyperlink" Target="http://www.mecon.gov.ar/onp/html/manuales/clasificador03.pdf" TargetMode="External"/><Relationship Id="rId1757" Type="http://schemas.openxmlformats.org/officeDocument/2006/relationships/hyperlink" Target="http://www.procurement.am/" TargetMode="External"/><Relationship Id="rId1964" Type="http://schemas.openxmlformats.org/officeDocument/2006/relationships/hyperlink" Target="https://www.poctefa.eu/arbol/index.jsp?id=9ef49d86-b1e4-4585-aa37-1494dbd4ceb1&amp;ord=1" TargetMode="External"/><Relationship Id="rId2808" Type="http://schemas.openxmlformats.org/officeDocument/2006/relationships/hyperlink" Target="http://www.ont.mf.gov.ve/index.php?option=com_filecabinet&amp;view=files&amp;id=39&amp;Itemid=29" TargetMode="External"/><Relationship Id="rId4163" Type="http://schemas.openxmlformats.org/officeDocument/2006/relationships/hyperlink" Target="http://english.mefa.ir/" TargetMode="External"/><Relationship Id="rId49" Type="http://schemas.openxmlformats.org/officeDocument/2006/relationships/hyperlink" Target="http://en.wikipedia.org/wiki/Finland" TargetMode="External"/><Relationship Id="rId1617" Type="http://schemas.openxmlformats.org/officeDocument/2006/relationships/hyperlink" Target="http://www.pefa.org/en/assessment/cg-jun14-pfmpr-public-en" TargetMode="External"/><Relationship Id="rId1824" Type="http://schemas.openxmlformats.org/officeDocument/2006/relationships/hyperlink" Target="http://portal.goszakup.gov.kz/portal/index.php/ru/publictrade/openbuys" TargetMode="External"/><Relationship Id="rId4023" Type="http://schemas.openxmlformats.org/officeDocument/2006/relationships/hyperlink" Target="http://www.budget.gouv.cd/budget-citoyen/" TargetMode="External"/><Relationship Id="rId3789" Type="http://schemas.openxmlformats.org/officeDocument/2006/relationships/hyperlink" Target="http://www.minfin.am/" TargetMode="External"/><Relationship Id="rId2598" Type="http://schemas.openxmlformats.org/officeDocument/2006/relationships/hyperlink" Target="http://www.bcr.gob.sv/" TargetMode="External"/><Relationship Id="rId3996" Type="http://schemas.openxmlformats.org/officeDocument/2006/relationships/hyperlink" Target="http://www.treasury.gov.za/documents/national%20budget/2012/default.aspx" TargetMode="External"/><Relationship Id="rId3649" Type="http://schemas.openxmlformats.org/officeDocument/2006/relationships/hyperlink" Target="http://www.mefhaiti.gouv.ht/" TargetMode="External"/><Relationship Id="rId3856" Type="http://schemas.openxmlformats.org/officeDocument/2006/relationships/hyperlink" Target="http://www.mfed.gov.ki/" TargetMode="External"/><Relationship Id="rId777" Type="http://schemas.openxmlformats.org/officeDocument/2006/relationships/hyperlink" Target="http://www.hmrc.gov.uk/" TargetMode="External"/><Relationship Id="rId984" Type="http://schemas.openxmlformats.org/officeDocument/2006/relationships/hyperlink" Target="http://www.douanes.gouv.cd/index.php/2013-12-05-18-10-38" TargetMode="External"/><Relationship Id="rId2458" Type="http://schemas.openxmlformats.org/officeDocument/2006/relationships/hyperlink" Target="http://www.mof.ge/en/Home" TargetMode="External"/><Relationship Id="rId2665" Type="http://schemas.openxmlformats.org/officeDocument/2006/relationships/hyperlink" Target="http://www.norges-bank.no/" TargetMode="External"/><Relationship Id="rId2872" Type="http://schemas.openxmlformats.org/officeDocument/2006/relationships/hyperlink" Target="http://www.finance.gov.ls/economic/default.php" TargetMode="External"/><Relationship Id="rId3509" Type="http://schemas.openxmlformats.org/officeDocument/2006/relationships/hyperlink" Target="http://www-wds.worldbank.org/external/default/WDSContentServer/WDSP/IB/2005/03/10/000090341_20050310101310/Rendered/PDF/290360AO.pdf" TargetMode="External"/><Relationship Id="rId3716" Type="http://schemas.openxmlformats.org/officeDocument/2006/relationships/hyperlink" Target="http://www.moftg.net/" TargetMode="External"/><Relationship Id="rId3923" Type="http://schemas.openxmlformats.org/officeDocument/2006/relationships/hyperlink" Target="http://minfin.sr/" TargetMode="External"/><Relationship Id="rId637" Type="http://schemas.openxmlformats.org/officeDocument/2006/relationships/hyperlink" Target="http://www.customs.gov.bb/" TargetMode="External"/><Relationship Id="rId844" Type="http://schemas.openxmlformats.org/officeDocument/2006/relationships/hyperlink" Target="http://egov.kz/" TargetMode="External"/><Relationship Id="rId1267" Type="http://schemas.openxmlformats.org/officeDocument/2006/relationships/hyperlink" Target="http://www.andoz.tj/index.php/ru/elektronnye-uslugi" TargetMode="External"/><Relationship Id="rId1474" Type="http://schemas.openxmlformats.org/officeDocument/2006/relationships/hyperlink" Target="https://www.pefa.org/en/assessment/sd-may10-cifa-public-en" TargetMode="External"/><Relationship Id="rId1681" Type="http://schemas.openxmlformats.org/officeDocument/2006/relationships/hyperlink" Target="http://gossluzhba.gov.ru/Page/Index/AboutPortal" TargetMode="External"/><Relationship Id="rId2318" Type="http://schemas.openxmlformats.org/officeDocument/2006/relationships/hyperlink" Target="http://www.scitech.gov.tt/downloads/smarTT%20Draft%202014-05-07.pdf" TargetMode="External"/><Relationship Id="rId2525" Type="http://schemas.openxmlformats.org/officeDocument/2006/relationships/hyperlink" Target="http://www.finances.gouv.sn/index.php/direction-generale/27-direction-generale-de-la-comptabilite-publique-et-du-tresor-dgcpt" TargetMode="External"/><Relationship Id="rId2732" Type="http://schemas.openxmlformats.org/officeDocument/2006/relationships/hyperlink" Target="http://www.somalbanca.org/" TargetMode="External"/><Relationship Id="rId704" Type="http://schemas.openxmlformats.org/officeDocument/2006/relationships/hyperlink" Target="http://www.customs.gov.la/" TargetMode="External"/><Relationship Id="rId911" Type="http://schemas.openxmlformats.org/officeDocument/2006/relationships/hyperlink" Target="http://egobex.net/home" TargetMode="External"/><Relationship Id="rId1127" Type="http://schemas.openxmlformats.org/officeDocument/2006/relationships/hyperlink" Target="http://www.impotsdirects.public.lu/" TargetMode="External"/><Relationship Id="rId1334" Type="http://schemas.openxmlformats.org/officeDocument/2006/relationships/hyperlink" Target="http://www.ituc-csi.org/IMG/pdf/Country_Report_No2-Angola_EN.pdf" TargetMode="External"/><Relationship Id="rId1541" Type="http://schemas.openxmlformats.org/officeDocument/2006/relationships/hyperlink" Target="https://www.pefa.org/en/assessment/cr-oct10-pfmpr-public-en" TargetMode="External"/><Relationship Id="rId40" Type="http://schemas.openxmlformats.org/officeDocument/2006/relationships/hyperlink" Target="http://en.wikipedia.org/wiki/Dominican_Republic" TargetMode="External"/><Relationship Id="rId1401" Type="http://schemas.openxmlformats.org/officeDocument/2006/relationships/hyperlink" Target="https://www.gov.uk/government/organisations/civil-service" TargetMode="External"/><Relationship Id="rId3299" Type="http://schemas.openxmlformats.org/officeDocument/2006/relationships/hyperlink" Target="http://www.dof.gov.ph/?page_id=180" TargetMode="External"/><Relationship Id="rId3159" Type="http://schemas.openxmlformats.org/officeDocument/2006/relationships/hyperlink" Target="https://www.hacienda.go.cr/msib21/espanol/Miscelaneos/Indices/ge_informacionespecializada.htm?vnode=16" TargetMode="External"/><Relationship Id="rId3366" Type="http://schemas.openxmlformats.org/officeDocument/2006/relationships/hyperlink" Target="http://www.garant.ru/products/ipo/prime/doc/12076379/" TargetMode="External"/><Relationship Id="rId3573" Type="http://schemas.openxmlformats.org/officeDocument/2006/relationships/hyperlink" Target="http://www.mf.gov.md/about/delur/management" TargetMode="External"/><Relationship Id="rId287" Type="http://schemas.openxmlformats.org/officeDocument/2006/relationships/hyperlink" Target="http://www.tbs-sct.gc.ca/tbs-sct/index-eng.asp" TargetMode="External"/><Relationship Id="rId494" Type="http://schemas.openxmlformats.org/officeDocument/2006/relationships/hyperlink" Target="http://www.pokladnica.sk/" TargetMode="External"/><Relationship Id="rId2175" Type="http://schemas.openxmlformats.org/officeDocument/2006/relationships/hyperlink" Target="http://www.minfin.bg/en/" TargetMode="External"/><Relationship Id="rId2382" Type="http://schemas.openxmlformats.org/officeDocument/2006/relationships/hyperlink" Target="http://www.ita.gov.om/ITAPortal/ITA/" TargetMode="External"/><Relationship Id="rId3019" Type="http://schemas.openxmlformats.org/officeDocument/2006/relationships/hyperlink" Target="http://www.finance.gov.mw/index.php?option=com_content&amp;view=category&amp;layout=blog&amp;id=47&amp;Itemid=85" TargetMode="External"/><Relationship Id="rId3226" Type="http://schemas.openxmlformats.org/officeDocument/2006/relationships/hyperlink" Target="http://myprocurement.treasury.gov.my/" TargetMode="External"/><Relationship Id="rId3780" Type="http://schemas.openxmlformats.org/officeDocument/2006/relationships/hyperlink" Target="http://www.dgbudget.mg/" TargetMode="External"/><Relationship Id="rId147" Type="http://schemas.openxmlformats.org/officeDocument/2006/relationships/hyperlink" Target="http://en.wikipedia.org/wiki/Tonga" TargetMode="External"/><Relationship Id="rId354" Type="http://schemas.openxmlformats.org/officeDocument/2006/relationships/hyperlink" Target="http://www.mefhaiti.gouv.ht/" TargetMode="External"/><Relationship Id="rId1191" Type="http://schemas.openxmlformats.org/officeDocument/2006/relationships/hyperlink" Target="http://www.customs.gov.om/english/register.asp" TargetMode="External"/><Relationship Id="rId2035" Type="http://schemas.openxmlformats.org/officeDocument/2006/relationships/hyperlink" Target="http://www.min-financas.st/index.php/pt/concursos" TargetMode="External"/><Relationship Id="rId3433" Type="http://schemas.openxmlformats.org/officeDocument/2006/relationships/hyperlink" Target="http://www.mof.gov.zm/index.php/departments/14-sample-data-articles/145" TargetMode="External"/><Relationship Id="rId3640" Type="http://schemas.openxmlformats.org/officeDocument/2006/relationships/hyperlink" Target="http://www.fin.ee/" TargetMode="External"/><Relationship Id="rId561" Type="http://schemas.openxmlformats.org/officeDocument/2006/relationships/hyperlink" Target="http://www-wds.worldbank.org/external/default/WDSContentServer/WDSP/IB/2013/10/30/000104615_20131104113932/Rendered/PDF/Somalia0PFM0Ca000600PID0250Oct02013.pdf" TargetMode="External"/><Relationship Id="rId2242" Type="http://schemas.openxmlformats.org/officeDocument/2006/relationships/hyperlink" Target="http://www.oecd.org/gov/colombia-implementing-good-governance.htm" TargetMode="External"/><Relationship Id="rId3500" Type="http://schemas.openxmlformats.org/officeDocument/2006/relationships/hyperlink" Target="http://siteresources.worldbank.org/BELARUSEXTN/Resources/PEFA_Belarus_april_2009_english.pdf" TargetMode="External"/><Relationship Id="rId214" Type="http://schemas.openxmlformats.org/officeDocument/2006/relationships/hyperlink" Target="http://www.mof.gov.lr/doc/Quarterly%20PFM%20Performance%20Report%20July-Sept%202013.pdf" TargetMode="External"/><Relationship Id="rId421" Type="http://schemas.openxmlformats.org/officeDocument/2006/relationships/hyperlink" Target="http://www.apartados.hacienda.gob.mx/lineamientoscut/" TargetMode="External"/><Relationship Id="rId1051" Type="http://schemas.openxmlformats.org/officeDocument/2006/relationships/hyperlink" Target="http://unctad.org/en/PublicationsLibrary/dtlasycuda2011d1_en.pdf" TargetMode="External"/><Relationship Id="rId2102" Type="http://schemas.openxmlformats.org/officeDocument/2006/relationships/hyperlink" Target="http://www.cra-arc.gc.ca/esrvc-srvce/pki-icp/menu-eng.html" TargetMode="External"/><Relationship Id="rId1868" Type="http://schemas.openxmlformats.org/officeDocument/2006/relationships/hyperlink" Target="http://www.avropa.se/Upphandlingar" TargetMode="External"/><Relationship Id="rId4067" Type="http://schemas.openxmlformats.org/officeDocument/2006/relationships/hyperlink" Target="http://datos.gob.cl/" TargetMode="External"/><Relationship Id="rId2919" Type="http://schemas.openxmlformats.org/officeDocument/2006/relationships/hyperlink" Target="http://www.hazine.gov.tr/irj/portal/anonymous?NavigationTarget=navurl://ca8a5b252efea63752b1cb4e1cc81997&amp;InitialNodeFirstLevel=true" TargetMode="External"/><Relationship Id="rId3083" Type="http://schemas.openxmlformats.org/officeDocument/2006/relationships/hyperlink" Target="http://www.shcp.gob.mx/EGRESOS/PEF/programacion/Paginas/pyp2012.aspx" TargetMode="External"/><Relationship Id="rId3290" Type="http://schemas.openxmlformats.org/officeDocument/2006/relationships/hyperlink" Target="http://en.mof.gov.kw/MOFInfo/MOFStrcture/Default.aspx" TargetMode="External"/><Relationship Id="rId4134" Type="http://schemas.openxmlformats.org/officeDocument/2006/relationships/hyperlink" Target="http://www.statsbudsjettet.no/Statsbudsjettet-2011/Dokumenter/Tallene-bak-figurene/" TargetMode="External"/><Relationship Id="rId1728" Type="http://schemas.openxmlformats.org/officeDocument/2006/relationships/hyperlink" Target="http://unpan1.un.org/intradoc/groups/public/documents/un/unpan023276.pdf" TargetMode="External"/><Relationship Id="rId1935" Type="http://schemas.openxmlformats.org/officeDocument/2006/relationships/hyperlink" Target="https://tender.me.gov.ua/EDZFrontOffice/menu/en/purchaseResultSearch/" TargetMode="External"/><Relationship Id="rId3150" Type="http://schemas.openxmlformats.org/officeDocument/2006/relationships/hyperlink" Target="http://www.gouv.mc/Gouvernement-et-Institutions/Le-Gouvernement" TargetMode="External"/><Relationship Id="rId3010" Type="http://schemas.openxmlformats.org/officeDocument/2006/relationships/hyperlink" Target="http://www.instat.mg/" TargetMode="External"/><Relationship Id="rId3967" Type="http://schemas.openxmlformats.org/officeDocument/2006/relationships/hyperlink" Target="http://transparenciafiscal.gob.do/inicio" TargetMode="External"/><Relationship Id="rId4" Type="http://schemas.openxmlformats.org/officeDocument/2006/relationships/hyperlink" Target="http://en.wikipedia.org/wiki/Andorra" TargetMode="External"/><Relationship Id="rId888" Type="http://schemas.openxmlformats.org/officeDocument/2006/relationships/hyperlink" Target="https://eservice.egov.sc/eGateway/homepage.aspx" TargetMode="External"/><Relationship Id="rId2569" Type="http://schemas.openxmlformats.org/officeDocument/2006/relationships/hyperlink" Target="http://www.bankofbotswana.bw&#160;" TargetMode="External"/><Relationship Id="rId2776" Type="http://schemas.openxmlformats.org/officeDocument/2006/relationships/hyperlink" Target="http://www.gso.gov.vn/" TargetMode="External"/><Relationship Id="rId2983" Type="http://schemas.openxmlformats.org/officeDocument/2006/relationships/hyperlink" Target="http://www.mof.gov.eg/English/Papers_and_Studies/Pages/The-State-Budget.aspx" TargetMode="External"/><Relationship Id="rId3827" Type="http://schemas.openxmlformats.org/officeDocument/2006/relationships/hyperlink" Target="http://www.finance.gov.vc/index.php?option=com_content&amp;view=section&amp;layout=blog&amp;id=21&amp;Itemid=103" TargetMode="External"/><Relationship Id="rId748" Type="http://schemas.openxmlformats.org/officeDocument/2006/relationships/hyperlink" Target="http://www.revenue.gov.ws/" TargetMode="External"/><Relationship Id="rId955" Type="http://schemas.openxmlformats.org/officeDocument/2006/relationships/hyperlink" Target="http://unctad.org/en/PublicationsLibrary/dtlasycuda2011d1_en.pdf" TargetMode="External"/><Relationship Id="rId1378" Type="http://schemas.openxmlformats.org/officeDocument/2006/relationships/hyperlink" Target="https://www.pefa.org/en/assessment/tt-dec08-pfmpr-public-en" TargetMode="External"/><Relationship Id="rId1585" Type="http://schemas.openxmlformats.org/officeDocument/2006/relationships/hyperlink" Target="http://www-wds.worldbank.org/external/default/WDSContentServer/WDSP/IB/2003/03/07/000094946_0301180408511/Rendered/PDF/multi0page.pdf" TargetMode="External"/><Relationship Id="rId1792" Type="http://schemas.openxmlformats.org/officeDocument/2006/relationships/hyperlink" Target="http://eprocure.gov.gy/" TargetMode="External"/><Relationship Id="rId2429" Type="http://schemas.openxmlformats.org/officeDocument/2006/relationships/hyperlink" Target="http://finance.gov.tt/services/treasury/treasury-management/" TargetMode="External"/><Relationship Id="rId2636" Type="http://schemas.openxmlformats.org/officeDocument/2006/relationships/hyperlink" Target="http://www.nbkr.kg/" TargetMode="External"/><Relationship Id="rId2843" Type="http://schemas.openxmlformats.org/officeDocument/2006/relationships/hyperlink" Target="http://www.statice.is/" TargetMode="External"/><Relationship Id="rId84" Type="http://schemas.openxmlformats.org/officeDocument/2006/relationships/hyperlink" Target="http://en.wikipedia.org/wiki/Liechtenstein" TargetMode="External"/><Relationship Id="rId608" Type="http://schemas.openxmlformats.org/officeDocument/2006/relationships/hyperlink" Target="http://www.asycuda.org/pdf%20docs/bg_en_update.pdf" TargetMode="External"/><Relationship Id="rId815" Type="http://schemas.openxmlformats.org/officeDocument/2006/relationships/hyperlink" Target="http://www.presidentrdc.cd/" TargetMode="External"/><Relationship Id="rId1238" Type="http://schemas.openxmlformats.org/officeDocument/2006/relationships/hyperlink" Target="http://edavki.durs.si/" TargetMode="External"/><Relationship Id="rId1445" Type="http://schemas.openxmlformats.org/officeDocument/2006/relationships/hyperlink" Target="http://www.statenssc.se/Sidor/default.aspx" TargetMode="External"/><Relationship Id="rId1652" Type="http://schemas.openxmlformats.org/officeDocument/2006/relationships/hyperlink" Target="http://www.professioninperspective.com/meetings/meeting-2008/latvia-working-in-the-public-service-of-2025-public-service-in-latvia/default.aspx" TargetMode="External"/><Relationship Id="rId1305" Type="http://schemas.openxmlformats.org/officeDocument/2006/relationships/hyperlink" Target="http://www.seniat.gov.ve/" TargetMode="External"/><Relationship Id="rId2703" Type="http://schemas.openxmlformats.org/officeDocument/2006/relationships/hyperlink" Target="http://www.nbt.tj/" TargetMode="External"/><Relationship Id="rId2910" Type="http://schemas.openxmlformats.org/officeDocument/2006/relationships/hyperlink" Target="http://www.czso.cz/" TargetMode="External"/><Relationship Id="rId1512" Type="http://schemas.openxmlformats.org/officeDocument/2006/relationships/hyperlink" Target="http://laborsta.ilo.org/STP/guest" TargetMode="External"/><Relationship Id="rId11" Type="http://schemas.openxmlformats.org/officeDocument/2006/relationships/hyperlink" Target="http://en.wikipedia.org/wiki/Azerbaijan" TargetMode="External"/><Relationship Id="rId398" Type="http://schemas.openxmlformats.org/officeDocument/2006/relationships/hyperlink" Target="http://www.kase.gov.lv/l/normativie-akti/1596" TargetMode="External"/><Relationship Id="rId2079" Type="http://schemas.openxmlformats.org/officeDocument/2006/relationships/hyperlink" Target="https://www.my.gov.ge/public/" TargetMode="External"/><Relationship Id="rId3477" Type="http://schemas.openxmlformats.org/officeDocument/2006/relationships/hyperlink" Target="http://www.etat.public.lu/fr/index.php" TargetMode="External"/><Relationship Id="rId3684" Type="http://schemas.openxmlformats.org/officeDocument/2006/relationships/hyperlink" Target="http://www.finances.gov.ma/" TargetMode="External"/><Relationship Id="rId3891" Type="http://schemas.openxmlformats.org/officeDocument/2006/relationships/hyperlink" Target="http://mfin.gov.mt/en/The-Budget/Pages/default.aspx" TargetMode="External"/><Relationship Id="rId2286" Type="http://schemas.openxmlformats.org/officeDocument/2006/relationships/hyperlink" Target="http://www.thieswittig.eu/docs/MPC_Strategies/Jordan/Jordan_e-GovernmenStrategy.pdf" TargetMode="External"/><Relationship Id="rId2493" Type="http://schemas.openxmlformats.org/officeDocument/2006/relationships/hyperlink" Target="http://www.akk.hu/index.ivy?public.lang=en-US" TargetMode="External"/><Relationship Id="rId3337" Type="http://schemas.openxmlformats.org/officeDocument/2006/relationships/hyperlink" Target="http://www.finanzas.gob.ec/transparencia/" TargetMode="External"/><Relationship Id="rId3544" Type="http://schemas.openxmlformats.org/officeDocument/2006/relationships/hyperlink" Target="http://www.mra.fm/pdfs/news_StrategicPlan.pdf" TargetMode="External"/><Relationship Id="rId3751" Type="http://schemas.openxmlformats.org/officeDocument/2006/relationships/hyperlink" Target="http://www.finance.go.ug/index.php/national-budget/performance-reports.html" TargetMode="External"/><Relationship Id="rId258" Type="http://schemas.openxmlformats.org/officeDocument/2006/relationships/hyperlink" Target="http://www.minfin.gv.ao/docs/dspLegTreasPub.htm" TargetMode="External"/><Relationship Id="rId465" Type="http://schemas.openxmlformats.org/officeDocument/2006/relationships/hyperlink" Target="https://www.sknird.com/" TargetMode="External"/><Relationship Id="rId672" Type="http://schemas.openxmlformats.org/officeDocument/2006/relationships/hyperlink" Target="http://www.emta.ee/" TargetMode="External"/><Relationship Id="rId1095" Type="http://schemas.openxmlformats.org/officeDocument/2006/relationships/hyperlink" Target="http://taxes.gov.il/customs" TargetMode="External"/><Relationship Id="rId2146" Type="http://schemas.openxmlformats.org/officeDocument/2006/relationships/hyperlink" Target="http://en.wikipedia.org/wiki/Taxation_in_the_United_Arab_Emirates" TargetMode="External"/><Relationship Id="rId2353" Type="http://schemas.openxmlformats.org/officeDocument/2006/relationships/hyperlink" Target="http://www.varam.gov.lv/eng/darbibas_veidi/e_gov/" TargetMode="External"/><Relationship Id="rId2560" Type="http://schemas.openxmlformats.org/officeDocument/2006/relationships/hyperlink" Target="http://www.bangladesh-bank.org&#160;" TargetMode="External"/><Relationship Id="rId3404" Type="http://schemas.openxmlformats.org/officeDocument/2006/relationships/hyperlink" Target="http://www.mfin.hr/hr/proracunsko-racunovodstvo" TargetMode="External"/><Relationship Id="rId3611" Type="http://schemas.openxmlformats.org/officeDocument/2006/relationships/hyperlink" Target="http://www.gouv.mc/Gouvernement-et-Institutions/Le-Gouvernement/Departement-des-Finances-et-de-l-Economie/Tresorerie-Generale-des-Finances" TargetMode="External"/><Relationship Id="rId118" Type="http://schemas.openxmlformats.org/officeDocument/2006/relationships/hyperlink" Target="http://en.wikipedia.org/wiki/Portugal" TargetMode="External"/><Relationship Id="rId325" Type="http://schemas.openxmlformats.org/officeDocument/2006/relationships/hyperlink" Target="http://www.aft.gouv.fr/rubriques/objectifs_188.html" TargetMode="External"/><Relationship Id="rId532" Type="http://schemas.openxmlformats.org/officeDocument/2006/relationships/hyperlink" Target="http://www.minfin.gov.tm/" TargetMode="External"/><Relationship Id="rId1162" Type="http://schemas.openxmlformats.org/officeDocument/2006/relationships/hyperlink" Target="http://customs.gov.md/ecustoms" TargetMode="External"/><Relationship Id="rId2006" Type="http://schemas.openxmlformats.org/officeDocument/2006/relationships/hyperlink" Target="http://www.cnmp.gouv.ht/" TargetMode="External"/><Relationship Id="rId2213" Type="http://schemas.openxmlformats.org/officeDocument/2006/relationships/hyperlink" Target="https://www.ksz-bcss.fgov.be/fr/bcss/page/content/websites/belgium/about/mission/strategy.html" TargetMode="External"/><Relationship Id="rId2420" Type="http://schemas.openxmlformats.org/officeDocument/2006/relationships/hyperlink" Target="http://www.publicdebt.treas.gov/" TargetMode="External"/><Relationship Id="rId1022" Type="http://schemas.openxmlformats.org/officeDocument/2006/relationships/hyperlink" Target="http://www.vero.fi/fi-FI/Asioi_verkossa" TargetMode="External"/><Relationship Id="rId1979" Type="http://schemas.openxmlformats.org/officeDocument/2006/relationships/hyperlink" Target="https://www.hacienda.go.cr/scripts/criiiext.dll?UTILREQ=COMPRARED" TargetMode="External"/><Relationship Id="rId3194" Type="http://schemas.openxmlformats.org/officeDocument/2006/relationships/hyperlink" Target="http://www.stat-guinebissau.com/" TargetMode="External"/><Relationship Id="rId4038" Type="http://schemas.openxmlformats.org/officeDocument/2006/relationships/hyperlink" Target="http://www.statcentral.ie/" TargetMode="External"/><Relationship Id="rId1839" Type="http://schemas.openxmlformats.org/officeDocument/2006/relationships/hyperlink" Target="https://pmp.b2g.etat.lu/?page=entreprise.EntrepriseAdvancedSearch&amp;AvisAttribution" TargetMode="External"/><Relationship Id="rId3054" Type="http://schemas.openxmlformats.org/officeDocument/2006/relationships/hyperlink" Target="http://www.vm.fi/vm/en/02_ministry/index.jsp" TargetMode="External"/><Relationship Id="rId182" Type="http://schemas.openxmlformats.org/officeDocument/2006/relationships/hyperlink" Target="http://en.wikipedia.org/wiki/Malaysia" TargetMode="External"/><Relationship Id="rId1906" Type="http://schemas.openxmlformats.org/officeDocument/2006/relationships/hyperlink" Target="http://www.mof.gov.sb/" TargetMode="External"/><Relationship Id="rId3261" Type="http://schemas.openxmlformats.org/officeDocument/2006/relationships/hyperlink" Target="http://www.minfin.gov.ua/control/uk/publish/category/main?cat_id=279322" TargetMode="External"/><Relationship Id="rId4105" Type="http://schemas.openxmlformats.org/officeDocument/2006/relationships/hyperlink" Target="http://www.mof.gov.vn/portal/page/portal/mof_en/State_Budget/dosb/ds/Final_accounts/70749475/70749598?p_folder_id=70428240&amp;p_recurrent_news_id=70826023" TargetMode="External"/><Relationship Id="rId2070" Type="http://schemas.openxmlformats.org/officeDocument/2006/relationships/hyperlink" Target="http://egov.cm/index.php/nationale/8-pages-accueil/331-la-gestion-et-lexploitation-du-centre-pki-officiellement-confiees-a-lantic" TargetMode="External"/><Relationship Id="rId3121" Type="http://schemas.openxmlformats.org/officeDocument/2006/relationships/hyperlink" Target="http://www.data.gov.sg/common/search.aspx?a=MOF&amp;ag=2" TargetMode="External"/><Relationship Id="rId999" Type="http://schemas.openxmlformats.org/officeDocument/2006/relationships/hyperlink" Target="http://ec.europa.eu/ecip/information_resources/links/index_en.htm" TargetMode="External"/><Relationship Id="rId2887" Type="http://schemas.openxmlformats.org/officeDocument/2006/relationships/hyperlink" Target="http://finance.gov.mt/page.aspx?site=TRS&amp;page=legislation" TargetMode="External"/><Relationship Id="rId859" Type="http://schemas.openxmlformats.org/officeDocument/2006/relationships/hyperlink" Target="https://mygov.mt/" TargetMode="External"/><Relationship Id="rId1489" Type="http://schemas.openxmlformats.org/officeDocument/2006/relationships/hyperlink" Target="http://laborsta.ilo.org/STP/guest" TargetMode="External"/><Relationship Id="rId1696" Type="http://schemas.openxmlformats.org/officeDocument/2006/relationships/hyperlink" Target="http://www.efd.admin.ch/org/org/00582/00806/index.html?lang=de" TargetMode="External"/><Relationship Id="rId3938" Type="http://schemas.openxmlformats.org/officeDocument/2006/relationships/hyperlink" Target="http://pub.stat.ee/px-web.2001/Database/Majandus/14Rahandus/08Valitsemissektori_rahandus/08Valitsemissektori_tulud_kulud/08Valitsemissektori_tulud_kulud.asp" TargetMode="External"/><Relationship Id="rId1349" Type="http://schemas.openxmlformats.org/officeDocument/2006/relationships/hyperlink" Target="http://laborsta.ilo.org/STP/guest" TargetMode="External"/><Relationship Id="rId2747" Type="http://schemas.openxmlformats.org/officeDocument/2006/relationships/hyperlink" Target="http://www.ine.pt/" TargetMode="External"/><Relationship Id="rId2954" Type="http://schemas.openxmlformats.org/officeDocument/2006/relationships/hyperlink" Target="http://insae-bj.org&#160;" TargetMode="External"/><Relationship Id="rId719" Type="http://schemas.openxmlformats.org/officeDocument/2006/relationships/hyperlink" Target="http://www.maltacustoms.gov.mt/" TargetMode="External"/><Relationship Id="rId926" Type="http://schemas.openxmlformats.org/officeDocument/2006/relationships/hyperlink" Target="http://www.taxservice.am/" TargetMode="External"/><Relationship Id="rId1556" Type="http://schemas.openxmlformats.org/officeDocument/2006/relationships/hyperlink" Target="https://www.pefa.org/en/assessment/id-dec12-pfmpr-public-en" TargetMode="External"/><Relationship Id="rId1763" Type="http://schemas.openxmlformats.org/officeDocument/2006/relationships/hyperlink" Target="http://www.dgmp.gov.bf/" TargetMode="External"/><Relationship Id="rId1970" Type="http://schemas.openxmlformats.org/officeDocument/2006/relationships/hyperlink" Target="http://javnenabavke.ba/" TargetMode="External"/><Relationship Id="rId2607" Type="http://schemas.openxmlformats.org/officeDocument/2006/relationships/hyperlink" Target="http://www.cbg.gm/" TargetMode="External"/><Relationship Id="rId2814" Type="http://schemas.openxmlformats.org/officeDocument/2006/relationships/hyperlink" Target="http://www.whitehouse.gov/omb/circulars_a11_current_year_a11_toc" TargetMode="External"/><Relationship Id="rId55" Type="http://schemas.openxmlformats.org/officeDocument/2006/relationships/hyperlink" Target="http://en.wikipedia.org/wiki/Greece" TargetMode="External"/><Relationship Id="rId1209" Type="http://schemas.openxmlformats.org/officeDocument/2006/relationships/hyperlink" Target="http://www.mof.gov.qa/" TargetMode="External"/><Relationship Id="rId1416" Type="http://schemas.openxmlformats.org/officeDocument/2006/relationships/hyperlink" Target="http://idbr3.com/Albania_HRMIS_Report.pdf" TargetMode="External"/><Relationship Id="rId1623" Type="http://schemas.openxmlformats.org/officeDocument/2006/relationships/hyperlink" Target="http://www.mfp.cu/html_inicio/i_mfp.php" TargetMode="External"/><Relationship Id="rId1830" Type="http://schemas.openxmlformats.org/officeDocument/2006/relationships/hyperlink" Target="http://www.guatecompras.gt/concursos/consultaConAvanz.aspx" TargetMode="External"/><Relationship Id="rId3588" Type="http://schemas.openxmlformats.org/officeDocument/2006/relationships/hyperlink" Target="http://carcip.gov.vc/carcip/images/PDF/Downloads/svgictstrategy-final.pdf" TargetMode="External"/><Relationship Id="rId3795" Type="http://schemas.openxmlformats.org/officeDocument/2006/relationships/hyperlink" Target="http://www.minfin.gv.ao/docs/dspPublications.htm" TargetMode="External"/><Relationship Id="rId2397" Type="http://schemas.openxmlformats.org/officeDocument/2006/relationships/hyperlink" Target="http://www.maliyye.gov.az/en/node/1062" TargetMode="External"/><Relationship Id="rId3448" Type="http://schemas.openxmlformats.org/officeDocument/2006/relationships/hyperlink" Target="http://www.cgn.gub.uy/innovaportal/v/600/1/innova.front/siif.html" TargetMode="External"/><Relationship Id="rId3655" Type="http://schemas.openxmlformats.org/officeDocument/2006/relationships/hyperlink" Target="http://www.mefa.gov.ir/" TargetMode="External"/><Relationship Id="rId3862" Type="http://schemas.openxmlformats.org/officeDocument/2006/relationships/hyperlink" Target="http://www.rijksbegroting.nl/" TargetMode="External"/><Relationship Id="rId369" Type="http://schemas.openxmlformats.org/officeDocument/2006/relationships/hyperlink" Target="http://www.mof.gov.iq/pages/ar/AccountingServices.aspx" TargetMode="External"/><Relationship Id="rId576" Type="http://schemas.openxmlformats.org/officeDocument/2006/relationships/hyperlink" Target="http://www2.ula.ve/presupuesto/images/stories/fruit/reg3loafsp.pdf" TargetMode="External"/><Relationship Id="rId783" Type="http://schemas.openxmlformats.org/officeDocument/2006/relationships/hyperlink" Target="http://www.customs.gov.vn/" TargetMode="External"/><Relationship Id="rId990" Type="http://schemas.openxmlformats.org/officeDocument/2006/relationships/hyperlink" Target="http://www.ecured.cu/index.php/ONAT" TargetMode="External"/><Relationship Id="rId2257" Type="http://schemas.openxmlformats.org/officeDocument/2006/relationships/hyperlink" Target="https://joinup.ec.europa.eu/sites/default/files/09/50/4c/eGov%20in%20FR%20May%202014%20v.%2016.0.pdf" TargetMode="External"/><Relationship Id="rId2464" Type="http://schemas.openxmlformats.org/officeDocument/2006/relationships/hyperlink" Target="http://www.mof.gov.cy/mof/mof.nsf/index_en/index_en?OpenDocument" TargetMode="External"/><Relationship Id="rId2671" Type="http://schemas.openxmlformats.org/officeDocument/2006/relationships/hyperlink" Target="http://www.bcp.gov.py/" TargetMode="External"/><Relationship Id="rId3308" Type="http://schemas.openxmlformats.org/officeDocument/2006/relationships/hyperlink" Target="http://www.mfinante.ro/rol.html?pagina=acasa" TargetMode="External"/><Relationship Id="rId3515" Type="http://schemas.openxmlformats.org/officeDocument/2006/relationships/hyperlink" Target="http://www.afdb.org/fileadmin/uploads/afdb/Documents/Project-and-Operations/Republic%20of%20Congo%20-%20Country%20Governance%20Profile%20EN.pdf" TargetMode="External"/><Relationship Id="rId229" Type="http://schemas.openxmlformats.org/officeDocument/2006/relationships/hyperlink" Target="http://www.mof.gov.la/" TargetMode="External"/><Relationship Id="rId436" Type="http://schemas.openxmlformats.org/officeDocument/2006/relationships/hyperlink" Target="http://www.fcgo.gov.np/media/message-from-fcg/" TargetMode="External"/><Relationship Id="rId643" Type="http://schemas.openxmlformats.org/officeDocument/2006/relationships/hyperlink" Target="http://www.aduana.gob.bo/" TargetMode="External"/><Relationship Id="rId1066" Type="http://schemas.openxmlformats.org/officeDocument/2006/relationships/hyperlink" Target="http://deienlinea.dei.gob.hn/" TargetMode="External"/><Relationship Id="rId1273" Type="http://schemas.openxmlformats.org/officeDocument/2006/relationships/hyperlink" Target="https://customs.tra.go.tz/login/login.do;jsessionid=EC6E98CA3E369FCD205889B620E67B90.powas2" TargetMode="External"/><Relationship Id="rId1480" Type="http://schemas.openxmlformats.org/officeDocument/2006/relationships/hyperlink" Target="http://help.sap.com/erp_hcm_ias2_2014_01/helpdata/en/C9/99D652293C0026E10000000A4450E5/frameset.htm" TargetMode="External"/><Relationship Id="rId2117" Type="http://schemas.openxmlformats.org/officeDocument/2006/relationships/hyperlink" Target="http://aninf.ga/acn.php" TargetMode="External"/><Relationship Id="rId2324" Type="http://schemas.openxmlformats.org/officeDocument/2006/relationships/hyperlink" Target="http://www.opengovpartnership.org/files/actionplanuruguay20121pdf/download" TargetMode="External"/><Relationship Id="rId3722" Type="http://schemas.openxmlformats.org/officeDocument/2006/relationships/hyperlink" Target="http://www.minfin.gov.ua/" TargetMode="External"/><Relationship Id="rId850" Type="http://schemas.openxmlformats.org/officeDocument/2006/relationships/hyperlink" Target="http://regierung.li/" TargetMode="External"/><Relationship Id="rId1133" Type="http://schemas.openxmlformats.org/officeDocument/2006/relationships/hyperlink" Target="http://etax.ujp.gov.mk/eTaxServices/" TargetMode="External"/><Relationship Id="rId2531" Type="http://schemas.openxmlformats.org/officeDocument/2006/relationships/hyperlink" Target="http://www.ict.gov.sc/WhatsNewPg3.aspx" TargetMode="External"/><Relationship Id="rId503" Type="http://schemas.openxmlformats.org/officeDocument/2006/relationships/hyperlink" Target="http://www.tesoro.es/EN/index.asp" TargetMode="External"/><Relationship Id="rId710" Type="http://schemas.openxmlformats.org/officeDocument/2006/relationships/hyperlink" Target="http://www.lrmuitine.lt/" TargetMode="External"/><Relationship Id="rId1340" Type="http://schemas.openxmlformats.org/officeDocument/2006/relationships/hyperlink" Target="http://laborsta.ilo.org/STP/guest" TargetMode="External"/><Relationship Id="rId3098" Type="http://schemas.openxmlformats.org/officeDocument/2006/relationships/hyperlink" Target="http://www.inei.gob.pe/" TargetMode="External"/><Relationship Id="rId1200" Type="http://schemas.openxmlformats.org/officeDocument/2006/relationships/hyperlink" Target="http://www.set.gov.py/" TargetMode="External"/><Relationship Id="rId4149" Type="http://schemas.openxmlformats.org/officeDocument/2006/relationships/hyperlink" Target="http://www.minhacienda.gov.co/HomeMinhacienda/siif/Estadisticas/Presupuesto" TargetMode="External"/><Relationship Id="rId3165" Type="http://schemas.openxmlformats.org/officeDocument/2006/relationships/hyperlink" Target="https://www.bmf.gv.at/BUDGET/budgets/2012/Beilagen/_start_beilagen.htm" TargetMode="External"/><Relationship Id="rId3372" Type="http://schemas.openxmlformats.org/officeDocument/2006/relationships/hyperlink" Target="http://www.transparenciafiscal.gob.sv/portal/page/portal/PTF/Marco_Normativo/Administracion_Financiera?_piref496_2086330_496_2086268_2086268.tabstring=catalogo" TargetMode="External"/><Relationship Id="rId4009" Type="http://schemas.openxmlformats.org/officeDocument/2006/relationships/hyperlink" Target="http://www.consultaciudadana.gob.ni/cciudadana/index.jsp" TargetMode="External"/><Relationship Id="rId293" Type="http://schemas.openxmlformats.org/officeDocument/2006/relationships/hyperlink" Target="http://gks.mof.gov.cn/" TargetMode="External"/><Relationship Id="rId2181" Type="http://schemas.openxmlformats.org/officeDocument/2006/relationships/hyperlink" Target="http://www.mf.gov.si/angl/index.htm" TargetMode="External"/><Relationship Id="rId3025" Type="http://schemas.openxmlformats.org/officeDocument/2006/relationships/hyperlink" Target="http://www.prinsjesdag2011.nl/miljoenennota" TargetMode="External"/><Relationship Id="rId3232" Type="http://schemas.openxmlformats.org/officeDocument/2006/relationships/hyperlink" Target="http://www.dgo.pt/apoioaosservicos/Paginas/Documentacao.aspx?CategoriaDocumentos=Classificadores" TargetMode="External"/><Relationship Id="rId153" Type="http://schemas.openxmlformats.org/officeDocument/2006/relationships/hyperlink" Target="http://en.wikipedia.org/wiki/Uganda" TargetMode="External"/><Relationship Id="rId360" Type="http://schemas.openxmlformats.org/officeDocument/2006/relationships/hyperlink" Target="http://www.fjarmalaraduneyti.is/greidsluafkoma/" TargetMode="External"/><Relationship Id="rId2041" Type="http://schemas.openxmlformats.org/officeDocument/2006/relationships/hyperlink" Target="http://www.pefa.org/en/assessment/may10-pfmpr-public-en" TargetMode="External"/><Relationship Id="rId220" Type="http://schemas.openxmlformats.org/officeDocument/2006/relationships/hyperlink" Target="http://www.finance.gov.mw/" TargetMode="External"/><Relationship Id="rId2998" Type="http://schemas.openxmlformats.org/officeDocument/2006/relationships/hyperlink" Target="http://www.stat-gabon.org/" TargetMode="External"/><Relationship Id="rId2858" Type="http://schemas.openxmlformats.org/officeDocument/2006/relationships/hyperlink" Target="http://www.spc.int/prism/Country/KI/Stats" TargetMode="External"/><Relationship Id="rId3909" Type="http://schemas.openxmlformats.org/officeDocument/2006/relationships/hyperlink" Target="http://www.mf.gov.me/en/organization/macroeconomic-report" TargetMode="External"/><Relationship Id="rId4073" Type="http://schemas.openxmlformats.org/officeDocument/2006/relationships/hyperlink" Target="http://dados.gov.br/" TargetMode="External"/><Relationship Id="rId99" Type="http://schemas.openxmlformats.org/officeDocument/2006/relationships/hyperlink" Target="http://en.wikipedia.org/wiki/Morocco" TargetMode="External"/><Relationship Id="rId1667" Type="http://schemas.openxmlformats.org/officeDocument/2006/relationships/hyperlink" Target="http://www.pis.gov.np/" TargetMode="External"/><Relationship Id="rId1874" Type="http://schemas.openxmlformats.org/officeDocument/2006/relationships/hyperlink" Target="http://www.tenderboard.gov.om/" TargetMode="External"/><Relationship Id="rId2718" Type="http://schemas.openxmlformats.org/officeDocument/2006/relationships/hyperlink" Target="http://www.rbv.gov.vu/" TargetMode="External"/><Relationship Id="rId2925" Type="http://schemas.openxmlformats.org/officeDocument/2006/relationships/hyperlink" Target="http://www.minfin.gov.ua/control/uk/publish/archive/main?&amp;cat_id=288202&amp;stind=1" TargetMode="External"/><Relationship Id="rId1527" Type="http://schemas.openxmlformats.org/officeDocument/2006/relationships/hyperlink" Target="http://laborsta.ilo.org/STP/guest" TargetMode="External"/><Relationship Id="rId1734" Type="http://schemas.openxmlformats.org/officeDocument/2006/relationships/hyperlink" Target="http://unpan1.un.org/intradoc/groups/public/documents/un/unpan023181.pdf" TargetMode="External"/><Relationship Id="rId1941" Type="http://schemas.openxmlformats.org/officeDocument/2006/relationships/hyperlink" Target="http://armp.cg/" TargetMode="External"/><Relationship Id="rId4140" Type="http://schemas.openxmlformats.org/officeDocument/2006/relationships/hyperlink" Target="http://www.kazna.gov.kg/" TargetMode="External"/><Relationship Id="rId26" Type="http://schemas.openxmlformats.org/officeDocument/2006/relationships/hyperlink" Target="http://en.wikipedia.org/wiki/Canada" TargetMode="External"/><Relationship Id="rId3699" Type="http://schemas.openxmlformats.org/officeDocument/2006/relationships/hyperlink" Target="http://www.mfinante.ro/" TargetMode="External"/><Relationship Id="rId4000" Type="http://schemas.openxmlformats.org/officeDocument/2006/relationships/hyperlink" Target="http://www.finanzforscher.de/" TargetMode="External"/><Relationship Id="rId1801" Type="http://schemas.openxmlformats.org/officeDocument/2006/relationships/hyperlink" Target="http://www.comprasdominicana.gov.do/" TargetMode="External"/><Relationship Id="rId3559" Type="http://schemas.openxmlformats.org/officeDocument/2006/relationships/hyperlink" Target="http://www.kase.gov.lv/?object_id=449" TargetMode="External"/><Relationship Id="rId687" Type="http://schemas.openxmlformats.org/officeDocument/2006/relationships/hyperlink" Target="http://www.dei.gob.hn/" TargetMode="External"/><Relationship Id="rId2368" Type="http://schemas.openxmlformats.org/officeDocument/2006/relationships/hyperlink" Target="http://workspace.unpan.org/sites/internet/Documents/UNPAN042821.pdf" TargetMode="External"/><Relationship Id="rId3766" Type="http://schemas.openxmlformats.org/officeDocument/2006/relationships/hyperlink" Target="http://www.mof.gov.sa/Arabic/DownloadsCenter/Pages/Budget.aspx" TargetMode="External"/><Relationship Id="rId3973" Type="http://schemas.openxmlformats.org/officeDocument/2006/relationships/hyperlink" Target="http://www.minfin.gob.gt/index.php/?option=com_content&amp;view=article&amp;id=38&amp;Itemid=327" TargetMode="External"/><Relationship Id="rId894" Type="http://schemas.openxmlformats.org/officeDocument/2006/relationships/hyperlink" Target="http://ocw.unu.edu/international-institute-for-software-technology/index.html" TargetMode="External"/><Relationship Id="rId1177" Type="http://schemas.openxmlformats.org/officeDocument/2006/relationships/hyperlink" Target="http://www.mof.gov.na/it/it" TargetMode="External"/><Relationship Id="rId2575" Type="http://schemas.openxmlformats.org/officeDocument/2006/relationships/hyperlink" Target="http://www.nbc.org.kh&#160;" TargetMode="External"/><Relationship Id="rId2782" Type="http://schemas.openxmlformats.org/officeDocument/2006/relationships/hyperlink" Target="http://www.sboc.fm/" TargetMode="External"/><Relationship Id="rId3419" Type="http://schemas.openxmlformats.org/officeDocument/2006/relationships/hyperlink" Target="http://www.sefin.gob.hn/wp-content/uploads/SAMI/index.html" TargetMode="External"/><Relationship Id="rId3626" Type="http://schemas.openxmlformats.org/officeDocument/2006/relationships/hyperlink" Target="http://www.afdevinfo.com/htmlreports/org/org_38461.html" TargetMode="External"/><Relationship Id="rId3833" Type="http://schemas.openxmlformats.org/officeDocument/2006/relationships/hyperlink" Target="http://finance.ministere.cg/en" TargetMode="External"/><Relationship Id="rId547" Type="http://schemas.openxmlformats.org/officeDocument/2006/relationships/hyperlink" Target="http://www.pefa.org/en/assessment/kg-dec09-pfmpr-public-en" TargetMode="External"/><Relationship Id="rId754" Type="http://schemas.openxmlformats.org/officeDocument/2006/relationships/hyperlink" Target="http://www.customs.gov.sg/" TargetMode="External"/><Relationship Id="rId961" Type="http://schemas.openxmlformats.org/officeDocument/2006/relationships/hyperlink" Target="http://www.dgci.gov.cv/" TargetMode="External"/><Relationship Id="rId1384" Type="http://schemas.openxmlformats.org/officeDocument/2006/relationships/hyperlink" Target="http://www.psc.gov.zw/joomlaorg/human-resources-management-information-systems-hrmis-agency" TargetMode="External"/><Relationship Id="rId1591" Type="http://schemas.openxmlformats.org/officeDocument/2006/relationships/hyperlink" Target="http://laborsta.ilo.org/STP/guest" TargetMode="External"/><Relationship Id="rId2228" Type="http://schemas.openxmlformats.org/officeDocument/2006/relationships/hyperlink" Target="http://www.elearning-africa.com/eLA_Newsportal/towards-a-sustainable-ict-policy-for-benin" TargetMode="External"/><Relationship Id="rId2435" Type="http://schemas.openxmlformats.org/officeDocument/2006/relationships/hyperlink" Target="http://minfin.sr/" TargetMode="External"/><Relationship Id="rId2642" Type="http://schemas.openxmlformats.org/officeDocument/2006/relationships/hyperlink" Target="http://www.bcl.lu/" TargetMode="External"/><Relationship Id="rId3900" Type="http://schemas.openxmlformats.org/officeDocument/2006/relationships/hyperlink" Target="http://finance.gov.dm/" TargetMode="External"/><Relationship Id="rId90" Type="http://schemas.openxmlformats.org/officeDocument/2006/relationships/hyperlink" Target="http://en.wikipedia.org/wiki/Malta" TargetMode="External"/><Relationship Id="rId407" Type="http://schemas.openxmlformats.org/officeDocument/2006/relationships/hyperlink" Target="http://www.legilux.public.lu/leg/a/archives/1999/0068/a068.pdf" TargetMode="External"/><Relationship Id="rId614" Type="http://schemas.openxmlformats.org/officeDocument/2006/relationships/hyperlink" Target="http://www.sidunea.aduana.gob.bo/" TargetMode="External"/><Relationship Id="rId821" Type="http://schemas.openxmlformats.org/officeDocument/2006/relationships/hyperlink" Target="http://www.guineaecuatorialpress.com/" TargetMode="External"/><Relationship Id="rId1037" Type="http://schemas.openxmlformats.org/officeDocument/2006/relationships/hyperlink" Target="http://www.ird.gov.gd/" TargetMode="External"/><Relationship Id="rId1244" Type="http://schemas.openxmlformats.org/officeDocument/2006/relationships/hyperlink" Target="http://www.sars.gov.za/ClientSegments/Customs-Excise/AboutCustoms/Pages/Implementation-of-Interfront-Customs-Border-Solution.aspx" TargetMode="External"/><Relationship Id="rId1451" Type="http://schemas.openxmlformats.org/officeDocument/2006/relationships/hyperlink" Target="https://www.pefa.org/en/assessment/tj-nov12-pfmpr-public-en" TargetMode="External"/><Relationship Id="rId2502" Type="http://schemas.openxmlformats.org/officeDocument/2006/relationships/hyperlink" Target="http://www.pdma.gr/index.php/en/debt-instruments-greek-government-bonds" TargetMode="External"/><Relationship Id="rId1104" Type="http://schemas.openxmlformats.org/officeDocument/2006/relationships/hyperlink" Target="http://www.salyk.kz/RU/ITSYSTEM/Pages/default.aspx" TargetMode="External"/><Relationship Id="rId1311" Type="http://schemas.openxmlformats.org/officeDocument/2006/relationships/hyperlink" Target="http://www.imf.org/external/country/wbg/rr/2013/091113.pdf" TargetMode="External"/><Relationship Id="rId3069" Type="http://schemas.openxmlformats.org/officeDocument/2006/relationships/hyperlink" Target="http://www.goss-online.org/magnoliaPublic/en/Independant-Commissions-and-Chambers/Local-Government-Board-.html" TargetMode="External"/><Relationship Id="rId3276" Type="http://schemas.openxmlformats.org/officeDocument/2006/relationships/hyperlink" Target="http://www.gov.sr/sr/ministerie-van-financi%C3%ABn/over-financi%C3%ABn.aspx" TargetMode="External"/><Relationship Id="rId3483" Type="http://schemas.openxmlformats.org/officeDocument/2006/relationships/hyperlink" Target="http://www.rcc.gov.pt/Directorio/Temas/MA/Paginas/SIGOFA---Sistema-de-Gest%C3%A3o-Or%C3%A7amental,-Financeira-e-Administrativa.aspx" TargetMode="External"/><Relationship Id="rId3690" Type="http://schemas.openxmlformats.org/officeDocument/2006/relationships/hyperlink" Target="http://www.fmf.gov.ng/" TargetMode="External"/><Relationship Id="rId197" Type="http://schemas.openxmlformats.org/officeDocument/2006/relationships/hyperlink" Target="http://www.dgtcfm.cm/" TargetMode="External"/><Relationship Id="rId2085" Type="http://schemas.openxmlformats.org/officeDocument/2006/relationships/hyperlink" Target="http://www.portaldogoverno.gov.mz/docs_gov/estrategia/tecInfo/estrateg_gov_elect" TargetMode="External"/><Relationship Id="rId2292" Type="http://schemas.openxmlformats.org/officeDocument/2006/relationships/hyperlink" Target="https://joinup.ec.europa.eu/sites/default/files/a6/5c/da/eGov%20in%20MT%20-%20March%202014%20-%20v.16.0.pdf" TargetMode="External"/><Relationship Id="rId3136" Type="http://schemas.openxmlformats.org/officeDocument/2006/relationships/hyperlink" Target="http://www.gov.me/WebResources/budget2012/predlog.html" TargetMode="External"/><Relationship Id="rId3343" Type="http://schemas.openxmlformats.org/officeDocument/2006/relationships/hyperlink" Target="http://www.zimtreasury.gov.zw/" TargetMode="External"/><Relationship Id="rId264" Type="http://schemas.openxmlformats.org/officeDocument/2006/relationships/hyperlink" Target="http://www.ris.bka.gv.at/GeltendeFassung.wxe?Abfrage=Bundesnormen&amp;Gesetzesnummer=20006355" TargetMode="External"/><Relationship Id="rId471" Type="http://schemas.openxmlformats.org/officeDocument/2006/relationships/hyperlink" Target="http://www.finance.gov.vc/index.php?option=com_content&amp;view=article&amp;id=55&amp;Itemid=7" TargetMode="External"/><Relationship Id="rId2152" Type="http://schemas.openxmlformats.org/officeDocument/2006/relationships/hyperlink" Target="http://www.agd.gov.sg/" TargetMode="External"/><Relationship Id="rId3550" Type="http://schemas.openxmlformats.org/officeDocument/2006/relationships/hyperlink" Target="http://www.mof.gov.vn/webcenter/portal/kbnn/r/o/ttsk/hdkbnn/hdkbnn_chitiet?dDocName=MOFUCM090027&amp;_afrLoop=38893618776522179" TargetMode="External"/><Relationship Id="rId124" Type="http://schemas.openxmlformats.org/officeDocument/2006/relationships/hyperlink" Target="http://en.wikipedia.org/wiki/Saint_Vincent_and_the_Grenadines" TargetMode="External"/><Relationship Id="rId3203" Type="http://schemas.openxmlformats.org/officeDocument/2006/relationships/hyperlink" Target="http://www.rechnungshof.gv.at/berichte/bundesrechnungsabschluss.html" TargetMode="External"/><Relationship Id="rId3410" Type="http://schemas.openxmlformats.org/officeDocument/2006/relationships/hyperlink" Target="http://www.rbv.minfin.nl/" TargetMode="External"/><Relationship Id="rId331" Type="http://schemas.openxmlformats.org/officeDocument/2006/relationships/hyperlink" Target="http://www.minfin.gr/" TargetMode="External"/><Relationship Id="rId2012" Type="http://schemas.openxmlformats.org/officeDocument/2006/relationships/hyperlink" Target="http://www.mop.gov.iq/mop/index.jsp?sid=1&amp;id=580&amp;pid=" TargetMode="External"/><Relationship Id="rId2969" Type="http://schemas.openxmlformats.org/officeDocument/2006/relationships/hyperlink" Target="http://www.mecon.gov.ar/cfrf/" TargetMode="External"/><Relationship Id="rId1778" Type="http://schemas.openxmlformats.org/officeDocument/2006/relationships/hyperlink" Target="http://gnumner.am/am/category/30/1.html" TargetMode="External"/><Relationship Id="rId1985" Type="http://schemas.openxmlformats.org/officeDocument/2006/relationships/hyperlink" Target="https://procurement.oecs.org/epps/home.do" TargetMode="External"/><Relationship Id="rId2829" Type="http://schemas.openxmlformats.org/officeDocument/2006/relationships/hyperlink" Target="http://www.ihsi.ht/" TargetMode="External"/><Relationship Id="rId1638" Type="http://schemas.openxmlformats.org/officeDocument/2006/relationships/hyperlink" Target="http://www.pefa.org/en/assessment/mar10-pfmpr-public-en" TargetMode="External"/><Relationship Id="rId4044" Type="http://schemas.openxmlformats.org/officeDocument/2006/relationships/hyperlink" Target="http://data.norge.no/" TargetMode="External"/><Relationship Id="rId1845" Type="http://schemas.openxmlformats.org/officeDocument/2006/relationships/hyperlink" Target="http://www.tenderned.nl/" TargetMode="External"/><Relationship Id="rId3060" Type="http://schemas.openxmlformats.org/officeDocument/2006/relationships/hyperlink" Target="http://www.info.gov.hk/censtatd" TargetMode="External"/><Relationship Id="rId4111" Type="http://schemas.openxmlformats.org/officeDocument/2006/relationships/hyperlink" Target="https://www.bmf.gv.at/Budget/Budgetsimberblick/Sonstiges/Budgetsimberblick/Budgetentwurf2013/berblick/TabellenDownload/_start.htm" TargetMode="External"/><Relationship Id="rId1705" Type="http://schemas.openxmlformats.org/officeDocument/2006/relationships/hyperlink" Target="http://unpan1.un.org/intradoc/groups/public/documents/un/unpan023231.pdf" TargetMode="External"/><Relationship Id="rId1912" Type="http://schemas.openxmlformats.org/officeDocument/2006/relationships/hyperlink" Target="http://web.pcc.gov.tw/" TargetMode="External"/><Relationship Id="rId3877" Type="http://schemas.openxmlformats.org/officeDocument/2006/relationships/hyperlink" Target="http://mof.govmu.org/English/National%20Budget/Pages/Budgetary-Central-Government-Accounts.aspx" TargetMode="External"/><Relationship Id="rId798" Type="http://schemas.openxmlformats.org/officeDocument/2006/relationships/hyperlink" Target="http://www.e.gov.kw/" TargetMode="External"/><Relationship Id="rId2479" Type="http://schemas.openxmlformats.org/officeDocument/2006/relationships/hyperlink" Target="http://www.mh.gob.sv/" TargetMode="External"/><Relationship Id="rId2686" Type="http://schemas.openxmlformats.org/officeDocument/2006/relationships/hyperlink" Target="http://www.sama-ksa.org/" TargetMode="External"/><Relationship Id="rId2893" Type="http://schemas.openxmlformats.org/officeDocument/2006/relationships/hyperlink" Target="http://www.gov.mu/portal/site/MOFSite/menuitem.5b1d751c6156d7f4e0aad110a7b521ca/?content_id=cb0569975e172310VgnVCM1000000a04a8c0RCRD" TargetMode="External"/><Relationship Id="rId3737" Type="http://schemas.openxmlformats.org/officeDocument/2006/relationships/hyperlink" Target="http://www.goss.org/" TargetMode="External"/><Relationship Id="rId3944" Type="http://schemas.openxmlformats.org/officeDocument/2006/relationships/hyperlink" Target="http://www.singaporebudget.gov.sg/budget_2013/revenue_expenditure/index.html" TargetMode="External"/><Relationship Id="rId658" Type="http://schemas.openxmlformats.org/officeDocument/2006/relationships/hyperlink" Target="http://www.dian.gov.co/" TargetMode="External"/><Relationship Id="rId865" Type="http://schemas.openxmlformats.org/officeDocument/2006/relationships/hyperlink" Target="http://www.euprava.me/" TargetMode="External"/><Relationship Id="rId1288" Type="http://schemas.openxmlformats.org/officeDocument/2006/relationships/hyperlink" Target="https://intvd.gib.gov.tr/internetvd/index.jsp" TargetMode="External"/><Relationship Id="rId1495" Type="http://schemas.openxmlformats.org/officeDocument/2006/relationships/hyperlink" Target="http://laborsta.ilo.org/STP/guest" TargetMode="External"/><Relationship Id="rId2339" Type="http://schemas.openxmlformats.org/officeDocument/2006/relationships/hyperlink" Target="http://www.icta.lk/index.php?lang=en" TargetMode="External"/><Relationship Id="rId2546" Type="http://schemas.openxmlformats.org/officeDocument/2006/relationships/hyperlink" Target="https://zimeservices.pfms.gov.zw/" TargetMode="External"/><Relationship Id="rId2753" Type="http://schemas.openxmlformats.org/officeDocument/2006/relationships/hyperlink" Target="http://www.statistics.gov.lk/" TargetMode="External"/><Relationship Id="rId2960" Type="http://schemas.openxmlformats.org/officeDocument/2006/relationships/hyperlink" Target="http://www.depd.gov.bn/dept_dos.html" TargetMode="External"/><Relationship Id="rId3804" Type="http://schemas.openxmlformats.org/officeDocument/2006/relationships/hyperlink" Target="http://www.minfin.bg/" TargetMode="External"/><Relationship Id="rId518" Type="http://schemas.openxmlformats.org/officeDocument/2006/relationships/hyperlink" Target="http://www.nta.gov.tw/web/Eng/Default.aspx" TargetMode="External"/><Relationship Id="rId725" Type="http://schemas.openxmlformats.org/officeDocument/2006/relationships/hyperlink" Target="http://www.at.gov.mz/" TargetMode="External"/><Relationship Id="rId932" Type="http://schemas.openxmlformats.org/officeDocument/2006/relationships/hyperlink" Target="http://financien.belgium.be/nl/E-services" TargetMode="External"/><Relationship Id="rId1148" Type="http://schemas.openxmlformats.org/officeDocument/2006/relationships/hyperlink" Target="http://www.impotsetdomaines.gouv.sn/fr/sigtas" TargetMode="External"/><Relationship Id="rId1355" Type="http://schemas.openxmlformats.org/officeDocument/2006/relationships/hyperlink" Target="http://laborsta.ilo.org/STP/guest" TargetMode="External"/><Relationship Id="rId1562" Type="http://schemas.openxmlformats.org/officeDocument/2006/relationships/hyperlink" Target="http://csa.gov.lr/content.php?sub=HRMIS&amp;related=Directorates" TargetMode="External"/><Relationship Id="rId2406" Type="http://schemas.openxmlformats.org/officeDocument/2006/relationships/hyperlink" Target="http://www.finances.gov.tn/index.php?option=com_content&amp;view=article&amp;id=38&amp;Itemid=276&amp;lang=fr" TargetMode="External"/><Relationship Id="rId2613" Type="http://schemas.openxmlformats.org/officeDocument/2006/relationships/hyperlink" Target="http://www.banguat.gob.gt&#160;" TargetMode="External"/><Relationship Id="rId1008" Type="http://schemas.openxmlformats.org/officeDocument/2006/relationships/hyperlink" Target="http://www.customs.gov.eg/NewCustomSerives.aspx?Id=28" TargetMode="External"/><Relationship Id="rId1215" Type="http://schemas.openxmlformats.org/officeDocument/2006/relationships/hyperlink" Target="http://www.rra.gov.rw/" TargetMode="External"/><Relationship Id="rId1422" Type="http://schemas.openxmlformats.org/officeDocument/2006/relationships/hyperlink" Target="http://idbdocs.iadb.org/wsdocs/getdocument.aspx?docnum=831589" TargetMode="External"/><Relationship Id="rId2820" Type="http://schemas.openxmlformats.org/officeDocument/2006/relationships/hyperlink" Target="http://www.mof.gov.cn/zhengwuxinxi/gongkaimulu/zhengfuxinxigongkaiguiding/" TargetMode="External"/><Relationship Id="rId61" Type="http://schemas.openxmlformats.org/officeDocument/2006/relationships/hyperlink" Target="http://en.wikipedia.org/wiki/Haiti" TargetMode="External"/><Relationship Id="rId3387" Type="http://schemas.openxmlformats.org/officeDocument/2006/relationships/hyperlink" Target="http://budget.okmot.kg/en/instructions/index.html" TargetMode="External"/><Relationship Id="rId2196" Type="http://schemas.openxmlformats.org/officeDocument/2006/relationships/hyperlink" Target="http://www.crownagents.com/our-work/projects/detail/sierra-leone-national-revenue-service" TargetMode="External"/><Relationship Id="rId3594" Type="http://schemas.openxmlformats.org/officeDocument/2006/relationships/hyperlink" Target="https://pefa.org/country/myanmar" TargetMode="External"/><Relationship Id="rId168" Type="http://schemas.openxmlformats.org/officeDocument/2006/relationships/hyperlink" Target="http://en.wikipedia.org/wiki/Bolivia" TargetMode="External"/><Relationship Id="rId3247" Type="http://schemas.openxmlformats.org/officeDocument/2006/relationships/hyperlink" Target="http://www.dgmarket.uz/" TargetMode="External"/><Relationship Id="rId3454" Type="http://schemas.openxmlformats.org/officeDocument/2006/relationships/hyperlink" Target="http://imagebank.worldbank.org/servlet/WDSContentServer/IW3P/IB/2012/05/03/000356161_20120503031547/Rendered/PDF/684930PUB0EPI007926B009780821395295.pdf" TargetMode="External"/><Relationship Id="rId3661" Type="http://schemas.openxmlformats.org/officeDocument/2006/relationships/hyperlink" Target="http://www.mof.gov.jo/" TargetMode="External"/><Relationship Id="rId375" Type="http://schemas.openxmlformats.org/officeDocument/2006/relationships/hyperlink" Target="https://www.bancaditalia.it/serv_pubblico/elenco-dei-servizi/tesoreria;internal&amp;action=_setlanguage.action?LANGUAGE=en" TargetMode="External"/><Relationship Id="rId582" Type="http://schemas.openxmlformats.org/officeDocument/2006/relationships/hyperlink" Target="http://www.treasury.gov.af/?page_id=1913" TargetMode="External"/><Relationship Id="rId2056" Type="http://schemas.openxmlformats.org/officeDocument/2006/relationships/hyperlink" Target="https://portoncv.gov.cv/portonprd/portoncv?p=C8A8A6B0A5C4BDB9C7AEABC4C4" TargetMode="External"/><Relationship Id="rId2263" Type="http://schemas.openxmlformats.org/officeDocument/2006/relationships/hyperlink" Target="https://joinup.ec.europa.eu/sites/default/files/00/a1/79/eGov%20in%20IE%20-%20April%202014%20-%20v.16.0.pdf" TargetMode="External"/><Relationship Id="rId2470" Type="http://schemas.openxmlformats.org/officeDocument/2006/relationships/hyperlink" Target="http://www.nationalbanken.dk/" TargetMode="External"/><Relationship Id="rId3107" Type="http://schemas.openxmlformats.org/officeDocument/2006/relationships/hyperlink" Target="http://stats.gov.vc/" TargetMode="External"/><Relationship Id="rId3314" Type="http://schemas.openxmlformats.org/officeDocument/2006/relationships/hyperlink" Target="http://www.mf.gov.dz/article_pdf/upl-afdca3db442ba9b939e38a972bfba213.pdf" TargetMode="External"/><Relationship Id="rId3521" Type="http://schemas.openxmlformats.org/officeDocument/2006/relationships/hyperlink" Target="http://www.ultra.com.mk/newweb/public_admin2.html" TargetMode="External"/><Relationship Id="rId235" Type="http://schemas.openxmlformats.org/officeDocument/2006/relationships/hyperlink" Target="http://www.minfin.gov.al/" TargetMode="External"/><Relationship Id="rId442" Type="http://schemas.openxmlformats.org/officeDocument/2006/relationships/hyperlink" Target="http://www.legislation.govt.nz/act/public/1989/0044/latest/DLM160809.html" TargetMode="External"/><Relationship Id="rId1072" Type="http://schemas.openxmlformats.org/officeDocument/2006/relationships/hyperlink" Target="http://ec.europa.eu/ecip/national_customs_websites/index_en.htm" TargetMode="External"/><Relationship Id="rId2123" Type="http://schemas.openxmlformats.org/officeDocument/2006/relationships/hyperlink" Target="http://www.latribuna.hn/movil/2014/01/23/en-vigencia-ley-sobre-firmas-electronicas/" TargetMode="External"/><Relationship Id="rId2330" Type="http://schemas.openxmlformats.org/officeDocument/2006/relationships/hyperlink" Target="https://joinup.ec.europa.eu/sites/default/files/ckeditor_files/files/eGov%20in%20SE%20-%20May%202014%20-%20v_16_0.pdf" TargetMode="External"/><Relationship Id="rId302" Type="http://schemas.openxmlformats.org/officeDocument/2006/relationships/hyperlink" Target="http://www.mfp.cu/html_inicio/i_mfp.php" TargetMode="External"/><Relationship Id="rId4088" Type="http://schemas.openxmlformats.org/officeDocument/2006/relationships/hyperlink" Target="http://www.opendevelopmentcambodia.net/" TargetMode="External"/><Relationship Id="rId1889" Type="http://schemas.openxmlformats.org/officeDocument/2006/relationships/hyperlink" Target="http://www.mof.gov.sb/ReportsNew/ProcurementTenders.aspx" TargetMode="External"/><Relationship Id="rId4155" Type="http://schemas.openxmlformats.org/officeDocument/2006/relationships/hyperlink" Target="http://mofed.gov.sl/linkingreports.htm" TargetMode="External"/><Relationship Id="rId1749" Type="http://schemas.openxmlformats.org/officeDocument/2006/relationships/hyperlink" Target="https://www.tenders.gov.au/" TargetMode="External"/><Relationship Id="rId1956" Type="http://schemas.openxmlformats.org/officeDocument/2006/relationships/hyperlink" Target="https://www.doffin.no/" TargetMode="External"/><Relationship Id="rId3171" Type="http://schemas.openxmlformats.org/officeDocument/2006/relationships/hyperlink" Target="http://www.ministere-finances.dj/Publications/decr0224pr01.htm" TargetMode="External"/><Relationship Id="rId4015" Type="http://schemas.openxmlformats.org/officeDocument/2006/relationships/hyperlink" Target="http://www.mof.ge/common/get_doc.aspx?doc_id=8983" TargetMode="External"/><Relationship Id="rId1609" Type="http://schemas.openxmlformats.org/officeDocument/2006/relationships/hyperlink" Target="http://documents.worldbank.org/curated/en/2011/11/15495967/burundi-fifth-economic-reform-support-grant-program" TargetMode="External"/><Relationship Id="rId1816" Type="http://schemas.openxmlformats.org/officeDocument/2006/relationships/hyperlink" Target="http://www.dgmp.ga/all-offres.twg?dir=resultatsOffres" TargetMode="External"/><Relationship Id="rId3031" Type="http://schemas.openxmlformats.org/officeDocument/2006/relationships/hyperlink" Target="http://www.gcis.gov.za/" TargetMode="External"/><Relationship Id="rId3988" Type="http://schemas.openxmlformats.org/officeDocument/2006/relationships/hyperlink" Target="http://www.peru.gob.pe/transparencia/pep_transparencia.asp" TargetMode="External"/><Relationship Id="rId2797" Type="http://schemas.openxmlformats.org/officeDocument/2006/relationships/hyperlink" Target="http://www.statistik.at/" TargetMode="External"/><Relationship Id="rId3848" Type="http://schemas.openxmlformats.org/officeDocument/2006/relationships/hyperlink" Target="http://www.shabait.com/" TargetMode="External"/><Relationship Id="rId769" Type="http://schemas.openxmlformats.org/officeDocument/2006/relationships/hyperlink" Target="http://www.douanes.tg/" TargetMode="External"/><Relationship Id="rId976" Type="http://schemas.openxmlformats.org/officeDocument/2006/relationships/hyperlink" Target="http://www.dian.gov.co/contenidos/servicios/guia.html" TargetMode="External"/><Relationship Id="rId1399" Type="http://schemas.openxmlformats.org/officeDocument/2006/relationships/hyperlink" Target="http://www.opm.gov/policy-data-oversight/pay-leave/pay-systems/" TargetMode="External"/><Relationship Id="rId2657" Type="http://schemas.openxmlformats.org/officeDocument/2006/relationships/hyperlink" Target="http://www.bancomoc.mz&#160;" TargetMode="External"/><Relationship Id="rId629" Type="http://schemas.openxmlformats.org/officeDocument/2006/relationships/hyperlink" Target="http://www.afip.gob.ar/" TargetMode="External"/><Relationship Id="rId1259" Type="http://schemas.openxmlformats.org/officeDocument/2006/relationships/hyperlink" Target="http://www.sra.org.sz/index.php?option=com_content&amp;view=article&amp;id=137&amp;Itemid=297" TargetMode="External"/><Relationship Id="rId1466" Type="http://schemas.openxmlformats.org/officeDocument/2006/relationships/hyperlink" Target="http://www.gbo.tn/index.php?option=com_content&amp;view=article&amp;id=165&amp;Itemid=237&amp;lang=fr" TargetMode="External"/><Relationship Id="rId2864" Type="http://schemas.openxmlformats.org/officeDocument/2006/relationships/hyperlink" Target="http://www.hca.org.vn/su_kien/sk_HCA/toan_canh_CNTT/nam2011/hoithao_vio11/tranvannam.pdf" TargetMode="External"/><Relationship Id="rId3708" Type="http://schemas.openxmlformats.org/officeDocument/2006/relationships/hyperlink" Target="http://www.minhap.gob.es/" TargetMode="External"/><Relationship Id="rId3915" Type="http://schemas.openxmlformats.org/officeDocument/2006/relationships/hyperlink" Target="https://www.gov.uk/government/topical-events/budget-2014" TargetMode="External"/><Relationship Id="rId836" Type="http://schemas.openxmlformats.org/officeDocument/2006/relationships/hyperlink" Target="http://www.indonesia.go.id/" TargetMode="External"/><Relationship Id="rId1119" Type="http://schemas.openxmlformats.org/officeDocument/2006/relationships/hyperlink" Target="http://www.customs.gov.lb/customs/about/about.asp?id=1" TargetMode="External"/><Relationship Id="rId1673" Type="http://schemas.openxmlformats.org/officeDocument/2006/relationships/hyperlink" Target="http://www.mef.gob.pa/es/noticias/Paginas/LanzamientoproyectoISTMO.aspx" TargetMode="External"/><Relationship Id="rId1880" Type="http://schemas.openxmlformats.org/officeDocument/2006/relationships/hyperlink" Target="http://www.mof.gov.ws/" TargetMode="External"/><Relationship Id="rId2517" Type="http://schemas.openxmlformats.org/officeDocument/2006/relationships/hyperlink" Target="http://www.naurugov.nr/" TargetMode="External"/><Relationship Id="rId2724" Type="http://schemas.openxmlformats.org/officeDocument/2006/relationships/hyperlink" Target="http://www.rbz.co.zw/" TargetMode="External"/><Relationship Id="rId2931" Type="http://schemas.openxmlformats.org/officeDocument/2006/relationships/hyperlink" Target="http://www.localgov.gov.tt/" TargetMode="External"/><Relationship Id="rId903" Type="http://schemas.openxmlformats.org/officeDocument/2006/relationships/hyperlink" Target="http://www.ttconnect.gov.tt/" TargetMode="External"/><Relationship Id="rId1326" Type="http://schemas.openxmlformats.org/officeDocument/2006/relationships/hyperlink" Target="http://www.opengovguide.com/" TargetMode="External"/><Relationship Id="rId1533" Type="http://schemas.openxmlformats.org/officeDocument/2006/relationships/hyperlink" Target="http://laborsta.ilo.org/STP/guest" TargetMode="External"/><Relationship Id="rId1740" Type="http://schemas.openxmlformats.org/officeDocument/2006/relationships/hyperlink" Target="http://www.psc.gov.ws/Publications/Reports/Annual%20Report%2008-10%20-%20final.pdf" TargetMode="External"/><Relationship Id="rId32" Type="http://schemas.openxmlformats.org/officeDocument/2006/relationships/hyperlink" Target="http://en.wikipedia.org/wiki/Costa_Rica" TargetMode="External"/><Relationship Id="rId1600" Type="http://schemas.openxmlformats.org/officeDocument/2006/relationships/hyperlink" Target="http://www.pefa.org/en/assessment/bd-dec10-pfmpr-public-en" TargetMode="External"/><Relationship Id="rId3498" Type="http://schemas.openxmlformats.org/officeDocument/2006/relationships/hyperlink" Target="http://www.mof.gov.bd/en/budget/11_12/digital_bd/digital_bangladesh_en.pdf" TargetMode="External"/><Relationship Id="rId3358" Type="http://schemas.openxmlformats.org/officeDocument/2006/relationships/hyperlink" Target="http://www.dipres.gob.cl/572/propertyvalue-15494.html" TargetMode="External"/><Relationship Id="rId3565" Type="http://schemas.openxmlformats.org/officeDocument/2006/relationships/hyperlink" Target="https://elekha.nic.in/" TargetMode="External"/><Relationship Id="rId3772" Type="http://schemas.openxmlformats.org/officeDocument/2006/relationships/hyperlink" Target="http://www.hacienda.gov.py/web-presupuesto/index.php?c=192" TargetMode="External"/><Relationship Id="rId279" Type="http://schemas.openxmlformats.org/officeDocument/2006/relationships/hyperlink" Target="http://www.mft.gov.ba/bos/images/stories/ministarstvo/STRATEGIJA_PIFC_konacno_22012010_EN.pdf" TargetMode="External"/><Relationship Id="rId486" Type="http://schemas.openxmlformats.org/officeDocument/2006/relationships/hyperlink" Target="http://www.statehouse.gov.sc/static.php?content_id=5" TargetMode="External"/><Relationship Id="rId693" Type="http://schemas.openxmlformats.org/officeDocument/2006/relationships/hyperlink" Target="http://www.irica.ir/" TargetMode="External"/><Relationship Id="rId2167" Type="http://schemas.openxmlformats.org/officeDocument/2006/relationships/hyperlink" Target="http://www.gov.mu/portal/site/MOFSite" TargetMode="External"/><Relationship Id="rId2374" Type="http://schemas.openxmlformats.org/officeDocument/2006/relationships/hyperlink" Target="https://ict.govt.nz/assets/Uploads/Government-ICT-Strategy-and-Action-Plan-to-2017.pdf" TargetMode="External"/><Relationship Id="rId2581" Type="http://schemas.openxmlformats.org/officeDocument/2006/relationships/hyperlink" Target="http://www.bcentral.cl/" TargetMode="External"/><Relationship Id="rId3218" Type="http://schemas.openxmlformats.org/officeDocument/2006/relationships/hyperlink" Target="http://www.peppol.eu/" TargetMode="External"/><Relationship Id="rId3425" Type="http://schemas.openxmlformats.org/officeDocument/2006/relationships/hyperlink" Target="http://www.mofed.gov.sl/index.php?option=com_content&amp;task=view&amp;id=91&amp;Itemid=127" TargetMode="External"/><Relationship Id="rId3632" Type="http://schemas.openxmlformats.org/officeDocument/2006/relationships/hyperlink" Target="http://www.mfp.cu/" TargetMode="External"/><Relationship Id="rId139" Type="http://schemas.openxmlformats.org/officeDocument/2006/relationships/hyperlink" Target="http://en.wikipedia.org/wiki/Swaziland" TargetMode="External"/><Relationship Id="rId346" Type="http://schemas.openxmlformats.org/officeDocument/2006/relationships/hyperlink" Target="https://my.gov.au/mygov" TargetMode="External"/><Relationship Id="rId553" Type="http://schemas.openxmlformats.org/officeDocument/2006/relationships/hyperlink" Target="http://www.pefa.org/en/assessment/mm-mar12-pfmpr-public-en" TargetMode="External"/><Relationship Id="rId760" Type="http://schemas.openxmlformats.org/officeDocument/2006/relationships/hyperlink" Target="http://www.customs.gov.sd/" TargetMode="External"/><Relationship Id="rId1183" Type="http://schemas.openxmlformats.org/officeDocument/2006/relationships/hyperlink" Target="http://www.ird.govt.nz/" TargetMode="External"/><Relationship Id="rId1390" Type="http://schemas.openxmlformats.org/officeDocument/2006/relationships/hyperlink" Target="http://www.oecd.org/mena/governance/50402812.pdf" TargetMode="External"/><Relationship Id="rId2027" Type="http://schemas.openxmlformats.org/officeDocument/2006/relationships/hyperlink" Target="https://www.marchespublics.gov.ma/index.php5?page=entreprise.EntrepriseAdvancedSearch&amp;AvisAttribution" TargetMode="External"/><Relationship Id="rId2234" Type="http://schemas.openxmlformats.org/officeDocument/2006/relationships/hyperlink" Target="http://www.informatica.si/PDF/31-4/03_Gerin-eGovernment%20Services.pdf" TargetMode="External"/><Relationship Id="rId2441" Type="http://schemas.openxmlformats.org/officeDocument/2006/relationships/hyperlink" Target="http://www.minfin.kg/" TargetMode="External"/><Relationship Id="rId206" Type="http://schemas.openxmlformats.org/officeDocument/2006/relationships/hyperlink" Target="http://www.tresor.bf/" TargetMode="External"/><Relationship Id="rId413" Type="http://schemas.openxmlformats.org/officeDocument/2006/relationships/hyperlink" Target="http://www.pefa.org/en/assessment/mv-nov09-pfmpr-public-en" TargetMode="External"/><Relationship Id="rId1043" Type="http://schemas.openxmlformats.org/officeDocument/2006/relationships/hyperlink" Target="http://www.douanesguinee.gov.gn/sysinfo.htm" TargetMode="External"/><Relationship Id="rId620" Type="http://schemas.openxmlformats.org/officeDocument/2006/relationships/hyperlink" Target="http://www.incometaxbelize.gov.bz/" TargetMode="External"/><Relationship Id="rId1250" Type="http://schemas.openxmlformats.org/officeDocument/2006/relationships/hyperlink" Target="http://www.ird.gov.lk/" TargetMode="External"/><Relationship Id="rId2301" Type="http://schemas.openxmlformats.org/officeDocument/2006/relationships/hyperlink" Target="http://www.ongei.gob.pe/pdf/egovernment.pdf" TargetMode="External"/><Relationship Id="rId4059" Type="http://schemas.openxmlformats.org/officeDocument/2006/relationships/hyperlink" Target="http://www.gobiernoelectronico.gov.ec/" TargetMode="External"/><Relationship Id="rId1110" Type="http://schemas.openxmlformats.org/officeDocument/2006/relationships/hyperlink" Target="http://korea.go.kr/eng/sub/about_egov02.jsp" TargetMode="External"/><Relationship Id="rId1927" Type="http://schemas.openxmlformats.org/officeDocument/2006/relationships/hyperlink" Target="https://evo.gov.sk/" TargetMode="External"/><Relationship Id="rId3075" Type="http://schemas.openxmlformats.org/officeDocument/2006/relationships/hyperlink" Target="http://www.mf.gov.si/si/o_ministrstvu/informacije_javnega_znacaja/" TargetMode="External"/><Relationship Id="rId3282" Type="http://schemas.openxmlformats.org/officeDocument/2006/relationships/hyperlink" Target="http://www.minfin.gov.cv/" TargetMode="External"/><Relationship Id="rId4126" Type="http://schemas.openxmlformats.org/officeDocument/2006/relationships/hyperlink" Target="http://www.transparenciapresupuestaria.gob.mx/ptp/contenidos/?id=17&amp;group=Preguntas&amp;page=%C2%BFD%C3%B3nde%20gasta?" TargetMode="External"/><Relationship Id="rId2091" Type="http://schemas.openxmlformats.org/officeDocument/2006/relationships/hyperlink" Target="http://portal.andoz.tj:8080/" TargetMode="External"/><Relationship Id="rId3142" Type="http://schemas.openxmlformats.org/officeDocument/2006/relationships/hyperlink" Target="http://portal.ksh.hu/" TargetMode="External"/><Relationship Id="rId270" Type="http://schemas.openxmlformats.org/officeDocument/2006/relationships/hyperlink" Target="http://treasury.fgov.be/" TargetMode="External"/><Relationship Id="rId3002" Type="http://schemas.openxmlformats.org/officeDocument/2006/relationships/hyperlink" Target="http://www.cso.ie/" TargetMode="External"/><Relationship Id="rId130" Type="http://schemas.openxmlformats.org/officeDocument/2006/relationships/hyperlink" Target="http://en.wikipedia.org/wiki/Seychelles" TargetMode="External"/><Relationship Id="rId3959" Type="http://schemas.openxmlformats.org/officeDocument/2006/relationships/hyperlink" Target="http://budget.okmot.kg/" TargetMode="External"/><Relationship Id="rId2768" Type="http://schemas.openxmlformats.org/officeDocument/2006/relationships/hyperlink" Target="http://www.ukrstat.gov.ua/" TargetMode="External"/><Relationship Id="rId2975" Type="http://schemas.openxmlformats.org/officeDocument/2006/relationships/hyperlink" Target="http://burundistats.org/" TargetMode="External"/><Relationship Id="rId3819" Type="http://schemas.openxmlformats.org/officeDocument/2006/relationships/hyperlink" Target="http://www.vm.fi/vm/fi/01_etusivu" TargetMode="External"/><Relationship Id="rId947" Type="http://schemas.openxmlformats.org/officeDocument/2006/relationships/hyperlink" Target="http://www.obr.bi/" TargetMode="External"/><Relationship Id="rId1577" Type="http://schemas.openxmlformats.org/officeDocument/2006/relationships/hyperlink" Target="http://www.pifra.gov.pk/fabs.html" TargetMode="External"/><Relationship Id="rId1784" Type="http://schemas.openxmlformats.org/officeDocument/2006/relationships/hyperlink" Target="http://ipms.ppadb.co.bw/login" TargetMode="External"/><Relationship Id="rId1991" Type="http://schemas.openxmlformats.org/officeDocument/2006/relationships/hyperlink" Target="http://www.mfed.gov.ki/" TargetMode="External"/><Relationship Id="rId2628" Type="http://schemas.openxmlformats.org/officeDocument/2006/relationships/hyperlink" Target="http://www.boj.org.jm&#160;" TargetMode="External"/><Relationship Id="rId2835" Type="http://schemas.openxmlformats.org/officeDocument/2006/relationships/hyperlink" Target="http://eprocure.gov.gy/index.php?option=com_content&amp;view=category&amp;layout=blog&amp;id=81&amp;Itemid=111" TargetMode="External"/><Relationship Id="rId76" Type="http://schemas.openxmlformats.org/officeDocument/2006/relationships/hyperlink" Target="http://en.wikipedia.org/wiki/North_Korea" TargetMode="External"/><Relationship Id="rId807" Type="http://schemas.openxmlformats.org/officeDocument/2006/relationships/hyperlink" Target="http://www.bhutan.gov.bt/" TargetMode="External"/><Relationship Id="rId1437" Type="http://schemas.openxmlformats.org/officeDocument/2006/relationships/hyperlink" Target="http://www.pamfip.org/" TargetMode="External"/><Relationship Id="rId1644" Type="http://schemas.openxmlformats.org/officeDocument/2006/relationships/hyperlink" Target="http://documents.worldbank.org/curated/en/2008/03/16215845/eritrea-health-education-sectors-public-expenditure-review" TargetMode="External"/><Relationship Id="rId1851" Type="http://schemas.openxmlformats.org/officeDocument/2006/relationships/hyperlink" Target="http://www.concursospublicos.gov.mz/" TargetMode="External"/><Relationship Id="rId2902" Type="http://schemas.openxmlformats.org/officeDocument/2006/relationships/hyperlink" Target="http://www.instat.gov.al/" TargetMode="External"/><Relationship Id="rId4050" Type="http://schemas.openxmlformats.org/officeDocument/2006/relationships/hyperlink" Target="http://www.transparency.gov.tl/" TargetMode="External"/><Relationship Id="rId1504" Type="http://schemas.openxmlformats.org/officeDocument/2006/relationships/hyperlink" Target="http://laborsta.ilo.org/STP/guest" TargetMode="External"/><Relationship Id="rId1711" Type="http://schemas.openxmlformats.org/officeDocument/2006/relationships/hyperlink" Target="http://www.encyclopedia.com/topic/Republic_of_the_Congo.aspx" TargetMode="External"/><Relationship Id="rId3469" Type="http://schemas.openxmlformats.org/officeDocument/2006/relationships/hyperlink" Target="http://www-wds.worldbank.org/external/default/WDSContentServer/WDSP/IB/2003/03/07/000094946_0301180408511/Rendered/PDF/multi0page.pdf" TargetMode="External"/><Relationship Id="rId3676" Type="http://schemas.openxmlformats.org/officeDocument/2006/relationships/hyperlink" Target="http://www.finance.gov.mw/" TargetMode="External"/><Relationship Id="rId597" Type="http://schemas.openxmlformats.org/officeDocument/2006/relationships/hyperlink" Target="http://www.zimra.co.zw/" TargetMode="External"/><Relationship Id="rId2278" Type="http://schemas.openxmlformats.org/officeDocument/2006/relationships/hyperlink" Target="javascript:instruct('http://www.gob.hn/portal/poder_ejecutivo/consejos_y_comisiones/cpme/')" TargetMode="External"/><Relationship Id="rId2485" Type="http://schemas.openxmlformats.org/officeDocument/2006/relationships/hyperlink" Target="http://www.info.gov.hk/hkma/" TargetMode="External"/><Relationship Id="rId3329" Type="http://schemas.openxmlformats.org/officeDocument/2006/relationships/hyperlink" Target="http://www.minhacienda.gov.co/HomeMinhacienda/elministerio/NormativaMinhacienda/2012" TargetMode="External"/><Relationship Id="rId3883" Type="http://schemas.openxmlformats.org/officeDocument/2006/relationships/hyperlink" Target="http://www.cgn.gub.uy/" TargetMode="External"/><Relationship Id="rId457" Type="http://schemas.openxmlformats.org/officeDocument/2006/relationships/hyperlink" Target="http://www.igcp.pt/gca/?id=567" TargetMode="External"/><Relationship Id="rId1087" Type="http://schemas.openxmlformats.org/officeDocument/2006/relationships/hyperlink" Target="http://www.irica.ir/Portal/File/ShowFile.aspx?ID=e628887e-a90b-472f-b4e5-bb12c35a0015" TargetMode="External"/><Relationship Id="rId1294" Type="http://schemas.openxmlformats.org/officeDocument/2006/relationships/hyperlink" Target="https://www.ura.go.ug/leftMenu.do;jsessionid=5cc7d572212a5e74f3f68d5e2faffa91935c0e605a2e691ec8e0d2c5164aa8d9.e34SaheMahmNbO0Mah4TbNuLaNuSe0" TargetMode="External"/><Relationship Id="rId2138" Type="http://schemas.openxmlformats.org/officeDocument/2006/relationships/hyperlink" Target="http://infocom.kg/" TargetMode="External"/><Relationship Id="rId2692" Type="http://schemas.openxmlformats.org/officeDocument/2006/relationships/hyperlink" Target="http://www.bsi.si/" TargetMode="External"/><Relationship Id="rId3536" Type="http://schemas.openxmlformats.org/officeDocument/2006/relationships/hyperlink" Target="http://www.pokladnica.sk/sk/informacny-system-sp" TargetMode="External"/><Relationship Id="rId3743" Type="http://schemas.openxmlformats.org/officeDocument/2006/relationships/hyperlink" Target="http://www.mof.gov.ae/" TargetMode="External"/><Relationship Id="rId3950" Type="http://schemas.openxmlformats.org/officeDocument/2006/relationships/hyperlink" Target="http://www.begroting.be/portal/page/portal/INTERNET_pagegroup/INTERNET_ontvangst" TargetMode="External"/><Relationship Id="rId664" Type="http://schemas.openxmlformats.org/officeDocument/2006/relationships/hyperlink" Target="http://www.carina.hr/" TargetMode="External"/><Relationship Id="rId871" Type="http://schemas.openxmlformats.org/officeDocument/2006/relationships/hyperlink" Target="https://www.govt.nz/" TargetMode="External"/><Relationship Id="rId2345" Type="http://schemas.openxmlformats.org/officeDocument/2006/relationships/hyperlink" Target="http://www.omsar.gov.lb/Cultures/en-US/Publications/Strategies/Documents/0b8044e102434a13a4aff58c7a400634eGov_Strategy_Full_Version_En.pdf" TargetMode="External"/><Relationship Id="rId2552" Type="http://schemas.openxmlformats.org/officeDocument/2006/relationships/hyperlink" Target="http://www.eccb-centralbank.org/" TargetMode="External"/><Relationship Id="rId3603" Type="http://schemas.openxmlformats.org/officeDocument/2006/relationships/hyperlink" Target="http://fmis.mef.gov.kh/en/en-fmis-project/background" TargetMode="External"/><Relationship Id="rId3810" Type="http://schemas.openxmlformats.org/officeDocument/2006/relationships/hyperlink" Target="http://www.kormany.hu/hu/nemzetgazdasagi-miniszterium" TargetMode="External"/><Relationship Id="rId317" Type="http://schemas.openxmlformats.org/officeDocument/2006/relationships/hyperlink" Target="http://www-wds.worldbank.org/external/default/WDSContentServer/WDSP/IB/2012/06/15/000356161_20120615033527/Rendered/PDF/699640WP0P1206070023B0PFM0Web0Final.pdf" TargetMode="External"/><Relationship Id="rId524" Type="http://schemas.openxmlformats.org/officeDocument/2006/relationships/hyperlink" Target="http://www.finance.gov.to/" TargetMode="External"/><Relationship Id="rId731" Type="http://schemas.openxmlformats.org/officeDocument/2006/relationships/hyperlink" Target="http://www.toll.no/" TargetMode="External"/><Relationship Id="rId1154" Type="http://schemas.openxmlformats.org/officeDocument/2006/relationships/hyperlink" Target="http://mra.gov.mu/index.php/e-services" TargetMode="External"/><Relationship Id="rId1361" Type="http://schemas.openxmlformats.org/officeDocument/2006/relationships/hyperlink" Target="http://laborsta.ilo.org/STP/guest" TargetMode="External"/><Relationship Id="rId2205" Type="http://schemas.openxmlformats.org/officeDocument/2006/relationships/hyperlink" Target="https://joinup.ec.europa.eu/community/nifo/og_page/egovernment-factsheets" TargetMode="External"/><Relationship Id="rId2412" Type="http://schemas.openxmlformats.org/officeDocument/2006/relationships/hyperlink" Target="http://www.rgk.se/english.htm" TargetMode="External"/><Relationship Id="rId1014" Type="http://schemas.openxmlformats.org/officeDocument/2006/relationships/hyperlink" Target="http://www.emta.ee/index.php?id=29761" TargetMode="External"/><Relationship Id="rId1221" Type="http://schemas.openxmlformats.org/officeDocument/2006/relationships/hyperlink" Target="http://www.gov.vc/images/stories/pdf_documents/svg%20e-gov%20development%20strategy%20report.pdf" TargetMode="External"/><Relationship Id="rId3186" Type="http://schemas.openxmlformats.org/officeDocument/2006/relationships/hyperlink" Target="http://www.nbd.gov.lk/BOM/nbd/budgetestimates2012.htm" TargetMode="External"/><Relationship Id="rId3393" Type="http://schemas.openxmlformats.org/officeDocument/2006/relationships/hyperlink" Target="http://www.finmin.lt/finmin.lt/failai/Biudzeto_vykdymas/VBI_2012_12_31_pdf.pdf" TargetMode="External"/><Relationship Id="rId3046" Type="http://schemas.openxmlformats.org/officeDocument/2006/relationships/hyperlink" Target="http://www.nis.gov.kh/" TargetMode="External"/><Relationship Id="rId3253" Type="http://schemas.openxmlformats.org/officeDocument/2006/relationships/hyperlink" Target="http://www.tresor.gouv.sn/index.php?option=com_content&amp;view=article&amp;id=116&amp;Itemid=173" TargetMode="External"/><Relationship Id="rId3460" Type="http://schemas.openxmlformats.org/officeDocument/2006/relationships/hyperlink" Target="http://www.oes.dk/Systemer/Navision-Stat" TargetMode="External"/><Relationship Id="rId174" Type="http://schemas.openxmlformats.org/officeDocument/2006/relationships/hyperlink" Target="http://en.wikipedia.org/wiki/Democratic_Republic_of_the_Congo" TargetMode="External"/><Relationship Id="rId381" Type="http://schemas.openxmlformats.org/officeDocument/2006/relationships/hyperlink" Target="http://www.mof.go.jp/exchequer/index.html" TargetMode="External"/><Relationship Id="rId2062" Type="http://schemas.openxmlformats.org/officeDocument/2006/relationships/hyperlink" Target="http://www.ekeng.am/?page_id=69" TargetMode="External"/><Relationship Id="rId3113" Type="http://schemas.openxmlformats.org/officeDocument/2006/relationships/hyperlink" Target="http://www.insse.ro/" TargetMode="External"/><Relationship Id="rId241" Type="http://schemas.openxmlformats.org/officeDocument/2006/relationships/hyperlink" Target="http://www.presidencetchad.org/" TargetMode="External"/><Relationship Id="rId3320" Type="http://schemas.openxmlformats.org/officeDocument/2006/relationships/hyperlink" Target="http://www.pmof.ps/news/plugins/spaw/uploads/files/General%20Government%20Operations%202010%20-%20statment%201.pdf" TargetMode="External"/><Relationship Id="rId2879" Type="http://schemas.openxmlformats.org/officeDocument/2006/relationships/hyperlink" Target="http://www.finmin.lt/c/portal/layout?p_l_id=PUB.1.37" TargetMode="External"/><Relationship Id="rId101" Type="http://schemas.openxmlformats.org/officeDocument/2006/relationships/hyperlink" Target="http://en.wikipedia.org/wiki/Namibia" TargetMode="External"/><Relationship Id="rId1688" Type="http://schemas.openxmlformats.org/officeDocument/2006/relationships/hyperlink" Target="http://reform.gov.bb/page/external/Smartstream.pdf" TargetMode="External"/><Relationship Id="rId1895" Type="http://schemas.openxmlformats.org/officeDocument/2006/relationships/hyperlink" Target="http://ppra.go.tz/" TargetMode="External"/><Relationship Id="rId2739" Type="http://schemas.openxmlformats.org/officeDocument/2006/relationships/hyperlink" Target="http://www.ibge.gov.br/english/default.php&#160;" TargetMode="External"/><Relationship Id="rId2946" Type="http://schemas.openxmlformats.org/officeDocument/2006/relationships/hyperlink" Target="http://www.esv.se/amnesomraden/Styrning/Budgetprocessen/" TargetMode="External"/><Relationship Id="rId4094" Type="http://schemas.openxmlformats.org/officeDocument/2006/relationships/hyperlink" Target="http://data.gov.tw/taxonomy/term/695" TargetMode="External"/><Relationship Id="rId918" Type="http://schemas.openxmlformats.org/officeDocument/2006/relationships/hyperlink" Target="https://www.jibayatic.dz/" TargetMode="External"/><Relationship Id="rId1548" Type="http://schemas.openxmlformats.org/officeDocument/2006/relationships/hyperlink" Target="http://www.finance.gov.fj/sections/financial-and-asset-management/fmis.html" TargetMode="External"/><Relationship Id="rId1755" Type="http://schemas.openxmlformats.org/officeDocument/2006/relationships/hyperlink" Target="http://www.sicoes.gob.bo/" TargetMode="External"/><Relationship Id="rId4161" Type="http://schemas.openxmlformats.org/officeDocument/2006/relationships/hyperlink" Target="http://cito.gov.bz/database" TargetMode="External"/><Relationship Id="rId1408" Type="http://schemas.openxmlformats.org/officeDocument/2006/relationships/hyperlink" Target="http://www.dpb.gov.tr/tr-tr" TargetMode="External"/><Relationship Id="rId1962" Type="http://schemas.openxmlformats.org/officeDocument/2006/relationships/hyperlink" Target="http://kundmachungen.li/%C3%96ffentlicheAusschreibungen.aspx" TargetMode="External"/><Relationship Id="rId2806" Type="http://schemas.openxmlformats.org/officeDocument/2006/relationships/hyperlink" Target="http://www.mof.gov.vn/portal/page/portal/mof_vn/1351583/1371479" TargetMode="External"/><Relationship Id="rId4021" Type="http://schemas.openxmlformats.org/officeDocument/2006/relationships/hyperlink" Target="http://www.min-financas.st/pdf/oge/oge2014/orc_cid.pdf" TargetMode="External"/><Relationship Id="rId47" Type="http://schemas.openxmlformats.org/officeDocument/2006/relationships/hyperlink" Target="http://en.wikipedia.org/wiki/Ethiopia" TargetMode="External"/><Relationship Id="rId1615" Type="http://schemas.openxmlformats.org/officeDocument/2006/relationships/hyperlink" Target="http://siaper.contraloria.cl/opencms/opencms/siaper/index.html" TargetMode="External"/><Relationship Id="rId1822" Type="http://schemas.openxmlformats.org/officeDocument/2006/relationships/hyperlink" Target="http://www.i-ppi.jp/Search/Web/Index.htm" TargetMode="External"/><Relationship Id="rId3787" Type="http://schemas.openxmlformats.org/officeDocument/2006/relationships/hyperlink" Target="http://www.antigua.gov.ag/" TargetMode="External"/><Relationship Id="rId3994" Type="http://schemas.openxmlformats.org/officeDocument/2006/relationships/hyperlink" Target="http://map.okmot.kg/" TargetMode="External"/><Relationship Id="rId2389" Type="http://schemas.openxmlformats.org/officeDocument/2006/relationships/hyperlink" Target="http://www.centralbank.org.bb/" TargetMode="External"/><Relationship Id="rId2596" Type="http://schemas.openxmlformats.org/officeDocument/2006/relationships/hyperlink" Target="http://www.bce.fin.ec&#160;" TargetMode="External"/><Relationship Id="rId3647" Type="http://schemas.openxmlformats.org/officeDocument/2006/relationships/hyperlink" Target="http://www.minfin.gob.gt/" TargetMode="External"/><Relationship Id="rId3854" Type="http://schemas.openxmlformats.org/officeDocument/2006/relationships/hyperlink" Target="http://budget.gov.ie/budgets/2013/2013.aspx" TargetMode="External"/><Relationship Id="rId568" Type="http://schemas.openxmlformats.org/officeDocument/2006/relationships/hyperlink" Target="http://www.dmo.gov.uk/" TargetMode="External"/><Relationship Id="rId775" Type="http://schemas.openxmlformats.org/officeDocument/2006/relationships/hyperlink" Target="http://www.ura.go.ug/" TargetMode="External"/><Relationship Id="rId982" Type="http://schemas.openxmlformats.org/officeDocument/2006/relationships/hyperlink" Target="http://dgi.gouv.cd/" TargetMode="External"/><Relationship Id="rId1198" Type="http://schemas.openxmlformats.org/officeDocument/2006/relationships/hyperlink" Target="https://siga.ana.gob.pa/pcus/jsf/homepage/home.jsf" TargetMode="External"/><Relationship Id="rId2249" Type="http://schemas.openxmlformats.org/officeDocument/2006/relationships/hyperlink" Target="http://www.vm.fi/vm/en/05_projects/03_sade/index.jsp" TargetMode="External"/><Relationship Id="rId2456" Type="http://schemas.openxmlformats.org/officeDocument/2006/relationships/hyperlink" Target="http://www.afdevinfo.com/htmlreports/org/org_38461.html" TargetMode="External"/><Relationship Id="rId2663" Type="http://schemas.openxmlformats.org/officeDocument/2006/relationships/hyperlink" Target="http://www.bceao.int&#160;" TargetMode="External"/><Relationship Id="rId2870" Type="http://schemas.openxmlformats.org/officeDocument/2006/relationships/hyperlink" Target="http://www.bos.gov.ls/" TargetMode="External"/><Relationship Id="rId3507" Type="http://schemas.openxmlformats.org/officeDocument/2006/relationships/hyperlink" Target="http://www-wds.worldbank.org/external/default/WDSContentServer/WDSP/IB/2008/09/04/000334955_20080904030253/Rendered/PDF/433690PAD0P0841LY10IDA1R20081019311.pdf" TargetMode="External"/><Relationship Id="rId3714" Type="http://schemas.openxmlformats.org/officeDocument/2006/relationships/hyperlink" Target="http://www.minfin.tj/" TargetMode="External"/><Relationship Id="rId3921" Type="http://schemas.openxmlformats.org/officeDocument/2006/relationships/hyperlink" Target="http://www.min-financas.st/" TargetMode="External"/><Relationship Id="rId428" Type="http://schemas.openxmlformats.org/officeDocument/2006/relationships/hyperlink" Target="https://www.tgr.gov.ma/" TargetMode="External"/><Relationship Id="rId635" Type="http://schemas.openxmlformats.org/officeDocument/2006/relationships/hyperlink" Target="http://www.customs.gov.bh/" TargetMode="External"/><Relationship Id="rId842" Type="http://schemas.openxmlformats.org/officeDocument/2006/relationships/hyperlink" Target="http://www.e-gov.go.jp/" TargetMode="External"/><Relationship Id="rId1058" Type="http://schemas.openxmlformats.org/officeDocument/2006/relationships/hyperlink" Target="http://www.douane.gov.tn/fileadmin/images_nouvelles/Publications_PDF/1-sinda2010.pdf" TargetMode="External"/><Relationship Id="rId1265" Type="http://schemas.openxmlformats.org/officeDocument/2006/relationships/hyperlink" Target="http://www.syrianfinance.gov.sy/english/main/history-prospects/1874.html" TargetMode="External"/><Relationship Id="rId1472" Type="http://schemas.openxmlformats.org/officeDocument/2006/relationships/hyperlink" Target="http://www.gov.sr/sr/ministerie-van-biza/diensten/cbb.aspx" TargetMode="External"/><Relationship Id="rId2109" Type="http://schemas.openxmlformats.org/officeDocument/2006/relationships/hyperlink" Target="http://www.mvcr.cz/mvcren/article/electronic-signature-773488.aspx?q=Y2hudW09Mw%3d%3d" TargetMode="External"/><Relationship Id="rId2316" Type="http://schemas.openxmlformats.org/officeDocument/2006/relationships/hyperlink" Target="http://timor-leste.gov.tl/wp-content/uploads/2011/07/Timor-Leste-Strategic-Plan-2011-20301.pdf" TargetMode="External"/><Relationship Id="rId2523" Type="http://schemas.openxmlformats.org/officeDocument/2006/relationships/hyperlink" Target="http://www.min-financas.st/" TargetMode="External"/><Relationship Id="rId2730" Type="http://schemas.openxmlformats.org/officeDocument/2006/relationships/hyperlink" Target="http://www.mofr.gov.mm/dept_cbm.html" TargetMode="External"/><Relationship Id="rId702" Type="http://schemas.openxmlformats.org/officeDocument/2006/relationships/hyperlink" Target="http://www.customs.gov.kw/" TargetMode="External"/><Relationship Id="rId1125" Type="http://schemas.openxmlformats.org/officeDocument/2006/relationships/hyperlink" Target="http://www.llv.li/" TargetMode="External"/><Relationship Id="rId1332" Type="http://schemas.openxmlformats.org/officeDocument/2006/relationships/hyperlink" Target="http://www.zambia-weekly.com/media/zambia_weekly_2013_-_wk_13.pdf" TargetMode="External"/><Relationship Id="rId3297" Type="http://schemas.openxmlformats.org/officeDocument/2006/relationships/hyperlink" Target="http://www.hacienda.gob.ni/Ministerio" TargetMode="External"/><Relationship Id="rId3157" Type="http://schemas.openxmlformats.org/officeDocument/2006/relationships/hyperlink" Target="http://budget.okmot.kg/" TargetMode="External"/><Relationship Id="rId285" Type="http://schemas.openxmlformats.org/officeDocument/2006/relationships/hyperlink" Target="http://www.minfin.bg/en/page/58" TargetMode="External"/><Relationship Id="rId3364" Type="http://schemas.openxmlformats.org/officeDocument/2006/relationships/hyperlink" Target="http://www.budget.gov.ru/" TargetMode="External"/><Relationship Id="rId3571" Type="http://schemas.openxmlformats.org/officeDocument/2006/relationships/hyperlink" Target="http://mfin.gov.mt/en/home/Pages/FDRS.aspx" TargetMode="External"/><Relationship Id="rId492" Type="http://schemas.openxmlformats.org/officeDocument/2006/relationships/hyperlink" Target="http://www.mof.gov.bn/index.php/divisions/revenue" TargetMode="External"/><Relationship Id="rId2173" Type="http://schemas.openxmlformats.org/officeDocument/2006/relationships/hyperlink" Target="http://www.finance.gov.ls/home/" TargetMode="External"/><Relationship Id="rId2380" Type="http://schemas.openxmlformats.org/officeDocument/2006/relationships/hyperlink" Target="http://www.iadb.org/en/projects/project-description-title,1303.html?id=pr-t1030" TargetMode="External"/><Relationship Id="rId3017" Type="http://schemas.openxmlformats.org/officeDocument/2006/relationships/hyperlink" Target="http://www.mefb.gov.mg/index.php?option=com_wrapper&amp;view=wrapper&amp;Itemid=34" TargetMode="External"/><Relationship Id="rId3224" Type="http://schemas.openxmlformats.org/officeDocument/2006/relationships/hyperlink" Target="http://budget.treasury.go.ke/" TargetMode="External"/><Relationship Id="rId3431" Type="http://schemas.openxmlformats.org/officeDocument/2006/relationships/hyperlink" Target="http://www.dgbas.gov.tw/public/data/dgbas01/103/103hb/menu.htm" TargetMode="External"/><Relationship Id="rId145" Type="http://schemas.openxmlformats.org/officeDocument/2006/relationships/hyperlink" Target="http://en.wikipedia.org/wiki/East_Timor" TargetMode="External"/><Relationship Id="rId352" Type="http://schemas.openxmlformats.org/officeDocument/2006/relationships/hyperlink" Target="http://www.finance.gov.gy/images/Docs/Legislation/Fiscal%20Management%20and%20Accountability%20Act%202003.pdf" TargetMode="External"/><Relationship Id="rId2033" Type="http://schemas.openxmlformats.org/officeDocument/2006/relationships/hyperlink" Target="http://www.imf.org/external/pubs/ft/scr/2014/cr1486.pdf" TargetMode="External"/><Relationship Id="rId2240" Type="http://schemas.openxmlformats.org/officeDocument/2006/relationships/hyperlink" Target="http://www.cies.iscte.pt/linhas/linha2/sociedade_rede/pr_htdocs_network/apps/alvarez.pdf" TargetMode="External"/><Relationship Id="rId212" Type="http://schemas.openxmlformats.org/officeDocument/2006/relationships/hyperlink" Target="http://www.tresor.mr/" TargetMode="External"/><Relationship Id="rId1799" Type="http://schemas.openxmlformats.org/officeDocument/2006/relationships/hyperlink" Target="http://www.javnanabava.hr/" TargetMode="External"/><Relationship Id="rId2100" Type="http://schemas.openxmlformats.org/officeDocument/2006/relationships/hyperlink" Target="http://article.wn.com/view/2014/04/10/ELECTRONIC_COMMUNICATIONS_AND_TRANSACTIONS_BILL_PASSES_Gover/" TargetMode="External"/><Relationship Id="rId4065" Type="http://schemas.openxmlformats.org/officeDocument/2006/relationships/hyperlink" Target="http://data.gov.uk/" TargetMode="External"/><Relationship Id="rId1659" Type="http://schemas.openxmlformats.org/officeDocument/2006/relationships/hyperlink" Target="http://www.fsmopa.fm/new/ONPA%20Releases%20Audit%20on%20FSM%20Payroll%20Controls%20Fiscal%20Years%20Through%20May%202012.pdf" TargetMode="External"/><Relationship Id="rId1866" Type="http://schemas.openxmlformats.org/officeDocument/2006/relationships/hyperlink" Target="https://contrataciondelestado.es/" TargetMode="External"/><Relationship Id="rId2917" Type="http://schemas.openxmlformats.org/officeDocument/2006/relationships/hyperlink" Target="http://www.dgecnstat-ge.org/" TargetMode="External"/><Relationship Id="rId3081" Type="http://schemas.openxmlformats.org/officeDocument/2006/relationships/hyperlink" Target="http://www.inegi.gob.mx/" TargetMode="External"/><Relationship Id="rId4132" Type="http://schemas.openxmlformats.org/officeDocument/2006/relationships/hyperlink" Target="http://www.efv.admin.ch/d/dokumentation/finanzberichterstattung/bundeshaushalt_sdds.php" TargetMode="External"/><Relationship Id="rId1519" Type="http://schemas.openxmlformats.org/officeDocument/2006/relationships/hyperlink" Target="http://laborsta.ilo.org/STP/guest" TargetMode="External"/><Relationship Id="rId1726" Type="http://schemas.openxmlformats.org/officeDocument/2006/relationships/hyperlink" Target="http://unpan1.un.org/intradoc/groups/public/documents/un/unpan023273.pdf" TargetMode="External"/><Relationship Id="rId1933" Type="http://schemas.openxmlformats.org/officeDocument/2006/relationships/hyperlink" Target="http://finance.gov.tt/services/central-tenders-board/" TargetMode="External"/><Relationship Id="rId18" Type="http://schemas.openxmlformats.org/officeDocument/2006/relationships/hyperlink" Target="http://en.wikipedia.org/wiki/Belize" TargetMode="External"/><Relationship Id="rId3898" Type="http://schemas.openxmlformats.org/officeDocument/2006/relationships/hyperlink" Target="http://bop.dgb.ga/" TargetMode="External"/><Relationship Id="rId3758" Type="http://schemas.openxmlformats.org/officeDocument/2006/relationships/hyperlink" Target="http://www.mof.go.tz/" TargetMode="External"/><Relationship Id="rId3965" Type="http://schemas.openxmlformats.org/officeDocument/2006/relationships/hyperlink" Target="http://zambiamf.africadata.org/" TargetMode="External"/><Relationship Id="rId679" Type="http://schemas.openxmlformats.org/officeDocument/2006/relationships/hyperlink" Target="http://www.rs.ge/" TargetMode="External"/><Relationship Id="rId886" Type="http://schemas.openxmlformats.org/officeDocument/2006/relationships/hyperlink" Target="http://www.servicepublic.gouv.sn/" TargetMode="External"/><Relationship Id="rId2567" Type="http://schemas.openxmlformats.org/officeDocument/2006/relationships/hyperlink" Target="http://www.bcb.gob.bo&#160;&#160;&#160;" TargetMode="External"/><Relationship Id="rId2774" Type="http://schemas.openxmlformats.org/officeDocument/2006/relationships/hyperlink" Target="http://www.vnso.gov.vu/" TargetMode="External"/><Relationship Id="rId3618" Type="http://schemas.openxmlformats.org/officeDocument/2006/relationships/hyperlink" Target="http://www.economiayfinanzas.gob.bo/" TargetMode="External"/><Relationship Id="rId2" Type="http://schemas.openxmlformats.org/officeDocument/2006/relationships/hyperlink" Target="http://en.wikipedia.org/wiki/Albania" TargetMode="External"/><Relationship Id="rId539" Type="http://schemas.openxmlformats.org/officeDocument/2006/relationships/hyperlink" Target="http://www.tresor.gov.ci/documentation/actualites/revue-de-presse/item/828-tracabilite-des-operations-financieres-de-l%E2%80%99etat-la-cr%C3%A9ation-d%E2%80%99un-compte-unique-du-tr%C3%A9sor-adopt%C3%A9-en-conseil-de-ministre.html" TargetMode="External"/><Relationship Id="rId746" Type="http://schemas.openxmlformats.org/officeDocument/2006/relationships/hyperlink" Target="http://www.customs.gov.lc/" TargetMode="External"/><Relationship Id="rId1169" Type="http://schemas.openxmlformats.org/officeDocument/2006/relationships/hyperlink" Target="http://www.irdmyanmar.gov.mm/" TargetMode="External"/><Relationship Id="rId1376" Type="http://schemas.openxmlformats.org/officeDocument/2006/relationships/hyperlink" Target="http://www.freebalance.com/news/2011/Uganda-Launches-FreeBalance-Integrated-Personnel-and-Payroll-System.asp" TargetMode="External"/><Relationship Id="rId1583" Type="http://schemas.openxmlformats.org/officeDocument/2006/relationships/hyperlink" Target="http://www.hks.harvard.edu/m-rcbg/ethiopia/Publications/ARD%20Final%20Draft.pdf" TargetMode="External"/><Relationship Id="rId2427" Type="http://schemas.openxmlformats.org/officeDocument/2006/relationships/hyperlink" Target="https://www.mof.gov.tl/about-the-ministry/organisation-structure-roles-and-people/generals-directorate/general-diretore-treasury/?lang=en" TargetMode="External"/><Relationship Id="rId2981" Type="http://schemas.openxmlformats.org/officeDocument/2006/relationships/hyperlink" Target="http://www.minec.gob.sv/" TargetMode="External"/><Relationship Id="rId3825" Type="http://schemas.openxmlformats.org/officeDocument/2006/relationships/hyperlink" Target="http://www.dbm.gov.ph/" TargetMode="External"/><Relationship Id="rId953" Type="http://schemas.openxmlformats.org/officeDocument/2006/relationships/hyperlink" Target="https://ecustoms.bg/eportal/" TargetMode="External"/><Relationship Id="rId1029" Type="http://schemas.openxmlformats.org/officeDocument/2006/relationships/hyperlink" Target="http://www.rs.ge/" TargetMode="External"/><Relationship Id="rId1236" Type="http://schemas.openxmlformats.org/officeDocument/2006/relationships/hyperlink" Target="http://www.iras.gov.sg/irashome/eservices.aspx" TargetMode="External"/><Relationship Id="rId1790" Type="http://schemas.openxmlformats.org/officeDocument/2006/relationships/hyperlink" Target="https://www.mercadopublico.cl/Portal/login.aspx" TargetMode="External"/><Relationship Id="rId2634" Type="http://schemas.openxmlformats.org/officeDocument/2006/relationships/hyperlink" Target="http://eng.bok.or.kr&#160;" TargetMode="External"/><Relationship Id="rId2841" Type="http://schemas.openxmlformats.org/officeDocument/2006/relationships/hyperlink" Target="http://www.sefin.gob.hn/?page_id=5395" TargetMode="External"/><Relationship Id="rId82" Type="http://schemas.openxmlformats.org/officeDocument/2006/relationships/hyperlink" Target="http://en.wikipedia.org/wiki/Lesotho" TargetMode="External"/><Relationship Id="rId606" Type="http://schemas.openxmlformats.org/officeDocument/2006/relationships/hyperlink" Target="http://antiguabarbuda.gov.ag/" TargetMode="External"/><Relationship Id="rId813" Type="http://schemas.openxmlformats.org/officeDocument/2006/relationships/hyperlink" Target="http://www.brunei.gov.bn/" TargetMode="External"/><Relationship Id="rId1443" Type="http://schemas.openxmlformats.org/officeDocument/2006/relationships/hyperlink" Target="http://www.afdb.org/fileadmin/uploads/afdb/Documents/Publications/Rwanda%20Full%20PDF%20Country%20Note_01.pdf" TargetMode="External"/><Relationship Id="rId1650" Type="http://schemas.openxmlformats.org/officeDocument/2006/relationships/hyperlink" Target="http://www.mkk.gov.kg/index.php?option=com_content&amp;view=section&amp;layout=blog&amp;id=69&amp;Itemid=98&amp;lang=ru" TargetMode="External"/><Relationship Id="rId2701" Type="http://schemas.openxmlformats.org/officeDocument/2006/relationships/hyperlink" Target="http://www.snb.ch/" TargetMode="External"/><Relationship Id="rId1303" Type="http://schemas.openxmlformats.org/officeDocument/2006/relationships/hyperlink" Target="http://www.soliq.uz/" TargetMode="External"/><Relationship Id="rId1510" Type="http://schemas.openxmlformats.org/officeDocument/2006/relationships/hyperlink" Target="http://laborsta.ilo.org/STP/guest" TargetMode="External"/><Relationship Id="rId3268" Type="http://schemas.openxmlformats.org/officeDocument/2006/relationships/hyperlink" Target="http://www.bb.go.th/bbhome/page.asp?option=content&amp;dsc=%A2%E9%CD%C1%D9%C5%A1%AE%CB%C1%D2%C2%E1%C5%D0%C3%D0%E0%BA%D5%C2%BA&amp;folddsc=19001" TargetMode="External"/><Relationship Id="rId3475" Type="http://schemas.openxmlformats.org/officeDocument/2006/relationships/hyperlink" Target="http://www-wds.worldbank.org/external/default/WDSContentServer/WDSP/IB/2012/03/22/000333038_20120322225943/Rendered/PDF/673470PJPR0v100edbyTACT0CTRNL0LEGES.pdf" TargetMode="External"/><Relationship Id="rId3682" Type="http://schemas.openxmlformats.org/officeDocument/2006/relationships/hyperlink" Target="http://www.mof.gov.mn/" TargetMode="External"/><Relationship Id="rId189" Type="http://schemas.openxmlformats.org/officeDocument/2006/relationships/hyperlink" Target="http://en.wikipedia.org/wiki/Suriname" TargetMode="External"/><Relationship Id="rId396" Type="http://schemas.openxmlformats.org/officeDocument/2006/relationships/hyperlink" Target="http://www.kazna.gov.kg/" TargetMode="External"/><Relationship Id="rId2077" Type="http://schemas.openxmlformats.org/officeDocument/2006/relationships/hyperlink" Target="http://www.indotel.gob.do/index.php/sector-de-las-telecomunicaciones/comercio-electronico/descripcion-firma-digital" TargetMode="External"/><Relationship Id="rId2284" Type="http://schemas.openxmlformats.org/officeDocument/2006/relationships/hyperlink" Target="http://unpan1.un.org/intradoc/groups/public/documents/caricad/unpan008388.pdf" TargetMode="External"/><Relationship Id="rId2491" Type="http://schemas.openxmlformats.org/officeDocument/2006/relationships/hyperlink" Target="http://www.ntma.ie/" TargetMode="External"/><Relationship Id="rId3128" Type="http://schemas.openxmlformats.org/officeDocument/2006/relationships/hyperlink" Target="http://www1.minfin.ru/ru/reforms/local_government/" TargetMode="External"/><Relationship Id="rId3335" Type="http://schemas.openxmlformats.org/officeDocument/2006/relationships/hyperlink" Target="http://www.banque-comores.km/" TargetMode="External"/><Relationship Id="rId3542" Type="http://schemas.openxmlformats.org/officeDocument/2006/relationships/hyperlink" Target="http://km.anm.gov.my/" TargetMode="External"/><Relationship Id="rId256" Type="http://schemas.openxmlformats.org/officeDocument/2006/relationships/hyperlink" Target="http://www.mf.gov.dz/article/43/Tr%C3%A9sor/190/Pr%C3%A9sentation-de-la-DGT.html" TargetMode="External"/><Relationship Id="rId463" Type="http://schemas.openxmlformats.org/officeDocument/2006/relationships/hyperlink" Target="http://www.roskazna.ru/" TargetMode="External"/><Relationship Id="rId670" Type="http://schemas.openxmlformats.org/officeDocument/2006/relationships/hyperlink" Target="http://www.aduana.gob.ec/" TargetMode="External"/><Relationship Id="rId1093" Type="http://schemas.openxmlformats.org/officeDocument/2006/relationships/hyperlink" Target="http://taxes.gov.il/Pages/ShirutimBeClick.aspx" TargetMode="External"/><Relationship Id="rId2144" Type="http://schemas.openxmlformats.org/officeDocument/2006/relationships/hyperlink" Target="http://www.mra.mw/about/index.php?cPageName=Electronic%20Payments&amp;cPageType=ModernizationProject" TargetMode="External"/><Relationship Id="rId2351" Type="http://schemas.openxmlformats.org/officeDocument/2006/relationships/hyperlink" Target="https://www.cait.gov.kw/National-Projects/Official-portal-for-the-State-of-Kuwait.aspx" TargetMode="External"/><Relationship Id="rId3402" Type="http://schemas.openxmlformats.org/officeDocument/2006/relationships/hyperlink" Target="http://www.kase.gov.lv/?object_id=143" TargetMode="External"/><Relationship Id="rId116" Type="http://schemas.openxmlformats.org/officeDocument/2006/relationships/hyperlink" Target="http://en.wikipedia.org/wiki/Peru" TargetMode="External"/><Relationship Id="rId323" Type="http://schemas.openxmlformats.org/officeDocument/2006/relationships/hyperlink" Target="http://www.treasuryfinland.fi/" TargetMode="External"/><Relationship Id="rId530" Type="http://schemas.openxmlformats.org/officeDocument/2006/relationships/hyperlink" Target="http://mevzuat.basbakanlik.gov.tr/Metin.Aspx?MevzuatKod=7.5.15060&amp;sourceXmlSearch=Genel%20B&amp;MevzuatIliski=0" TargetMode="External"/><Relationship Id="rId1160" Type="http://schemas.openxmlformats.org/officeDocument/2006/relationships/hyperlink" Target="http://www.fisc.md/" TargetMode="External"/><Relationship Id="rId2004" Type="http://schemas.openxmlformats.org/officeDocument/2006/relationships/hyperlink" Target="http://www.gov.hk/en/theme/eprocurement" TargetMode="External"/><Relationship Id="rId2211" Type="http://schemas.openxmlformats.org/officeDocument/2006/relationships/hyperlink" Target="http://mcit.gov.af/Content/files/EGOV%20AF%20-%20D9%20-%20Electronic%20Government%20%20Strategy%20in%20Afghanistan.pdf" TargetMode="External"/><Relationship Id="rId1020" Type="http://schemas.openxmlformats.org/officeDocument/2006/relationships/hyperlink" Target="https://customsinlandrevenue.gov.vu/index.php/asycuda" TargetMode="External"/><Relationship Id="rId1977" Type="http://schemas.openxmlformats.org/officeDocument/2006/relationships/hyperlink" Target="https://www.contratos.gov.co/" TargetMode="External"/><Relationship Id="rId1837" Type="http://schemas.openxmlformats.org/officeDocument/2006/relationships/hyperlink" Target="http://www.ppcc.gov.lr/2content.php?main=17&amp;related=17&amp;pg=mp" TargetMode="External"/><Relationship Id="rId3192" Type="http://schemas.openxmlformats.org/officeDocument/2006/relationships/hyperlink" Target="http://www.geostat.ge/index.php?action=0&amp;lang=geo" TargetMode="External"/><Relationship Id="rId4036" Type="http://schemas.openxmlformats.org/officeDocument/2006/relationships/hyperlink" Target="http://www.suomi.fi/suomifi/tyohuone/yhteiset_palvelut/avoin_data" TargetMode="External"/><Relationship Id="rId3052" Type="http://schemas.openxmlformats.org/officeDocument/2006/relationships/hyperlink" Target="http://www.stat.fi/" TargetMode="External"/><Relationship Id="rId4103" Type="http://schemas.openxmlformats.org/officeDocument/2006/relationships/hyperlink" Target="http://www.hm-treasury.gov.uk/psr_coins_data.htm" TargetMode="External"/><Relationship Id="rId180" Type="http://schemas.openxmlformats.org/officeDocument/2006/relationships/hyperlink" Target="http://en.wikipedia.org/wiki/Libya" TargetMode="External"/><Relationship Id="rId1904" Type="http://schemas.openxmlformats.org/officeDocument/2006/relationships/hyperlink" Target="http://www.hatcyemen.org/" TargetMode="External"/><Relationship Id="rId3869" Type="http://schemas.openxmlformats.org/officeDocument/2006/relationships/hyperlink" Target="http://app.mof.gov.sg/singapore_budget_archives.aspx" TargetMode="External"/><Relationship Id="rId997" Type="http://schemas.openxmlformats.org/officeDocument/2006/relationships/hyperlink" Target="https://www.tastselv.skat.dk/" TargetMode="External"/><Relationship Id="rId2678" Type="http://schemas.openxmlformats.org/officeDocument/2006/relationships/hyperlink" Target="http://www.cbr.ru/" TargetMode="External"/><Relationship Id="rId2885" Type="http://schemas.openxmlformats.org/officeDocument/2006/relationships/hyperlink" Target="http://sdw.ecb.europa.eu/browse.do?node=19111" TargetMode="External"/><Relationship Id="rId3729" Type="http://schemas.openxmlformats.org/officeDocument/2006/relationships/hyperlink" Target="http://www.mof.gov.ye/" TargetMode="External"/><Relationship Id="rId3936" Type="http://schemas.openxmlformats.org/officeDocument/2006/relationships/hyperlink" Target="http://web02.mof.gov.tw/njswww/WebProxy.aspx?sys=100&amp;funid=defjspf2" TargetMode="External"/><Relationship Id="rId857" Type="http://schemas.openxmlformats.org/officeDocument/2006/relationships/hyperlink" Target="https://citizen.egov.mv/" TargetMode="External"/><Relationship Id="rId1487" Type="http://schemas.openxmlformats.org/officeDocument/2006/relationships/hyperlink" Target="http://laborsta.ilo.org/STP/guest" TargetMode="External"/><Relationship Id="rId1694" Type="http://schemas.openxmlformats.org/officeDocument/2006/relationships/hyperlink" Target="http://www.pefa.org/en/assessment/sn-jun11-pfmpr-public-en" TargetMode="External"/><Relationship Id="rId2538" Type="http://schemas.openxmlformats.org/officeDocument/2006/relationships/hyperlink" Target="http://www.epd.gov.hk/epd/english/how_help/tools_epr/files/treasury_er2012e.pdf" TargetMode="External"/><Relationship Id="rId2745" Type="http://schemas.openxmlformats.org/officeDocument/2006/relationships/hyperlink" Target="http://www.nso.mn/" TargetMode="External"/><Relationship Id="rId2952" Type="http://schemas.openxmlformats.org/officeDocument/2006/relationships/hyperlink" Target="http://www.belstat.gov.by/" TargetMode="External"/><Relationship Id="rId717" Type="http://schemas.openxmlformats.org/officeDocument/2006/relationships/hyperlink" Target="http://www.customs.gov.mv/" TargetMode="External"/><Relationship Id="rId924" Type="http://schemas.openxmlformats.org/officeDocument/2006/relationships/hyperlink" Target="https://www.bmf.gv.at/" TargetMode="External"/><Relationship Id="rId1347" Type="http://schemas.openxmlformats.org/officeDocument/2006/relationships/hyperlink" Target="http://laborsta.ilo.org/STP/guest" TargetMode="External"/><Relationship Id="rId1554" Type="http://schemas.openxmlformats.org/officeDocument/2006/relationships/hyperlink" Target="https://www.pefa.org/en/assessment/jm-may07-pfmpr-public-en" TargetMode="External"/><Relationship Id="rId1761" Type="http://schemas.openxmlformats.org/officeDocument/2006/relationships/hyperlink" Target="http://www.comprasgovernamentais.gov.br/" TargetMode="External"/><Relationship Id="rId2605" Type="http://schemas.openxmlformats.org/officeDocument/2006/relationships/hyperlink" Target="http://www.banque-france.fr/" TargetMode="External"/><Relationship Id="rId2812" Type="http://schemas.openxmlformats.org/officeDocument/2006/relationships/hyperlink" Target="http://fms.treas.gov/foia/index.html" TargetMode="External"/><Relationship Id="rId53" Type="http://schemas.openxmlformats.org/officeDocument/2006/relationships/hyperlink" Target="http://en.wikipedia.org/wiki/Germany" TargetMode="External"/><Relationship Id="rId1207" Type="http://schemas.openxmlformats.org/officeDocument/2006/relationships/hyperlink" Target="http://www.e-clo.gov.pl/strona-glowna" TargetMode="External"/><Relationship Id="rId1414" Type="http://schemas.openxmlformats.org/officeDocument/2006/relationships/hyperlink" Target="http://ec.europa.eu/enlargement/pdf/key_documents/2011/package/al_rapport_2011_en.pdf" TargetMode="External"/><Relationship Id="rId1621" Type="http://schemas.openxmlformats.org/officeDocument/2006/relationships/hyperlink" Target="http://www.fina.hr/Default.aspx?sec=1169" TargetMode="External"/><Relationship Id="rId3379" Type="http://schemas.openxmlformats.org/officeDocument/2006/relationships/hyperlink" Target="http://www.hacienda.gob.ni/documentos/presupuesto/informes/2012/Informe%20de%20Liquidacion%20del%20Presupuesto%20General%20de%20la%20Republica%202012.pdf/view" TargetMode="External"/><Relationship Id="rId3586" Type="http://schemas.openxmlformats.org/officeDocument/2006/relationships/hyperlink" Target="https://doft.gov.vu/index.php/about-us-admin-management/2014-01-04-23-31-58/fmis-section" TargetMode="External"/><Relationship Id="rId3793" Type="http://schemas.openxmlformats.org/officeDocument/2006/relationships/hyperlink" Target="http://www.minfin.am/main.php?lang=1&amp;mode=budget&amp;iseng=1&amp;isarm=1" TargetMode="External"/><Relationship Id="rId2188" Type="http://schemas.openxmlformats.org/officeDocument/2006/relationships/hyperlink" Target="http://www.shcp.gob.mx/Paginas/default.aspx" TargetMode="External"/><Relationship Id="rId2395" Type="http://schemas.openxmlformats.org/officeDocument/2006/relationships/hyperlink" Target="http://www.antigua.gov.ag/" TargetMode="External"/><Relationship Id="rId3239" Type="http://schemas.openxmlformats.org/officeDocument/2006/relationships/hyperlink" Target="http://www.regjeringen.no/nb/dep/fin/dok/veiledninger_brosjyrer/2012/lommebudsjettet-2011.html?id=673567" TargetMode="External"/><Relationship Id="rId3446" Type="http://schemas.openxmlformats.org/officeDocument/2006/relationships/hyperlink" Target="http://www.oncop.gob.ve/site/vistas/principal/sigecof.php" TargetMode="External"/><Relationship Id="rId367" Type="http://schemas.openxmlformats.org/officeDocument/2006/relationships/hyperlink" Target="http://www.mefa.gov.ir/" TargetMode="External"/><Relationship Id="rId574" Type="http://schemas.openxmlformats.org/officeDocument/2006/relationships/hyperlink" Target="http://www.rbv.gov.vu/" TargetMode="External"/><Relationship Id="rId2048" Type="http://schemas.openxmlformats.org/officeDocument/2006/relationships/hyperlink" Target="http://www.bisan.com/?page_id=179" TargetMode="External"/><Relationship Id="rId2255" Type="http://schemas.openxmlformats.org/officeDocument/2006/relationships/hyperlink" Target="https://joinup.ec.europa.eu/sites/default/files/b0/f1/3a/eGov%20in%20CZ%20-%20April%202014%20-%20v.16.0.pdf" TargetMode="External"/><Relationship Id="rId3653" Type="http://schemas.openxmlformats.org/officeDocument/2006/relationships/hyperlink" Target="http://www.finmin.nic.in/" TargetMode="External"/><Relationship Id="rId3860" Type="http://schemas.openxmlformats.org/officeDocument/2006/relationships/hyperlink" Target="http://www.mf.gov.mz/web/guest/documentos" TargetMode="External"/><Relationship Id="rId227" Type="http://schemas.openxmlformats.org/officeDocument/2006/relationships/hyperlink" Target="http://www-wds.worldbank.org/external/default/WDSContentServer/WDSP/IB/2012/06/15/000356161_20120615033527/Rendered/PDF/699640WP0P1206070023B0PFM0Web0Final.pdf" TargetMode="External"/><Relationship Id="rId781" Type="http://schemas.openxmlformats.org/officeDocument/2006/relationships/hyperlink" Target="http://www.customsinlandrevenue.gov.vu/" TargetMode="External"/><Relationship Id="rId2462" Type="http://schemas.openxmlformats.org/officeDocument/2006/relationships/hyperlink" Target="http://www.mof.gov.eg/english/Pages/Home.aspx" TargetMode="External"/><Relationship Id="rId3306" Type="http://schemas.openxmlformats.org/officeDocument/2006/relationships/hyperlink" Target="http://www.treasury.gov.pg/about_us.html" TargetMode="External"/><Relationship Id="rId3513" Type="http://schemas.openxmlformats.org/officeDocument/2006/relationships/hyperlink" Target="http://siteresources.worldbank.org/INTDEBTDEPT/PreliminaryDocuments/22539668/ComorosPD.pdf" TargetMode="External"/><Relationship Id="rId3720" Type="http://schemas.openxmlformats.org/officeDocument/2006/relationships/hyperlink" Target="http://www.maliye.gov.tr/" TargetMode="External"/><Relationship Id="rId434" Type="http://schemas.openxmlformats.org/officeDocument/2006/relationships/hyperlink" Target="http://www.dsta.nl/" TargetMode="External"/><Relationship Id="rId641" Type="http://schemas.openxmlformats.org/officeDocument/2006/relationships/hyperlink" Target="http://www.douanes-benin.net/" TargetMode="External"/><Relationship Id="rId1064" Type="http://schemas.openxmlformats.org/officeDocument/2006/relationships/hyperlink" Target="http://www.dgi.gouv.ht/" TargetMode="External"/><Relationship Id="rId1271" Type="http://schemas.openxmlformats.org/officeDocument/2006/relationships/hyperlink" Target="http://portal.sw.nat.gov.tw/PPL" TargetMode="External"/><Relationship Id="rId2115" Type="http://schemas.openxmlformats.org/officeDocument/2006/relationships/hyperlink" Target="http://www.fineid.fi/?site=10" TargetMode="External"/><Relationship Id="rId2322" Type="http://schemas.openxmlformats.org/officeDocument/2006/relationships/hyperlink" Target="https://www.gov.uk/government/publications/government-digital-strategy" TargetMode="External"/><Relationship Id="rId501" Type="http://schemas.openxmlformats.org/officeDocument/2006/relationships/hyperlink" Target="http://www.grss-mof.org/wp-content/uploads/2014/03/APPROPRIATION_SUPPLEMENTARY-BILL.pdf" TargetMode="External"/><Relationship Id="rId1131" Type="http://schemas.openxmlformats.org/officeDocument/2006/relationships/hyperlink" Target="http://www.tedmev.com/english/index.php" TargetMode="External"/><Relationship Id="rId3096" Type="http://schemas.openxmlformats.org/officeDocument/2006/relationships/hyperlink" Target="http://www.hacienda.gob.ni/Direcciones/tecnologia/hacienda/Direcciones/tecnologia/aplicaciones" TargetMode="External"/><Relationship Id="rId4147" Type="http://schemas.openxmlformats.org/officeDocument/2006/relationships/hyperlink" Target="http://www.fin.ee/riigieelarve-2011" TargetMode="External"/><Relationship Id="rId1948" Type="http://schemas.openxmlformats.org/officeDocument/2006/relationships/hyperlink" Target="http://web.pcc.gov.tw/tps/pss/tender.do?method=goSearch&amp;searchMode=common&amp;searchType=basic" TargetMode="External"/><Relationship Id="rId3163" Type="http://schemas.openxmlformats.org/officeDocument/2006/relationships/hyperlink" Target="http://www.minfin.gov.al/minfin/GFS_ne_Vite_1597_1.php" TargetMode="External"/><Relationship Id="rId3370" Type="http://schemas.openxmlformats.org/officeDocument/2006/relationships/hyperlink" Target="http://www.hkma.gov.hk/" TargetMode="External"/><Relationship Id="rId4007" Type="http://schemas.openxmlformats.org/officeDocument/2006/relationships/hyperlink" Target="http://www.rozpocet.sk/app/homepage" TargetMode="External"/><Relationship Id="rId291" Type="http://schemas.openxmlformats.org/officeDocument/2006/relationships/hyperlink" Target="http://www.afdevinfo.com/htmlreports/org/org_38461.html" TargetMode="External"/><Relationship Id="rId1808" Type="http://schemas.openxmlformats.org/officeDocument/2006/relationships/hyperlink" Target="https://acceso.comprasdominicana.gov.do/compras/publicaciones/consultas/procesosdecompras/consulta.jsp?hiddenTipoConsulta=FINALIZADOS" TargetMode="External"/><Relationship Id="rId3023" Type="http://schemas.openxmlformats.org/officeDocument/2006/relationships/hyperlink" Target="http://www.cbs.nl/" TargetMode="External"/><Relationship Id="rId151" Type="http://schemas.openxmlformats.org/officeDocument/2006/relationships/hyperlink" Target="http://en.wikipedia.org/wiki/Turkmenistan" TargetMode="External"/><Relationship Id="rId3230" Type="http://schemas.openxmlformats.org/officeDocument/2006/relationships/hyperlink" Target="http://www.finance.gov.lb/en-US/finance/BudgetInformation/Pages/AnnualBudgetDocumentsandProcess.aspx" TargetMode="External"/><Relationship Id="rId2789" Type="http://schemas.openxmlformats.org/officeDocument/2006/relationships/hyperlink" Target="http://www.dgo.pt/execucaoorcamental/Paginas/Sintese-da-Execucao-Orcamental-Mensal.aspx" TargetMode="External"/><Relationship Id="rId2996" Type="http://schemas.openxmlformats.org/officeDocument/2006/relationships/hyperlink" Target="http://www.budget.gouv.fr/budget/accessibilite" TargetMode="External"/><Relationship Id="rId968" Type="http://schemas.openxmlformats.org/officeDocument/2006/relationships/hyperlink" Target="http://www.sii.cl/" TargetMode="External"/><Relationship Id="rId1598" Type="http://schemas.openxmlformats.org/officeDocument/2006/relationships/hyperlink" Target="http://www.csc.gov.az/aze/index.php?option=com_content&amp;view=article&amp;id=2117%3Akomissiyann-2008-ci-il-rzind-faliyyti-bard-hesabat-&amp;catid=90%3Akomissiyann-faliyyti-bard-illik-hesabatlar-&amp;Itemid=89&amp;lang=en" TargetMode="External"/><Relationship Id="rId2649" Type="http://schemas.openxmlformats.org/officeDocument/2006/relationships/hyperlink" Target="http://www.centralbankmalta.org/" TargetMode="External"/><Relationship Id="rId2856" Type="http://schemas.openxmlformats.org/officeDocument/2006/relationships/hyperlink" Target="http://www.stat.kz/" TargetMode="External"/><Relationship Id="rId3907" Type="http://schemas.openxmlformats.org/officeDocument/2006/relationships/hyperlink" Target="http://www.finances.ad/pressupostos-del-govern-d-andorra" TargetMode="External"/><Relationship Id="rId97" Type="http://schemas.openxmlformats.org/officeDocument/2006/relationships/hyperlink" Target="http://en.wikipedia.org/wiki/Mongolia" TargetMode="External"/><Relationship Id="rId828" Type="http://schemas.openxmlformats.org/officeDocument/2006/relationships/hyperlink" Target="http://www.ermis.gov.gr/" TargetMode="External"/><Relationship Id="rId1458" Type="http://schemas.openxmlformats.org/officeDocument/2006/relationships/hyperlink" Target="http://www.gfmis.go.th/gfmis_us2.html" TargetMode="External"/><Relationship Id="rId1665" Type="http://schemas.openxmlformats.org/officeDocument/2006/relationships/hyperlink" Target="http://www.uzk.co.me/stari/eng/itsystem/" TargetMode="External"/><Relationship Id="rId1872" Type="http://schemas.openxmlformats.org/officeDocument/2006/relationships/hyperlink" Target="http://www.philgeps.gov.ph/" TargetMode="External"/><Relationship Id="rId2509" Type="http://schemas.openxmlformats.org/officeDocument/2006/relationships/hyperlink" Target="http://cbl.gov.ly/eng/" TargetMode="External"/><Relationship Id="rId2716" Type="http://schemas.openxmlformats.org/officeDocument/2006/relationships/hyperlink" Target="http://www.bcu.gub.uy/" TargetMode="External"/><Relationship Id="rId4071" Type="http://schemas.openxmlformats.org/officeDocument/2006/relationships/hyperlink" Target="http://opengovdata.ru/" TargetMode="External"/><Relationship Id="rId1318" Type="http://schemas.openxmlformats.org/officeDocument/2006/relationships/hyperlink" Target="http://blogs.worldbank.org/governance/open-government-contracts-platform-now-live" TargetMode="External"/><Relationship Id="rId1525" Type="http://schemas.openxmlformats.org/officeDocument/2006/relationships/hyperlink" Target="http://laborsta.ilo.org/STP/guest" TargetMode="External"/><Relationship Id="rId2923" Type="http://schemas.openxmlformats.org/officeDocument/2006/relationships/hyperlink" Target="http://www.maliye-behim.gov.tr/bes/" TargetMode="External"/><Relationship Id="rId1732" Type="http://schemas.openxmlformats.org/officeDocument/2006/relationships/hyperlink" Target="http://unpan1.un.org/intradoc/groups/public/documents/un/unpan023281.pdf" TargetMode="External"/><Relationship Id="rId24" Type="http://schemas.openxmlformats.org/officeDocument/2006/relationships/hyperlink" Target="http://en.wikipedia.org/wiki/Bulgaria" TargetMode="External"/><Relationship Id="rId2299" Type="http://schemas.openxmlformats.org/officeDocument/2006/relationships/hyperlink" Target="http://economy.gov.ru/wps/wcm/connect/economylib4/en/home/activity/sections/inforientedsoc/index" TargetMode="External"/><Relationship Id="rId3697" Type="http://schemas.openxmlformats.org/officeDocument/2006/relationships/hyperlink" Target="http://www.portugal.gov.pt/pt/os-ministerios/ministerio-das-financas.aspx" TargetMode="External"/><Relationship Id="rId3557" Type="http://schemas.openxmlformats.org/officeDocument/2006/relationships/hyperlink" Target="http://www.mf.gov.pl/ministerstwo-finansow/dzialalnosc/finanse-publiczne/budzet-panstwa/trezor" TargetMode="External"/><Relationship Id="rId3764" Type="http://schemas.openxmlformats.org/officeDocument/2006/relationships/hyperlink" Target="http://www.finance.gov.sk/Default.aspx?CatID=60" TargetMode="External"/><Relationship Id="rId3971" Type="http://schemas.openxmlformats.org/officeDocument/2006/relationships/hyperlink" Target="http://www.whitehouse.gov/omb" TargetMode="External"/><Relationship Id="rId478" Type="http://schemas.openxmlformats.org/officeDocument/2006/relationships/hyperlink" Target="http://www.finanze.sm/" TargetMode="External"/><Relationship Id="rId685" Type="http://schemas.openxmlformats.org/officeDocument/2006/relationships/hyperlink" Target="http://www.minfin-gov.bissau.net/dga" TargetMode="External"/><Relationship Id="rId892" Type="http://schemas.openxmlformats.org/officeDocument/2006/relationships/hyperlink" Target="http://en.wikipedia.org/wiki/E-services" TargetMode="External"/><Relationship Id="rId2159" Type="http://schemas.openxmlformats.org/officeDocument/2006/relationships/hyperlink" Target="http://www.dof.gov.ph/" TargetMode="External"/><Relationship Id="rId2366" Type="http://schemas.openxmlformats.org/officeDocument/2006/relationships/hyperlink" Target="http://www.presidencia.gob.mx/edn/" TargetMode="External"/><Relationship Id="rId2573" Type="http://schemas.openxmlformats.org/officeDocument/2006/relationships/hyperlink" Target="http://www.bceao.int&#160;" TargetMode="External"/><Relationship Id="rId2780" Type="http://schemas.openxmlformats.org/officeDocument/2006/relationships/hyperlink" Target="http://www.zimstat.co.zw/" TargetMode="External"/><Relationship Id="rId3417" Type="http://schemas.openxmlformats.org/officeDocument/2006/relationships/hyperlink" Target="http://www.ctc.gov.kw/" TargetMode="External"/><Relationship Id="rId3624" Type="http://schemas.openxmlformats.org/officeDocument/2006/relationships/hyperlink" Target="http://www.mef.gov.kh/" TargetMode="External"/><Relationship Id="rId3831" Type="http://schemas.openxmlformats.org/officeDocument/2006/relationships/hyperlink" Target="http://www.sboc.fm/index.php?id1=Vm0xMGFtVkhVWGhhU0U1U1lrVndVbFpyVWtKUFVUMDk" TargetMode="External"/><Relationship Id="rId338" Type="http://schemas.openxmlformats.org/officeDocument/2006/relationships/hyperlink" Target="http://www.ard.gov.af/index.php/sigtas-is-coming" TargetMode="External"/><Relationship Id="rId545" Type="http://schemas.openxmlformats.org/officeDocument/2006/relationships/hyperlink" Target="http://aid.dfat.gov.au/countries/pacific/kiribati/Documents/kiribati-pfm-performance-report.pdf" TargetMode="External"/><Relationship Id="rId752" Type="http://schemas.openxmlformats.org/officeDocument/2006/relationships/hyperlink" Target="http://www.carina.rs/" TargetMode="External"/><Relationship Id="rId1175" Type="http://schemas.openxmlformats.org/officeDocument/2006/relationships/hyperlink" Target="http://www.mictdc.com.mm/e-customs-system" TargetMode="External"/><Relationship Id="rId1382" Type="http://schemas.openxmlformats.org/officeDocument/2006/relationships/hyperlink" Target="https://www.pefa.org/en/assessment/vn-jul13-pfmpr-public-en" TargetMode="External"/><Relationship Id="rId2019" Type="http://schemas.openxmlformats.org/officeDocument/2006/relationships/hyperlink" Target="http://macaubusinessdaily.com/Politics/Gov%E2%80%99t-introduce-procurement-law" TargetMode="External"/><Relationship Id="rId2226" Type="http://schemas.openxmlformats.org/officeDocument/2006/relationships/hyperlink" Target="http://www.belpost.by/download_files/informacionnoe_obschestvo/astr_en.pdf" TargetMode="External"/><Relationship Id="rId2433" Type="http://schemas.openxmlformats.org/officeDocument/2006/relationships/hyperlink" Target="http://www.banquecentrale.gov.sy/main-eg.htm" TargetMode="External"/><Relationship Id="rId2640" Type="http://schemas.openxmlformats.org/officeDocument/2006/relationships/hyperlink" Target="http://www.cbl.gov.ly/" TargetMode="External"/><Relationship Id="rId405" Type="http://schemas.openxmlformats.org/officeDocument/2006/relationships/hyperlink" Target="http://www.oecd.org/gov/budgeting/48170576.pdf" TargetMode="External"/><Relationship Id="rId612" Type="http://schemas.openxmlformats.org/officeDocument/2006/relationships/hyperlink" Target="http://customs.gov.dm/about-customs/asycuda-world" TargetMode="External"/><Relationship Id="rId1035" Type="http://schemas.openxmlformats.org/officeDocument/2006/relationships/hyperlink" Target="http://www.gsis.gr/gsis/info/gsis_site/PublicIssue/wnsp.html" TargetMode="External"/><Relationship Id="rId1242" Type="http://schemas.openxmlformats.org/officeDocument/2006/relationships/hyperlink" Target="http://www.sars.gov.za/" TargetMode="External"/><Relationship Id="rId2500" Type="http://schemas.openxmlformats.org/officeDocument/2006/relationships/hyperlink" Target="http://www.sefin.gob.hn/" TargetMode="External"/><Relationship Id="rId1102" Type="http://schemas.openxmlformats.org/officeDocument/2006/relationships/hyperlink" Target="http://www.istd.gov.jo/ISTD/Arabic/E-Government/E-GovernmentServices/E-GovernmentServices.html" TargetMode="External"/><Relationship Id="rId3067" Type="http://schemas.openxmlformats.org/officeDocument/2006/relationships/hyperlink" Target="http://www.sad.gov.lk/EPPRM/sad/cgas.htm" TargetMode="External"/><Relationship Id="rId3274" Type="http://schemas.openxmlformats.org/officeDocument/2006/relationships/hyperlink" Target="http://www.nbd.gov.lk/docs/gazat-duties-function/Powers-duties-func.pdf" TargetMode="External"/><Relationship Id="rId4118" Type="http://schemas.openxmlformats.org/officeDocument/2006/relationships/hyperlink" Target="http://www.mof.gov.iq/default.aspx" TargetMode="External"/><Relationship Id="rId195" Type="http://schemas.openxmlformats.org/officeDocument/2006/relationships/hyperlink" Target="http://www.treasury.gov.af/?page_id=1480" TargetMode="External"/><Relationship Id="rId1919" Type="http://schemas.openxmlformats.org/officeDocument/2006/relationships/hyperlink" Target="https://www.gepson.gov.np/contract.php" TargetMode="External"/><Relationship Id="rId3481" Type="http://schemas.openxmlformats.org/officeDocument/2006/relationships/hyperlink" Target="http://www.treasury.govt.nz/publications/guidance/reporting/cfisnet" TargetMode="External"/><Relationship Id="rId2083" Type="http://schemas.openxmlformats.org/officeDocument/2006/relationships/hyperlink" Target="https://etax.istd.gov.jo/Login.aspx" TargetMode="External"/><Relationship Id="rId2290" Type="http://schemas.openxmlformats.org/officeDocument/2006/relationships/hyperlink" Target="https://joinup.ec.europa.eu/sites/default/files/bb/22/6d/eGov%20in%20LI%20-%20May%202014%20-%20v.11.0.pdf" TargetMode="External"/><Relationship Id="rId3134" Type="http://schemas.openxmlformats.org/officeDocument/2006/relationships/hyperlink" Target="http://sipresweb.mef.gob.pa/diprena_web/plantilla1.asp?parm1=1&amp;parm2=1&amp;session=711065328&amp;retrieval=" TargetMode="External"/><Relationship Id="rId3341" Type="http://schemas.openxmlformats.org/officeDocument/2006/relationships/hyperlink" Target="http://mfp.gov.rs/pages/issue.php?id=1578" TargetMode="External"/><Relationship Id="rId262" Type="http://schemas.openxmlformats.org/officeDocument/2006/relationships/hyperlink" Target="http://forotgn.mecon.gov.ar/normativa/tematico/cut/cut.html" TargetMode="External"/><Relationship Id="rId2150" Type="http://schemas.openxmlformats.org/officeDocument/2006/relationships/hyperlink" Target="http://www.finance.gov.za/" TargetMode="External"/><Relationship Id="rId3201" Type="http://schemas.openxmlformats.org/officeDocument/2006/relationships/hyperlink" Target="https://www.tenders.gov.au/" TargetMode="External"/><Relationship Id="rId122" Type="http://schemas.openxmlformats.org/officeDocument/2006/relationships/hyperlink" Target="http://en.wikipedia.org/wiki/Rwanda" TargetMode="External"/><Relationship Id="rId2010" Type="http://schemas.openxmlformats.org/officeDocument/2006/relationships/hyperlink" Target="http://www.lkpp.go.id/v3/" TargetMode="External"/><Relationship Id="rId1569" Type="http://schemas.openxmlformats.org/officeDocument/2006/relationships/hyperlink" Target="https://www.pefa.org/en/assessment/mk-aug07-cfa-public-en" TargetMode="External"/><Relationship Id="rId2967" Type="http://schemas.openxmlformats.org/officeDocument/2006/relationships/hyperlink" Target="http://www.indec.mecon.ar/" TargetMode="External"/><Relationship Id="rId939" Type="http://schemas.openxmlformats.org/officeDocument/2006/relationships/hyperlink" Target="http://ramis.drc.gov.bt/appUserLogin.html" TargetMode="External"/><Relationship Id="rId1776" Type="http://schemas.openxmlformats.org/officeDocument/2006/relationships/hyperlink" Target="https://www.argentinacompra.gov.ar/prod/onc/sitio/Paginas/Contenido/FrontEnd/index2.asp" TargetMode="External"/><Relationship Id="rId1983" Type="http://schemas.openxmlformats.org/officeDocument/2006/relationships/hyperlink" Target="http://www.fpo.gov.fj/" TargetMode="External"/><Relationship Id="rId2827" Type="http://schemas.openxmlformats.org/officeDocument/2006/relationships/hyperlink" Target="http://www.stat-guinee.org/" TargetMode="External"/><Relationship Id="rId4042" Type="http://schemas.openxmlformats.org/officeDocument/2006/relationships/hyperlink" Target="http://data.overheid.nl/" TargetMode="External"/><Relationship Id="rId68" Type="http://schemas.openxmlformats.org/officeDocument/2006/relationships/hyperlink" Target="http://en.wikipedia.org/wiki/Republic_of_Ireland" TargetMode="External"/><Relationship Id="rId1429" Type="http://schemas.openxmlformats.org/officeDocument/2006/relationships/hyperlink" Target="http://www-wds.worldbank.org/external/default/WDSContentServer/WDSP/IB/2005/03/10/000090341_20050310101310/Rendered/PDF/290360AO.pdf" TargetMode="External"/><Relationship Id="rId1636" Type="http://schemas.openxmlformats.org/officeDocument/2006/relationships/hyperlink" Target="http://eng.fjarmalaraduneyti.is/state_personnel/" TargetMode="External"/><Relationship Id="rId1843" Type="http://schemas.openxmlformats.org/officeDocument/2006/relationships/hyperlink" Target="http://publicprocurement.gov.mu/" TargetMode="External"/><Relationship Id="rId1703" Type="http://schemas.openxmlformats.org/officeDocument/2006/relationships/hyperlink" Target="http://unpan1.un.org/intradoc/groups/public/documents/un/unpan023230.pdf" TargetMode="External"/><Relationship Id="rId1910" Type="http://schemas.openxmlformats.org/officeDocument/2006/relationships/hyperlink" Target="http://www.mof.gov.ae/En/services/Pages/E-Procurement.aspx" TargetMode="External"/><Relationship Id="rId3668" Type="http://schemas.openxmlformats.org/officeDocument/2006/relationships/hyperlink" Target="http://www.finance.gov.lb/" TargetMode="External"/><Relationship Id="rId3875" Type="http://schemas.openxmlformats.org/officeDocument/2006/relationships/hyperlink" Target="http://uk.fm.dk/publications/" TargetMode="External"/><Relationship Id="rId589" Type="http://schemas.openxmlformats.org/officeDocument/2006/relationships/hyperlink" Target="http://www.mira.gov.mv/" TargetMode="External"/><Relationship Id="rId796" Type="http://schemas.openxmlformats.org/officeDocument/2006/relationships/hyperlink" Target="http://oservices.bahrain.bh/" TargetMode="External"/><Relationship Id="rId2477" Type="http://schemas.openxmlformats.org/officeDocument/2006/relationships/hyperlink" Target="http://finance.gov.dm/" TargetMode="External"/><Relationship Id="rId2684" Type="http://schemas.openxmlformats.org/officeDocument/2006/relationships/hyperlink" Target="http://www.bcsm.sm&#160;" TargetMode="External"/><Relationship Id="rId3528" Type="http://schemas.openxmlformats.org/officeDocument/2006/relationships/hyperlink" Target="http://syrianfinance.gov.sy/arabic/budget/organization-chart/221/342.html" TargetMode="External"/><Relationship Id="rId3735" Type="http://schemas.openxmlformats.org/officeDocument/2006/relationships/hyperlink" Target="http://www.gouv.mc/Gouvernement-et-Institutions/Le-Gouvernement/Departement-des-Finances-et-de-l-Economie" TargetMode="External"/><Relationship Id="rId449" Type="http://schemas.openxmlformats.org/officeDocument/2006/relationships/hyperlink" Target="http://www.treasury.gov.pg/html/legislation/acts.html" TargetMode="External"/><Relationship Id="rId656" Type="http://schemas.openxmlformats.org/officeDocument/2006/relationships/hyperlink" Target="http://www.aduana.cl/" TargetMode="External"/><Relationship Id="rId863" Type="http://schemas.openxmlformats.org/officeDocument/2006/relationships/hyperlink" Target="http://service-public-particuliers.gouv.mc/" TargetMode="External"/><Relationship Id="rId1079" Type="http://schemas.openxmlformats.org/officeDocument/2006/relationships/hyperlink" Target="http://www.nts.go.kr/" TargetMode="External"/><Relationship Id="rId1286" Type="http://schemas.openxmlformats.org/officeDocument/2006/relationships/hyperlink" Target="http://www.portail.finances.gov.tn/publications/Rapport-PEFA.pdf" TargetMode="External"/><Relationship Id="rId1493" Type="http://schemas.openxmlformats.org/officeDocument/2006/relationships/hyperlink" Target="http://laborsta.ilo.org/STP/guest" TargetMode="External"/><Relationship Id="rId2337" Type="http://schemas.openxmlformats.org/officeDocument/2006/relationships/hyperlink" Target="http://www.ict.gov.sc/projects/egp.aspx" TargetMode="External"/><Relationship Id="rId2544" Type="http://schemas.openxmlformats.org/officeDocument/2006/relationships/hyperlink" Target="https://en.wikipedia.org/wiki/State_of_Palestine" TargetMode="External"/><Relationship Id="rId2891" Type="http://schemas.openxmlformats.org/officeDocument/2006/relationships/hyperlink" Target="http://www.gov.mu/portal/site/MOFSite/menuitem.c84a125a4c8427861eb9d510a0208a0c/" TargetMode="External"/><Relationship Id="rId3942" Type="http://schemas.openxmlformats.org/officeDocument/2006/relationships/hyperlink" Target="http://www.hacienda.gov.py/web-presupuesto/index.php?c=40" TargetMode="External"/><Relationship Id="rId309" Type="http://schemas.openxmlformats.org/officeDocument/2006/relationships/hyperlink" Target="http://www.tresor.economie.gouv.fr/pays/djibouti" TargetMode="External"/><Relationship Id="rId516" Type="http://schemas.openxmlformats.org/officeDocument/2006/relationships/hyperlink" Target="http://www.snb.ch/" TargetMode="External"/><Relationship Id="rId1146" Type="http://schemas.openxmlformats.org/officeDocument/2006/relationships/hyperlink" Target="https://portal.customs.gov.mv/Login.aspx?ReturnUrl=%2f" TargetMode="External"/><Relationship Id="rId2751" Type="http://schemas.openxmlformats.org/officeDocument/2006/relationships/hyperlink" Target="http://portal.statistics.sk/" TargetMode="External"/><Relationship Id="rId3802" Type="http://schemas.openxmlformats.org/officeDocument/2006/relationships/hyperlink" Target="http://www.mof.gov.bz/" TargetMode="External"/><Relationship Id="rId723" Type="http://schemas.openxmlformats.org/officeDocument/2006/relationships/hyperlink" Target="http://www.upravacarina.gov.me/en/administration" TargetMode="External"/><Relationship Id="rId930" Type="http://schemas.openxmlformats.org/officeDocument/2006/relationships/hyperlink" Target="http://www.nalog.gov.by/ru/el-service" TargetMode="External"/><Relationship Id="rId1006" Type="http://schemas.openxmlformats.org/officeDocument/2006/relationships/hyperlink" Target="http://www.incometax.gov.eg/" TargetMode="External"/><Relationship Id="rId1353" Type="http://schemas.openxmlformats.org/officeDocument/2006/relationships/hyperlink" Target="http://laborsta.ilo.org/STP/guest" TargetMode="External"/><Relationship Id="rId1560" Type="http://schemas.openxmlformats.org/officeDocument/2006/relationships/hyperlink" Target="https://www.malaysia.gov.my/" TargetMode="External"/><Relationship Id="rId2404" Type="http://schemas.openxmlformats.org/officeDocument/2006/relationships/hyperlink" Target="http://www.mof.gov.bt/departments/department-of-public-accounts/" TargetMode="External"/><Relationship Id="rId2611" Type="http://schemas.openxmlformats.org/officeDocument/2006/relationships/hyperlink" Target="http://www.bankofgreece.gr/" TargetMode="External"/><Relationship Id="rId1213" Type="http://schemas.openxmlformats.org/officeDocument/2006/relationships/hyperlink" Target="http://www.nalog.ru/" TargetMode="External"/><Relationship Id="rId1420" Type="http://schemas.openxmlformats.org/officeDocument/2006/relationships/hyperlink" Target="http://www.reform.gov.bb/page/public%20sector%20reform%20in%20barbados.pdf" TargetMode="External"/><Relationship Id="rId3178" Type="http://schemas.openxmlformats.org/officeDocument/2006/relationships/hyperlink" Target="http://finance.gov.mt/image.aspx?site=TRS&amp;ref=391&amp;type=publication" TargetMode="External"/><Relationship Id="rId3385" Type="http://schemas.openxmlformats.org/officeDocument/2006/relationships/hyperlink" Target="http://www.minfin.kg/index.php?option=com_content&amp;view=article&amp;id=1307:2012-05-21-03-06-19&amp;catid=49:2010-10-05-10-26-01&amp;Itemid=119" TargetMode="External"/><Relationship Id="rId3592" Type="http://schemas.openxmlformats.org/officeDocument/2006/relationships/hyperlink" Target="http://www.er.undp.org/content/dam/eritrea/docs/MDGs/AfricanEconomicOutlookEritrea2014.pdf" TargetMode="External"/><Relationship Id="rId2194" Type="http://schemas.openxmlformats.org/officeDocument/2006/relationships/hyperlink" Target="http://www.pefa.org/en/assessment/sl-dec10-pfmpr-public-en" TargetMode="External"/><Relationship Id="rId3038" Type="http://schemas.openxmlformats.org/officeDocument/2006/relationships/hyperlink" Target="http://www.economiayfinanzas.gob.bo/index.php?opcion=com_contenido&amp;ver=contenido&amp;id=2094&amp;id_item=625&amp;id_item=489" TargetMode="External"/><Relationship Id="rId3245" Type="http://schemas.openxmlformats.org/officeDocument/2006/relationships/hyperlink" Target="http://uca.mef.gub.uy/portal/web/guest/portada" TargetMode="External"/><Relationship Id="rId3452" Type="http://schemas.openxmlformats.org/officeDocument/2006/relationships/hyperlink" Target="http://www.mfed.gov.ki/sites/default/files/IFMIS%20Lessons%20Learned%20in%20PICs.pdf" TargetMode="External"/><Relationship Id="rId166" Type="http://schemas.openxmlformats.org/officeDocument/2006/relationships/hyperlink" Target="http://en.wikipedia.org/wiki/Saint_Kitts_and_Nevis" TargetMode="External"/><Relationship Id="rId373" Type="http://schemas.openxmlformats.org/officeDocument/2006/relationships/hyperlink" Target="http://www.boi.org.il/en/PaymentSystem/LawsAndRegulations/Pages/Default.aspx" TargetMode="External"/><Relationship Id="rId580" Type="http://schemas.openxmlformats.org/officeDocument/2006/relationships/hyperlink" Target="http://www.pmof.ps/" TargetMode="External"/><Relationship Id="rId2054" Type="http://schemas.openxmlformats.org/officeDocument/2006/relationships/hyperlink" Target="http://www.burs.org.bw/" TargetMode="External"/><Relationship Id="rId2261" Type="http://schemas.openxmlformats.org/officeDocument/2006/relationships/hyperlink" Target="http://eng.forsaetisraduneyti.is/information-society/English/nr/890" TargetMode="External"/><Relationship Id="rId3105" Type="http://schemas.openxmlformats.org/officeDocument/2006/relationships/hyperlink" Target="http://www.procurementservice.org/psdbm/index.php" TargetMode="External"/><Relationship Id="rId3312" Type="http://schemas.openxmlformats.org/officeDocument/2006/relationships/hyperlink" Target="http://www.mef.gob.pe/index.php?option=com_content&amp;view=article&amp;id=2030&amp;Itemid=101424&amp;lang=es" TargetMode="External"/><Relationship Id="rId233" Type="http://schemas.openxmlformats.org/officeDocument/2006/relationships/hyperlink" Target="http://www.imf.org/external/pubs/ft/scr/2010/cr10340.pdf" TargetMode="External"/><Relationship Id="rId440" Type="http://schemas.openxmlformats.org/officeDocument/2006/relationships/hyperlink" Target="http://www.regjeringen.no/nb/dep/fin/dep/org/avdelinger.html?id=243" TargetMode="External"/><Relationship Id="rId1070" Type="http://schemas.openxmlformats.org/officeDocument/2006/relationships/hyperlink" Target="http://www.nav.gov.hu/" TargetMode="External"/><Relationship Id="rId2121" Type="http://schemas.openxmlformats.org/officeDocument/2006/relationships/hyperlink" Target="http://www.gov.gd/egov/docs/other/eTransactionsAct.pdf" TargetMode="External"/><Relationship Id="rId300" Type="http://schemas.openxmlformats.org/officeDocument/2006/relationships/hyperlink" Target="http://www.porezna-uprava.hr/Stranice/Naslovnica.aspx" TargetMode="External"/><Relationship Id="rId4086" Type="http://schemas.openxmlformats.org/officeDocument/2006/relationships/hyperlink" Target="http://satupemerintah.net/" TargetMode="External"/><Relationship Id="rId1887" Type="http://schemas.openxmlformats.org/officeDocument/2006/relationships/hyperlink" Target="http://www.ntb.sc/" TargetMode="External"/><Relationship Id="rId2938" Type="http://schemas.openxmlformats.org/officeDocument/2006/relationships/hyperlink" Target="http://dw.mof.go.th/foc/gfs/knowledge.asp" TargetMode="External"/><Relationship Id="rId1747" Type="http://schemas.openxmlformats.org/officeDocument/2006/relationships/hyperlink" Target="http://www.ppu.gov.af/" TargetMode="External"/><Relationship Id="rId1954" Type="http://schemas.openxmlformats.org/officeDocument/2006/relationships/hyperlink" Target="http://www.armp-niger.org/statistiques/marches-publics/" TargetMode="External"/><Relationship Id="rId4153" Type="http://schemas.openxmlformats.org/officeDocument/2006/relationships/hyperlink" Target="http://www.mof.gov.ae/En/OpenData/Pages/default.aspx" TargetMode="External"/><Relationship Id="rId39" Type="http://schemas.openxmlformats.org/officeDocument/2006/relationships/hyperlink" Target="http://en.wikipedia.org/wiki/Dominica" TargetMode="External"/><Relationship Id="rId1607" Type="http://schemas.openxmlformats.org/officeDocument/2006/relationships/hyperlink" Target="http://www.pefa.org/en/assessment/ba-bih-may14-pfmpr-public-en" TargetMode="External"/><Relationship Id="rId1814" Type="http://schemas.openxmlformats.org/officeDocument/2006/relationships/hyperlink" Target="http://www.innovasion.dk/" TargetMode="External"/><Relationship Id="rId4013" Type="http://schemas.openxmlformats.org/officeDocument/2006/relationships/hyperlink" Target="http://www.treasury.govt.nz/budget/app" TargetMode="External"/><Relationship Id="rId3779" Type="http://schemas.openxmlformats.org/officeDocument/2006/relationships/hyperlink" Target="http://www.finance.gov.mw/index.php?option=com_docman&amp;Itemid=114" TargetMode="External"/><Relationship Id="rId2588" Type="http://schemas.openxmlformats.org/officeDocument/2006/relationships/hyperlink" Target="http://www.hnb.hr/" TargetMode="External"/><Relationship Id="rId3986" Type="http://schemas.openxmlformats.org/officeDocument/2006/relationships/hyperlink" Target="https://www.e-gov.am/interactive-budget/" TargetMode="External"/><Relationship Id="rId1397" Type="http://schemas.openxmlformats.org/officeDocument/2006/relationships/hyperlink" Target="http://www.onsc.gub.uy/onsc1/index.php?option=com_content&amp;view=article&amp;id=227&amp;Itemid=125" TargetMode="External"/><Relationship Id="rId2795" Type="http://schemas.openxmlformats.org/officeDocument/2006/relationships/hyperlink" Target="http://www.ine-ao.com/" TargetMode="External"/><Relationship Id="rId3639" Type="http://schemas.openxmlformats.org/officeDocument/2006/relationships/hyperlink" Target="http://www.mh.gob.sv/" TargetMode="External"/><Relationship Id="rId3846" Type="http://schemas.openxmlformats.org/officeDocument/2006/relationships/hyperlink" Target="http://www.mof.gov.eg/English/Papers_and_Studies/Pages/The-State-Budget.aspx" TargetMode="External"/><Relationship Id="rId767" Type="http://schemas.openxmlformats.org/officeDocument/2006/relationships/hyperlink" Target="http://www.customs.go.th/" TargetMode="External"/><Relationship Id="rId974" Type="http://schemas.openxmlformats.org/officeDocument/2006/relationships/hyperlink" Target="http://www.chinatax.gov.cn/n2925/n2957/n2958/c674819/content.html" TargetMode="External"/><Relationship Id="rId2448" Type="http://schemas.openxmlformats.org/officeDocument/2006/relationships/hyperlink" Target="http://www.pbc.gov.cn/english/" TargetMode="External"/><Relationship Id="rId2655" Type="http://schemas.openxmlformats.org/officeDocument/2006/relationships/hyperlink" Target="http://www.cb-mn.org/" TargetMode="External"/><Relationship Id="rId2862" Type="http://schemas.openxmlformats.org/officeDocument/2006/relationships/hyperlink" Target="http://www.mof.gov.il/ABOUT/Pages/AboutPage.aspx" TargetMode="External"/><Relationship Id="rId3706" Type="http://schemas.openxmlformats.org/officeDocument/2006/relationships/hyperlink" Target="http://www.mof.gov.sb/" TargetMode="External"/><Relationship Id="rId3913" Type="http://schemas.openxmlformats.org/officeDocument/2006/relationships/hyperlink" Target="http://www.mef.gob.pa/" TargetMode="External"/><Relationship Id="rId627" Type="http://schemas.openxmlformats.org/officeDocument/2006/relationships/hyperlink" Target="http://www.alfandegas.gv.ao/" TargetMode="External"/><Relationship Id="rId834" Type="http://schemas.openxmlformats.org/officeDocument/2006/relationships/hyperlink" Target="https://magyarorszag.hu/" TargetMode="External"/><Relationship Id="rId1257" Type="http://schemas.openxmlformats.org/officeDocument/2006/relationships/hyperlink" Target="http://www.sra.org.sz/" TargetMode="External"/><Relationship Id="rId1464" Type="http://schemas.openxmlformats.org/officeDocument/2006/relationships/hyperlink" Target="http://www.mohrss.gov.cn/" TargetMode="External"/><Relationship Id="rId1671" Type="http://schemas.openxmlformats.org/officeDocument/2006/relationships/hyperlink" Target="http://www.ita.gov.om/ITAPortal/eServices/info_C1.aspx?NID=74" TargetMode="External"/><Relationship Id="rId2308" Type="http://schemas.openxmlformats.org/officeDocument/2006/relationships/hyperlink" Target="https://joinup.ec.europa.eu/sites/default/files/29/fe/9f/eGov%20in%20SI%20-%20April%202014%20v.16.0.pdf" TargetMode="External"/><Relationship Id="rId2515" Type="http://schemas.openxmlformats.org/officeDocument/2006/relationships/hyperlink" Target="http://www.mf.gov.mz/" TargetMode="External"/><Relationship Id="rId2722" Type="http://schemas.openxmlformats.org/officeDocument/2006/relationships/hyperlink" Target="http://www.centralbank.gov.ye/" TargetMode="External"/><Relationship Id="rId901" Type="http://schemas.openxmlformats.org/officeDocument/2006/relationships/hyperlink" Target="http://www.gouv.tg/" TargetMode="External"/><Relationship Id="rId1117" Type="http://schemas.openxmlformats.org/officeDocument/2006/relationships/hyperlink" Target="https://www.vid.gov.lv/default.aspx?tabid=4&amp;id=5593&amp;hl=1" TargetMode="External"/><Relationship Id="rId1324" Type="http://schemas.openxmlformats.org/officeDocument/2006/relationships/hyperlink" Target="http://www.erepublic.org/" TargetMode="External"/><Relationship Id="rId1531" Type="http://schemas.openxmlformats.org/officeDocument/2006/relationships/hyperlink" Target="http://laborsta.ilo.org/STP/guest" TargetMode="External"/><Relationship Id="rId30" Type="http://schemas.openxmlformats.org/officeDocument/2006/relationships/hyperlink" Target="http://en.wikipedia.org/wiki/Colombia" TargetMode="External"/><Relationship Id="rId3289" Type="http://schemas.openxmlformats.org/officeDocument/2006/relationships/hyperlink" Target="http://www.minfin.kg/index.php?option=com_content&amp;view=section&amp;id=4&amp;Itemid=11" TargetMode="External"/><Relationship Id="rId3496" Type="http://schemas.openxmlformats.org/officeDocument/2006/relationships/hyperlink" Target="https://english.bmf.gv.at/e-government/projects/e-gov-projects.html" TargetMode="External"/><Relationship Id="rId2098" Type="http://schemas.openxmlformats.org/officeDocument/2006/relationships/hyperlink" Target="http://www.wipo.int/wipolex/en/text.jsp?file_id=209489" TargetMode="External"/><Relationship Id="rId3149" Type="http://schemas.openxmlformats.org/officeDocument/2006/relationships/hyperlink" Target="http://www.mf.gov.md/ro/about/organigrama/" TargetMode="External"/><Relationship Id="rId3356" Type="http://schemas.openxmlformats.org/officeDocument/2006/relationships/hyperlink" Target="http://www.mef.gov.kh/budget.html" TargetMode="External"/><Relationship Id="rId3563" Type="http://schemas.openxmlformats.org/officeDocument/2006/relationships/hyperlink" Target="http://www.minhacienda.gov.co/" TargetMode="External"/><Relationship Id="rId277" Type="http://schemas.openxmlformats.org/officeDocument/2006/relationships/hyperlink" Target="http://www.economiayfinanzas.gob.bo/index.php?id_portal=VTCP" TargetMode="External"/><Relationship Id="rId484" Type="http://schemas.openxmlformats.org/officeDocument/2006/relationships/hyperlink" Target="http://www.trezor.gov.rs/uploads/file/Zakoni/Zakon%20o%20budzetskom%20sistemu.pdf" TargetMode="External"/><Relationship Id="rId2165" Type="http://schemas.openxmlformats.org/officeDocument/2006/relationships/hyperlink" Target="http://www.finances.gov.ma/portal/page?_pageid=53,1&amp;_dad=portal&amp;_schema=PORTAL" TargetMode="External"/><Relationship Id="rId3009" Type="http://schemas.openxmlformats.org/officeDocument/2006/relationships/hyperlink" Target="http://www.stat.gov.mk/" TargetMode="External"/><Relationship Id="rId3216" Type="http://schemas.openxmlformats.org/officeDocument/2006/relationships/hyperlink" Target="https://riigihanked.riik.ee/lr1/web/guest/index" TargetMode="External"/><Relationship Id="rId3770" Type="http://schemas.openxmlformats.org/officeDocument/2006/relationships/hyperlink" Target="http://www.budget.gov.ru/" TargetMode="External"/><Relationship Id="rId137" Type="http://schemas.openxmlformats.org/officeDocument/2006/relationships/hyperlink" Target="http://en.wikipedia.org/wiki/Spain" TargetMode="External"/><Relationship Id="rId344" Type="http://schemas.openxmlformats.org/officeDocument/2006/relationships/hyperlink" Target="http://www.nalog.gov.by/" TargetMode="External"/><Relationship Id="rId691" Type="http://schemas.openxmlformats.org/officeDocument/2006/relationships/hyperlink" Target="http://www.cbec.gov.in/" TargetMode="External"/><Relationship Id="rId2025" Type="http://schemas.openxmlformats.org/officeDocument/2006/relationships/hyperlink" Target="http://www.imf.org/external/pubs/ft/scr/2011/cr1143.pdf" TargetMode="External"/><Relationship Id="rId2372" Type="http://schemas.openxmlformats.org/officeDocument/2006/relationships/hyperlink" Target="http://www.gov.na/documents/10181/18040/e-Gov+Strategic+Plan+for+the+Public+Service+2014+to+2018/cce8facc-309d-43cd-ab3d-e5ce714eaf69" TargetMode="External"/><Relationship Id="rId3423" Type="http://schemas.openxmlformats.org/officeDocument/2006/relationships/hyperlink" Target="http://www.budget.gouv.ga/47-textes-juridiques/344-decrets-et-arretes-/" TargetMode="External"/><Relationship Id="rId3630" Type="http://schemas.openxmlformats.org/officeDocument/2006/relationships/hyperlink" Target="http://www.finances.gouv.ci/" TargetMode="External"/><Relationship Id="rId551" Type="http://schemas.openxmlformats.org/officeDocument/2006/relationships/hyperlink" Target="http://www.tresor.mr/fr/publications/show" TargetMode="External"/><Relationship Id="rId1181" Type="http://schemas.openxmlformats.org/officeDocument/2006/relationships/hyperlink" Target="http://www.belastingdienst.nl/" TargetMode="External"/><Relationship Id="rId2232" Type="http://schemas.openxmlformats.org/officeDocument/2006/relationships/hyperlink" Target="http://www.moic.gov.bt/daden/uploads/2014/04/Bhutan-eGov-Master-Plan.pdf" TargetMode="External"/><Relationship Id="rId204" Type="http://schemas.openxmlformats.org/officeDocument/2006/relationships/hyperlink" Target="http://www.treasury.gov.ph/?page_id=62" TargetMode="External"/><Relationship Id="rId411" Type="http://schemas.openxmlformats.org/officeDocument/2006/relationships/hyperlink" Target="http://www.treasury.gov.my/" TargetMode="External"/><Relationship Id="rId1041" Type="http://schemas.openxmlformats.org/officeDocument/2006/relationships/hyperlink" Target="http://portal.sat.gob.gt/sitio/index.php/esat/servicios-electronicos/sat-en-linea-ingreso.html" TargetMode="External"/><Relationship Id="rId1998" Type="http://schemas.openxmlformats.org/officeDocument/2006/relationships/hyperlink" Target="http://www.lkpp.go.id/" TargetMode="External"/><Relationship Id="rId1858" Type="http://schemas.openxmlformats.org/officeDocument/2006/relationships/hyperlink" Target="http://www.bpp.gov.ng/" TargetMode="External"/><Relationship Id="rId4057" Type="http://schemas.openxmlformats.org/officeDocument/2006/relationships/hyperlink" Target="http://www.one.gob.do/" TargetMode="External"/><Relationship Id="rId2909" Type="http://schemas.openxmlformats.org/officeDocument/2006/relationships/hyperlink" Target="http://www.dzs.hr/" TargetMode="External"/><Relationship Id="rId3073" Type="http://schemas.openxmlformats.org/officeDocument/2006/relationships/hyperlink" Target="http://www.mf.gov.si/si/delovna_podrocja/lokalne_skupnosti/priprava_proracunov_in_zakljucnih_racunov_obcinskih_proracunov/" TargetMode="External"/><Relationship Id="rId3280" Type="http://schemas.openxmlformats.org/officeDocument/2006/relationships/hyperlink" Target="http://www.mofnp.gov.zm/index.php?option=com_content&amp;task=view&amp;id=72&amp;Itemid=102" TargetMode="External"/><Relationship Id="rId4124" Type="http://schemas.openxmlformats.org/officeDocument/2006/relationships/hyperlink" Target="http://www.mof.gov.sa/Arabic/DownloadsCenter/Pages/Budget.aspx" TargetMode="External"/><Relationship Id="rId1718" Type="http://schemas.openxmlformats.org/officeDocument/2006/relationships/hyperlink" Target="http://unpan1.un.org/intradoc/groups/public/documents/un/unpan023269.pdf" TargetMode="External"/><Relationship Id="rId1925" Type="http://schemas.openxmlformats.org/officeDocument/2006/relationships/hyperlink" Target="http://portal.ujn.gov.rs/Pretraga.aspx?tab=1" TargetMode="External"/><Relationship Id="rId3140" Type="http://schemas.openxmlformats.org/officeDocument/2006/relationships/hyperlink" Target="http://www.begroting.be/portal/page/portal/INTERNET_pagegroup/INTERNET_hergroepering" TargetMode="External"/><Relationship Id="rId2699" Type="http://schemas.openxmlformats.org/officeDocument/2006/relationships/hyperlink" Target="http://www.centralbank.org.sz/" TargetMode="External"/><Relationship Id="rId3000" Type="http://schemas.openxmlformats.org/officeDocument/2006/relationships/hyperlink" Target="http://www.bps.go.id/" TargetMode="External"/><Relationship Id="rId3957" Type="http://schemas.openxmlformats.org/officeDocument/2006/relationships/hyperlink" Target="http://sitiodelciudadano.mecon.gov.ar/sici/ejecucion_presupuestaria.html" TargetMode="External"/><Relationship Id="rId878" Type="http://schemas.openxmlformats.org/officeDocument/2006/relationships/hyperlink" Target="http://www.e-guvernare.ro/" TargetMode="External"/><Relationship Id="rId2559" Type="http://schemas.openxmlformats.org/officeDocument/2006/relationships/hyperlink" Target="http://www.bma.gov.bh&#160;" TargetMode="External"/><Relationship Id="rId2766" Type="http://schemas.openxmlformats.org/officeDocument/2006/relationships/hyperlink" Target="http://www.turkstat.gov.tr/" TargetMode="External"/><Relationship Id="rId2973" Type="http://schemas.openxmlformats.org/officeDocument/2006/relationships/hyperlink" Target="http://www.begroting.be/portal/page/portal/INTERNET_pagegroup/INTERNET_algemenegegevensbank" TargetMode="External"/><Relationship Id="rId3817" Type="http://schemas.openxmlformats.org/officeDocument/2006/relationships/hyperlink" Target="http://www.begroting.be/portal/page/portal/INTERNET_pagegroup/INTERNET_home/TAB149685" TargetMode="External"/><Relationship Id="rId738" Type="http://schemas.openxmlformats.org/officeDocument/2006/relationships/hyperlink" Target="http://www.customs.gov.ph/" TargetMode="External"/><Relationship Id="rId945" Type="http://schemas.openxmlformats.org/officeDocument/2006/relationships/hyperlink" Target="http://www.impots.cm/" TargetMode="External"/><Relationship Id="rId1368" Type="http://schemas.openxmlformats.org/officeDocument/2006/relationships/hyperlink" Target="http://laborsta.ilo.org/STP/guest" TargetMode="External"/><Relationship Id="rId1575" Type="http://schemas.openxmlformats.org/officeDocument/2006/relationships/hyperlink" Target="https://www.pefa.org/en/assessment/mm-mar12-pfmpr-public-en" TargetMode="External"/><Relationship Id="rId1782" Type="http://schemas.openxmlformats.org/officeDocument/2006/relationships/hyperlink" Target="http://www.goszakupki.by/search/auctions" TargetMode="External"/><Relationship Id="rId2419" Type="http://schemas.openxmlformats.org/officeDocument/2006/relationships/hyperlink" Target="http://www.mof.gov.ae/En/Pages/default.aspx" TargetMode="External"/><Relationship Id="rId2626" Type="http://schemas.openxmlformats.org/officeDocument/2006/relationships/hyperlink" Target="http://www.bankisrael.gov.il&#160;" TargetMode="External"/><Relationship Id="rId2833" Type="http://schemas.openxmlformats.org/officeDocument/2006/relationships/hyperlink" Target="http://www.minfin.gob.gt/laip_mfp/4.html" TargetMode="External"/><Relationship Id="rId74" Type="http://schemas.openxmlformats.org/officeDocument/2006/relationships/hyperlink" Target="http://en.wikipedia.org/wiki/Kenya" TargetMode="External"/><Relationship Id="rId805" Type="http://schemas.openxmlformats.org/officeDocument/2006/relationships/hyperlink" Target="http://www.gouv.bj/demarches-administratives" TargetMode="External"/><Relationship Id="rId1228" Type="http://schemas.openxmlformats.org/officeDocument/2006/relationships/hyperlink" Target="https://dzit.gov.sa/" TargetMode="External"/><Relationship Id="rId1435" Type="http://schemas.openxmlformats.org/officeDocument/2006/relationships/hyperlink" Target="http://www.psc-cfp.gc.ca/abt-aps/inta-veri/2010/ahrsp-vpsrh/index-eng.htm" TargetMode="External"/><Relationship Id="rId1642" Type="http://schemas.openxmlformats.org/officeDocument/2006/relationships/hyperlink" Target="http://documents.worldbank.org/curated/en/2010/01/15553341/equatorial-guinea-public-expenditure-review" TargetMode="External"/><Relationship Id="rId2900" Type="http://schemas.openxmlformats.org/officeDocument/2006/relationships/hyperlink" Target="http://www.treasury.gov.af/" TargetMode="External"/><Relationship Id="rId1502" Type="http://schemas.openxmlformats.org/officeDocument/2006/relationships/hyperlink" Target="http://laborsta.ilo.org/STP/guest" TargetMode="External"/><Relationship Id="rId388" Type="http://schemas.openxmlformats.org/officeDocument/2006/relationships/hyperlink" Target="http://english.mosf.go.kr/abo/organ3.do?bcd=AO003" TargetMode="External"/><Relationship Id="rId2069" Type="http://schemas.openxmlformats.org/officeDocument/2006/relationships/hyperlink" Target="http://www.arce.bf/spip.php?article169" TargetMode="External"/><Relationship Id="rId3467" Type="http://schemas.openxmlformats.org/officeDocument/2006/relationships/hyperlink" Target="http://www.finance.gov.gy/about-us/organisation/ag" TargetMode="External"/><Relationship Id="rId3674" Type="http://schemas.openxmlformats.org/officeDocument/2006/relationships/hyperlink" Target="http://www.finance.gov.mk/" TargetMode="External"/><Relationship Id="rId3881" Type="http://schemas.openxmlformats.org/officeDocument/2006/relationships/hyperlink" Target="http://www.finmin.lt/web/finmin/aktualus_duomenys" TargetMode="External"/><Relationship Id="rId595" Type="http://schemas.openxmlformats.org/officeDocument/2006/relationships/hyperlink" Target="http://www.pmof.ps/" TargetMode="External"/><Relationship Id="rId2276" Type="http://schemas.openxmlformats.org/officeDocument/2006/relationships/hyperlink" Target="http://unpan1.un.org/intradoc/groups/public/documents/tasf/unpan024899.pdf" TargetMode="External"/><Relationship Id="rId2483" Type="http://schemas.openxmlformats.org/officeDocument/2006/relationships/hyperlink" Target="http://www.dmo.or.id/index.php?section=1" TargetMode="External"/><Relationship Id="rId2690" Type="http://schemas.openxmlformats.org/officeDocument/2006/relationships/hyperlink" Target="http://www.mas.gov.sg&#160;" TargetMode="External"/><Relationship Id="rId3327" Type="http://schemas.openxmlformats.org/officeDocument/2006/relationships/hyperlink" Target="http://medios.economiayfinanzas.gob.bo/MH/documentos/ppto2011/index.htm" TargetMode="External"/><Relationship Id="rId3534" Type="http://schemas.openxmlformats.org/officeDocument/2006/relationships/hyperlink" Target="http://www.tresor.bf/spip.php?page=articleS&amp;id_article=29" TargetMode="External"/><Relationship Id="rId3741" Type="http://schemas.openxmlformats.org/officeDocument/2006/relationships/hyperlink" Target="http://www.tuvaluislands.com/gov_addresses.htm" TargetMode="External"/><Relationship Id="rId248" Type="http://schemas.openxmlformats.org/officeDocument/2006/relationships/hyperlink" Target="http://www.mofed.gov.et/" TargetMode="External"/><Relationship Id="rId455" Type="http://schemas.openxmlformats.org/officeDocument/2006/relationships/hyperlink" Target="http://www.mf.gov.pl/ministerstwo-finansow/dzialalnosc/finanse-publiczne" TargetMode="External"/><Relationship Id="rId662" Type="http://schemas.openxmlformats.org/officeDocument/2006/relationships/hyperlink" Target="http://www.hacienda.go.cr/" TargetMode="External"/><Relationship Id="rId1085" Type="http://schemas.openxmlformats.org/officeDocument/2006/relationships/hyperlink" Target="http://www.pajak.go.id/e-spt" TargetMode="External"/><Relationship Id="rId1292" Type="http://schemas.openxmlformats.org/officeDocument/2006/relationships/hyperlink" Target="https://www.ura.go.ug/" TargetMode="External"/><Relationship Id="rId2136" Type="http://schemas.openxmlformats.org/officeDocument/2006/relationships/hyperlink" Target="https://www.itu.int/ITU-D/finance/work-cost-tariffs/events/tariff-seminars/vietnam09-tas/pdf/Doc7_Lim_PKI_kisa_korea.pdf" TargetMode="External"/><Relationship Id="rId2343" Type="http://schemas.openxmlformats.org/officeDocument/2006/relationships/hyperlink" Target="http://mtc.gov.kg/ru/page/442.html" TargetMode="External"/><Relationship Id="rId2550" Type="http://schemas.openxmlformats.org/officeDocument/2006/relationships/hyperlink" Target="http://www.inaf.ad/" TargetMode="External"/><Relationship Id="rId3601" Type="http://schemas.openxmlformats.org/officeDocument/2006/relationships/hyperlink" Target="http://mofed.gov.sl/pfmru1.htm" TargetMode="External"/><Relationship Id="rId108" Type="http://schemas.openxmlformats.org/officeDocument/2006/relationships/hyperlink" Target="http://en.wikipedia.org/wiki/Nigeria" TargetMode="External"/><Relationship Id="rId315" Type="http://schemas.openxmlformats.org/officeDocument/2006/relationships/hyperlink" Target="http://www.mof.gov.eg/English/Ministry%20Activities/Pages/TreasuryAuctionPage.aspx" TargetMode="External"/><Relationship Id="rId522" Type="http://schemas.openxmlformats.org/officeDocument/2006/relationships/hyperlink" Target="http://www.treasury.go.th/" TargetMode="External"/><Relationship Id="rId1152" Type="http://schemas.openxmlformats.org/officeDocument/2006/relationships/hyperlink" Target="http://www.dgdmr.com/dgd/" TargetMode="External"/><Relationship Id="rId2203" Type="http://schemas.openxmlformats.org/officeDocument/2006/relationships/hyperlink" Target="http://www.bcn.gob.ni/sistema_pagos/documentos/Ley_729_Ley_de_firma_electronica.pdf" TargetMode="External"/><Relationship Id="rId2410" Type="http://schemas.openxmlformats.org/officeDocument/2006/relationships/hyperlink" Target="http://www.treasury.gov.tr/" TargetMode="External"/><Relationship Id="rId1012" Type="http://schemas.openxmlformats.org/officeDocument/2006/relationships/hyperlink" Target="http://www.eastafritac.org/images/uploads/documents_storage/2013-10_Cash_Management_Workshop_-_Day_1_Presentations.pdf" TargetMode="External"/><Relationship Id="rId4168" Type="http://schemas.openxmlformats.org/officeDocument/2006/relationships/hyperlink" Target="http://ramis.drc.gov.bt/appUserLogin.html" TargetMode="External"/><Relationship Id="rId1969" Type="http://schemas.openxmlformats.org/officeDocument/2006/relationships/hyperlink" Target="https://www.sicoes.gob.bo/general/frames.php?direccion=../incumplimiento/pacno.php" TargetMode="External"/><Relationship Id="rId3184" Type="http://schemas.openxmlformats.org/officeDocument/2006/relationships/hyperlink" Target="http://www.nta.gov.tw/en/03information/inf_b01_main.asp?bull_id=2619" TargetMode="External"/><Relationship Id="rId4028" Type="http://schemas.openxmlformats.org/officeDocument/2006/relationships/hyperlink" Target="http://datos.gub.uy/" TargetMode="External"/><Relationship Id="rId1829" Type="http://schemas.openxmlformats.org/officeDocument/2006/relationships/hyperlink" Target="https://www.comprasal.gob.sv/comprasal_web/det_procesos_01.jsf" TargetMode="External"/><Relationship Id="rId3391" Type="http://schemas.openxmlformats.org/officeDocument/2006/relationships/hyperlink" Target="http://www.igae.pap.minhap.gob.es/sitios/igae/es-ES/InformesCuentas/Informes/Paginas/publicaciones.aspx" TargetMode="External"/><Relationship Id="rId3044" Type="http://schemas.openxmlformats.org/officeDocument/2006/relationships/hyperlink" Target="http://www.fazenda.gov.br/" TargetMode="External"/><Relationship Id="rId3251" Type="http://schemas.openxmlformats.org/officeDocument/2006/relationships/hyperlink" Target="http://www.finances.gouv.ci/index.php/fr/ministere/grandes-directions.html" TargetMode="External"/><Relationship Id="rId172" Type="http://schemas.openxmlformats.org/officeDocument/2006/relationships/hyperlink" Target="http://en.wikipedia.org/wiki/Central_African_Republic" TargetMode="External"/><Relationship Id="rId2060" Type="http://schemas.openxmlformats.org/officeDocument/2006/relationships/hyperlink" Target="http://www.akce.gov.al/" TargetMode="External"/><Relationship Id="rId3111" Type="http://schemas.openxmlformats.org/officeDocument/2006/relationships/hyperlink" Target="http://app.mof.gov.sg/mission_vision_values.aspx" TargetMode="External"/><Relationship Id="rId989" Type="http://schemas.openxmlformats.org/officeDocument/2006/relationships/hyperlink" Target="http://www.carina.hr/e_carina/G2B.aspx" TargetMode="External"/><Relationship Id="rId2877" Type="http://schemas.openxmlformats.org/officeDocument/2006/relationships/hyperlink" Target="http://www.stat.gov.lt/" TargetMode="External"/><Relationship Id="rId849" Type="http://schemas.openxmlformats.org/officeDocument/2006/relationships/hyperlink" Target="http://www.dawlati.gov.lb/" TargetMode="External"/><Relationship Id="rId1479" Type="http://schemas.openxmlformats.org/officeDocument/2006/relationships/hyperlink" Target="http://www.pefa.org/en/assessment/sb-dec12-pfmpr-public-en" TargetMode="External"/><Relationship Id="rId1686" Type="http://schemas.openxmlformats.org/officeDocument/2006/relationships/hyperlink" Target="http://unpan1.un.org/intradoc/groups/public/documents/tasf/unpan024904.pdf" TargetMode="External"/><Relationship Id="rId3928" Type="http://schemas.openxmlformats.org/officeDocument/2006/relationships/hyperlink" Target="http://www.budget.gouv.cd/" TargetMode="External"/><Relationship Id="rId4092" Type="http://schemas.openxmlformats.org/officeDocument/2006/relationships/hyperlink" Target="http://www.data.gov.tn/" TargetMode="External"/><Relationship Id="rId1339" Type="http://schemas.openxmlformats.org/officeDocument/2006/relationships/hyperlink" Target="http://armstat.am/file/article/trud_13_6.pdf" TargetMode="External"/><Relationship Id="rId1893" Type="http://schemas.openxmlformats.org/officeDocument/2006/relationships/hyperlink" Target="http://www.gov.sz/" TargetMode="External"/><Relationship Id="rId2737" Type="http://schemas.openxmlformats.org/officeDocument/2006/relationships/hyperlink" Target="http://www.cio.gov.bh/" TargetMode="External"/><Relationship Id="rId2944" Type="http://schemas.openxmlformats.org/officeDocument/2006/relationships/hyperlink" Target="http://www.esv.se/PageFiles/2720/accrual-accounting-in-swedish-central-government.pdf" TargetMode="External"/><Relationship Id="rId709" Type="http://schemas.openxmlformats.org/officeDocument/2006/relationships/hyperlink" Target="http://www.customs.ly/" TargetMode="External"/><Relationship Id="rId916" Type="http://schemas.openxmlformats.org/officeDocument/2006/relationships/hyperlink" Target="http://www.webbfontaine.com/projects_armenia.php" TargetMode="External"/><Relationship Id="rId1546" Type="http://schemas.openxmlformats.org/officeDocument/2006/relationships/hyperlink" Target="https://www.pefa.org/en/assessment/gd-mar10-pfmpr-public-en" TargetMode="External"/><Relationship Id="rId1753" Type="http://schemas.openxmlformats.org/officeDocument/2006/relationships/hyperlink" Target="http://www.tender.gov.az/" TargetMode="External"/><Relationship Id="rId1960" Type="http://schemas.openxmlformats.org/officeDocument/2006/relationships/hyperlink" Target="http://www.budget.gouv.cd/marches-publics/avis-dappel-doffres/" TargetMode="External"/><Relationship Id="rId2804" Type="http://schemas.openxmlformats.org/officeDocument/2006/relationships/hyperlink" Target="http://www.ine.cl/" TargetMode="External"/><Relationship Id="rId45" Type="http://schemas.openxmlformats.org/officeDocument/2006/relationships/hyperlink" Target="http://en.wikipedia.org/wiki/Eritrea" TargetMode="External"/><Relationship Id="rId1406" Type="http://schemas.openxmlformats.org/officeDocument/2006/relationships/hyperlink" Target="http://www.finance.gov.to/" TargetMode="External"/><Relationship Id="rId1613" Type="http://schemas.openxmlformats.org/officeDocument/2006/relationships/hyperlink" Target="http://www.pefa.org/en/assessment/car-jul10-pfmpr-public-en" TargetMode="External"/><Relationship Id="rId1820" Type="http://schemas.openxmlformats.org/officeDocument/2006/relationships/hyperlink" Target="http://zakupki.okmot.kg/pub/publicOrder.action" TargetMode="External"/><Relationship Id="rId3578" Type="http://schemas.openxmlformats.org/officeDocument/2006/relationships/hyperlink" Target="http://www.iiste.org/Journals/index.php/RJFA/article/view/4973/5056" TargetMode="External"/><Relationship Id="rId3785" Type="http://schemas.openxmlformats.org/officeDocument/2006/relationships/hyperlink" Target="http://www.finances.ad/" TargetMode="External"/><Relationship Id="rId3992" Type="http://schemas.openxmlformats.org/officeDocument/2006/relationships/hyperlink" Target="http://www.tramits.ad/index.php?option=com_content&amp;view=category&amp;id=42&amp;Itemid=69" TargetMode="External"/><Relationship Id="rId499" Type="http://schemas.openxmlformats.org/officeDocument/2006/relationships/hyperlink" Target="http://www.mof.gov.sb/AboutUs/TreasuryUnit.aspx" TargetMode="External"/><Relationship Id="rId2387" Type="http://schemas.openxmlformats.org/officeDocument/2006/relationships/hyperlink" Target="http://www.mf.gov.dz/article/43/Tr%C3%A9sor/190/Pr%C3%A9sentation-de-la-DGT.html" TargetMode="External"/><Relationship Id="rId2594" Type="http://schemas.openxmlformats.org/officeDocument/2006/relationships/hyperlink" Target="http://www.eccb-centralbank.org/" TargetMode="External"/><Relationship Id="rId3438" Type="http://schemas.openxmlformats.org/officeDocument/2006/relationships/hyperlink" Target="http://www.gfmis.gov.jo/ar" TargetMode="External"/><Relationship Id="rId3645" Type="http://schemas.openxmlformats.org/officeDocument/2006/relationships/hyperlink" Target="http://www.minfin.gr/" TargetMode="External"/><Relationship Id="rId3852" Type="http://schemas.openxmlformats.org/officeDocument/2006/relationships/hyperlink" Target="http://www.bundesfinanzministerium.de/" TargetMode="External"/><Relationship Id="rId359" Type="http://schemas.openxmlformats.org/officeDocument/2006/relationships/hyperlink" Target="http://www.allamkincstar.gov.hu/" TargetMode="External"/><Relationship Id="rId566" Type="http://schemas.openxmlformats.org/officeDocument/2006/relationships/hyperlink" Target="http://www.treasury.gov.ua/main/en/publish/article/100895" TargetMode="External"/><Relationship Id="rId773" Type="http://schemas.openxmlformats.org/officeDocument/2006/relationships/hyperlink" Target="http://www.gtb.gov.tr/" TargetMode="External"/><Relationship Id="rId1196" Type="http://schemas.openxmlformats.org/officeDocument/2006/relationships/hyperlink" Target="https://www.anip.gob.pa/" TargetMode="External"/><Relationship Id="rId2247" Type="http://schemas.openxmlformats.org/officeDocument/2006/relationships/hyperlink" Target="https://www.mkm.ee/sites/default/files/eesti_infouhiskonna_arengukava_2006.pdf" TargetMode="External"/><Relationship Id="rId2454" Type="http://schemas.openxmlformats.org/officeDocument/2006/relationships/hyperlink" Target="http://www.treasury.gov.kh/demo/index.php/kh/2014-04-21-02-15-57" TargetMode="External"/><Relationship Id="rId3505" Type="http://schemas.openxmlformats.org/officeDocument/2006/relationships/hyperlink" Target="http://www.nosi.cv/index.php/solucoes/financas" TargetMode="External"/><Relationship Id="rId219" Type="http://schemas.openxmlformats.org/officeDocument/2006/relationships/hyperlink" Target="http://www.oecd.org/derec/afdb/malawi.pdf" TargetMode="External"/><Relationship Id="rId426" Type="http://schemas.openxmlformats.org/officeDocument/2006/relationships/hyperlink" Target="http://en.gouv.mc/Government-Institutions/The-Government/Ministry-of-Finance-and-Economy/Department-of-Tax-Services" TargetMode="External"/><Relationship Id="rId633" Type="http://schemas.openxmlformats.org/officeDocument/2006/relationships/hyperlink" Target="http://www.customs.gov.az/" TargetMode="External"/><Relationship Id="rId980" Type="http://schemas.openxmlformats.org/officeDocument/2006/relationships/hyperlink" Target="http://douanes.gouv.cg/projets/?page=psydonia" TargetMode="External"/><Relationship Id="rId1056" Type="http://schemas.openxmlformats.org/officeDocument/2006/relationships/hyperlink" Target="http://www.mof.gov.sb/AboutUs/CustomsDivision.aspx" TargetMode="External"/><Relationship Id="rId1263" Type="http://schemas.openxmlformats.org/officeDocument/2006/relationships/hyperlink" Target="http://www.estv.admin.ch/dienstleistungen/index.html?lang=de" TargetMode="External"/><Relationship Id="rId2107" Type="http://schemas.openxmlformats.org/officeDocument/2006/relationships/hyperlink" Target="http://lactuwebdedith.wordpress.com/2013/06/24/cote-divoire-la-loi-sur-les-transactions-electroniques-adoptee/" TargetMode="External"/><Relationship Id="rId2314" Type="http://schemas.openxmlformats.org/officeDocument/2006/relationships/hyperlink" Target="http://www.ega.go.tz/uploads/publications/23cf7d8a8cc304ba38e083d904ae660e.pdf" TargetMode="External"/><Relationship Id="rId2661" Type="http://schemas.openxmlformats.org/officeDocument/2006/relationships/hyperlink" Target="http://www.rbnz.govt.nz/" TargetMode="External"/><Relationship Id="rId3712" Type="http://schemas.openxmlformats.org/officeDocument/2006/relationships/hyperlink" Target="http://www.sweden.gov.se/" TargetMode="External"/><Relationship Id="rId840" Type="http://schemas.openxmlformats.org/officeDocument/2006/relationships/hyperlink" Target="http://www.italia.gov.it/" TargetMode="External"/><Relationship Id="rId1470" Type="http://schemas.openxmlformats.org/officeDocument/2006/relationships/hyperlink" Target="http://www.mocs.gov.tw/pages/services_list.aspx?Node=30&amp;Index=2" TargetMode="External"/><Relationship Id="rId2521" Type="http://schemas.openxmlformats.org/officeDocument/2006/relationships/hyperlink" Target="http://www.qcb.gov.qa/English/PublicDebtTools/Pages/PublicDebtTools.aspx" TargetMode="External"/><Relationship Id="rId700" Type="http://schemas.openxmlformats.org/officeDocument/2006/relationships/hyperlink" Target="http://www.kra.go.ke/" TargetMode="External"/><Relationship Id="rId1123" Type="http://schemas.openxmlformats.org/officeDocument/2006/relationships/hyperlink" Target="http://unctad.org/en/PublicationsLibrary/dtlasycuda2011d1_en.pdf" TargetMode="External"/><Relationship Id="rId1330" Type="http://schemas.openxmlformats.org/officeDocument/2006/relationships/hyperlink" Target="http://ec.europa.eu/europeaid/what/economic-support/public-finance/documents/trinidad_tobago_pefa_report_2009_en.pdf" TargetMode="External"/><Relationship Id="rId3088" Type="http://schemas.openxmlformats.org/officeDocument/2006/relationships/hyperlink" Target="http://www.nigerianstat.gov.ng/" TargetMode="External"/><Relationship Id="rId3295" Type="http://schemas.openxmlformats.org/officeDocument/2006/relationships/hyperlink" Target="http://www.mof.gov.om/a_chart.aspx" TargetMode="External"/><Relationship Id="rId4139" Type="http://schemas.openxmlformats.org/officeDocument/2006/relationships/hyperlink" Target="http://www.transparenciafiscal.gob.sv/portal/page/portal/PTF/Consulte_nuestra_Base_de_Datos/ConsulteNuestraBaseDeDatosEjecucionPresupuesto" TargetMode="External"/><Relationship Id="rId3155" Type="http://schemas.openxmlformats.org/officeDocument/2006/relationships/hyperlink" Target="http://www.undp.org.me/files/reports/ijr/Annex%201%20Report%20on%20Budgeting%20in%20Montenegro.pdf" TargetMode="External"/><Relationship Id="rId3362" Type="http://schemas.openxmlformats.org/officeDocument/2006/relationships/hyperlink" Target="http://www.singaporebudget.gov.sg/budget_2013/revenue_expenditure/toc.html" TargetMode="External"/><Relationship Id="rId283" Type="http://schemas.openxmlformats.org/officeDocument/2006/relationships/hyperlink" Target="http://www.mof.gov.bn/index.php/treasury-background" TargetMode="External"/><Relationship Id="rId490" Type="http://schemas.openxmlformats.org/officeDocument/2006/relationships/hyperlink" Target="http://www.pufbih.ba/" TargetMode="External"/><Relationship Id="rId2171" Type="http://schemas.openxmlformats.org/officeDocument/2006/relationships/hyperlink" Target="http://www.finance.gov.mk/view/naslovna" TargetMode="External"/><Relationship Id="rId3015" Type="http://schemas.openxmlformats.org/officeDocument/2006/relationships/hyperlink" Target="http://www.finance.gov.mk/files/u11/tkovniot_plan_i_sodrzinata_na_oddelni_smetki.pdf" TargetMode="External"/><Relationship Id="rId3222" Type="http://schemas.openxmlformats.org/officeDocument/2006/relationships/hyperlink" Target="http://www.procurement.ie/" TargetMode="External"/><Relationship Id="rId143" Type="http://schemas.openxmlformats.org/officeDocument/2006/relationships/hyperlink" Target="http://en.wikipedia.org/wiki/Tajikistan" TargetMode="External"/><Relationship Id="rId350" Type="http://schemas.openxmlformats.org/officeDocument/2006/relationships/hyperlink" Target="http://www.afdb.org/fileadmin/uploads/afdb/Documents/Project-and-Operations/Guinea%20Bissau_PAURB_EN.pdf" TargetMode="External"/><Relationship Id="rId2031" Type="http://schemas.openxmlformats.org/officeDocument/2006/relationships/hyperlink" Target="http://www.ctc.gov.qa/main-en.aspx" TargetMode="External"/><Relationship Id="rId9" Type="http://schemas.openxmlformats.org/officeDocument/2006/relationships/hyperlink" Target="http://en.wikipedia.org/wiki/Australia" TargetMode="External"/><Relationship Id="rId210" Type="http://schemas.openxmlformats.org/officeDocument/2006/relationships/hyperlink" Target="https://www.cameroon-tribune.cm/index.php?option=com_content&amp;view=article&amp;id=81636:le-tresor-public-fait-ses-comptes&amp;catid=4:societe&amp;Itemid=3" TargetMode="External"/><Relationship Id="rId2988" Type="http://schemas.openxmlformats.org/officeDocument/2006/relationships/hyperlink" Target="http://www.stat.ee/" TargetMode="External"/><Relationship Id="rId1797" Type="http://schemas.openxmlformats.org/officeDocument/2006/relationships/hyperlink" Target="http://www.hankintailmoitukset.fi/fi/" TargetMode="External"/><Relationship Id="rId2848" Type="http://schemas.openxmlformats.org/officeDocument/2006/relationships/hyperlink" Target="http://finmin.nic.in/law/index.asp" TargetMode="External"/><Relationship Id="rId89" Type="http://schemas.openxmlformats.org/officeDocument/2006/relationships/hyperlink" Target="http://en.wikipedia.org/wiki/Mali" TargetMode="External"/><Relationship Id="rId1657" Type="http://schemas.openxmlformats.org/officeDocument/2006/relationships/hyperlink" Target="https://www.pefa.org/en/assessment/ml-jun11-pfmpr-public-en" TargetMode="External"/><Relationship Id="rId1864" Type="http://schemas.openxmlformats.org/officeDocument/2006/relationships/hyperlink" Target="http://www.base.gov.pt/base2/en/html/portal/base.shtml" TargetMode="External"/><Relationship Id="rId2708" Type="http://schemas.openxmlformats.org/officeDocument/2006/relationships/hyperlink" Target="http://www.central-bank.org.tt/" TargetMode="External"/><Relationship Id="rId2915" Type="http://schemas.openxmlformats.org/officeDocument/2006/relationships/hyperlink" Target="http://www.dominica.gov.dm/cms/?q=node/7" TargetMode="External"/><Relationship Id="rId4063" Type="http://schemas.openxmlformats.org/officeDocument/2006/relationships/hyperlink" Target="http://www.data.gov.il/" TargetMode="External"/><Relationship Id="rId1517" Type="http://schemas.openxmlformats.org/officeDocument/2006/relationships/hyperlink" Target="http://laborsta.ilo.org/STP/guest" TargetMode="External"/><Relationship Id="rId1724" Type="http://schemas.openxmlformats.org/officeDocument/2006/relationships/hyperlink" Target="http://unpan1.un.org/intradoc/groups/public/documents/un/unpan023270.pdf" TargetMode="External"/><Relationship Id="rId4130" Type="http://schemas.openxmlformats.org/officeDocument/2006/relationships/hyperlink" Target="http://budgettransparency.gov.tl/publicTransparency/transparencyNavigation;jsessionid=339D99EEF7F9956BC9CC3B72D562E5E9?isInflow=false&amp;selectedGroupId=228&amp;lang=en" TargetMode="External"/><Relationship Id="rId16" Type="http://schemas.openxmlformats.org/officeDocument/2006/relationships/hyperlink" Target="http://en.wikipedia.org/wiki/Belarus" TargetMode="External"/><Relationship Id="rId1931" Type="http://schemas.openxmlformats.org/officeDocument/2006/relationships/hyperlink" Target="http://tender.ppra.go.tz/index.php?home=home&amp;view=award&amp;opt=" TargetMode="External"/><Relationship Id="rId3689" Type="http://schemas.openxmlformats.org/officeDocument/2006/relationships/hyperlink" Target="http://www.hacienda.gob.ni/" TargetMode="External"/><Relationship Id="rId3896" Type="http://schemas.openxmlformats.org/officeDocument/2006/relationships/hyperlink" Target="http://ngmszakmaiteruletek.kormany.hu/koltsegvetes" TargetMode="External"/><Relationship Id="rId2498" Type="http://schemas.openxmlformats.org/officeDocument/2006/relationships/hyperlink" Target="http://www.finances.gov.gn/" TargetMode="External"/><Relationship Id="rId3549" Type="http://schemas.openxmlformats.org/officeDocument/2006/relationships/hyperlink" Target="http://data.gov.uk/dataset/oscar" TargetMode="External"/><Relationship Id="rId677" Type="http://schemas.openxmlformats.org/officeDocument/2006/relationships/hyperlink" Target="http://www.douanes.ga/" TargetMode="External"/><Relationship Id="rId2358" Type="http://schemas.openxmlformats.org/officeDocument/2006/relationships/hyperlink" Target="http://www.gmg.biz/referenzenhierarchie.aspx?auswahl=3107&amp;st=Produkte&amp;mid=3107&amp;firmaid=0" TargetMode="External"/><Relationship Id="rId3756" Type="http://schemas.openxmlformats.org/officeDocument/2006/relationships/hyperlink" Target="http://www.mof.gov.tl/budget-spending/budget-execution/?lang=en" TargetMode="External"/><Relationship Id="rId3963" Type="http://schemas.openxmlformats.org/officeDocument/2006/relationships/hyperlink" Target="http://www.usaspending.gov/data" TargetMode="External"/><Relationship Id="rId884" Type="http://schemas.openxmlformats.org/officeDocument/2006/relationships/hyperlink" Target="http://www.govt.ws/" TargetMode="External"/><Relationship Id="rId2565" Type="http://schemas.openxmlformats.org/officeDocument/2006/relationships/hyperlink" Target="http://www.bceao.int&#160;" TargetMode="External"/><Relationship Id="rId2772" Type="http://schemas.openxmlformats.org/officeDocument/2006/relationships/hyperlink" Target="http://www.ine.gub.uy/" TargetMode="External"/><Relationship Id="rId3409" Type="http://schemas.openxmlformats.org/officeDocument/2006/relationships/hyperlink" Target="http://www.valtiokonttori.fi/" TargetMode="External"/><Relationship Id="rId3616" Type="http://schemas.openxmlformats.org/officeDocument/2006/relationships/hyperlink" Target="http://www.treasury.fgov.be/" TargetMode="External"/><Relationship Id="rId3823" Type="http://schemas.openxmlformats.org/officeDocument/2006/relationships/hyperlink" Target="http://www.statsbudsjettet.no/default.aspx?id=58965" TargetMode="External"/><Relationship Id="rId537" Type="http://schemas.openxmlformats.org/officeDocument/2006/relationships/hyperlink" Target="http://www.laws.gov.ag/acts/chapters/cap-168.pdf" TargetMode="External"/><Relationship Id="rId744" Type="http://schemas.openxmlformats.org/officeDocument/2006/relationships/hyperlink" Target="http://www.rra.gov.rw/" TargetMode="External"/><Relationship Id="rId951" Type="http://schemas.openxmlformats.org/officeDocument/2006/relationships/hyperlink" Target="http://www.stars.gov.bn/" TargetMode="External"/><Relationship Id="rId1167" Type="http://schemas.openxmlformats.org/officeDocument/2006/relationships/hyperlink" Target="http://www.euprava.me/" TargetMode="External"/><Relationship Id="rId1374" Type="http://schemas.openxmlformats.org/officeDocument/2006/relationships/hyperlink" Target="http://www.fahr.gov.ae/portal/en/fahr-services/e-services/bayanati.aspx" TargetMode="External"/><Relationship Id="rId1581" Type="http://schemas.openxmlformats.org/officeDocument/2006/relationships/hyperlink" Target="http://web.csc.gov.ph/cscsite2" TargetMode="External"/><Relationship Id="rId2218" Type="http://schemas.openxmlformats.org/officeDocument/2006/relationships/hyperlink" Target="http://www.mptic.dz/" TargetMode="External"/><Relationship Id="rId2425" Type="http://schemas.openxmlformats.org/officeDocument/2006/relationships/hyperlink" Target="https://doft.gov.vu/index.php/about-us-admin-management/treasury-division/debt-management-unit" TargetMode="External"/><Relationship Id="rId2632" Type="http://schemas.openxmlformats.org/officeDocument/2006/relationships/hyperlink" Target="http://www.centralbank.go.ke/" TargetMode="External"/><Relationship Id="rId80" Type="http://schemas.openxmlformats.org/officeDocument/2006/relationships/hyperlink" Target="http://en.wikipedia.org/wiki/Latvia" TargetMode="External"/><Relationship Id="rId604" Type="http://schemas.openxmlformats.org/officeDocument/2006/relationships/hyperlink" Target="http://www.cidadao.gov.ao/" TargetMode="External"/><Relationship Id="rId811" Type="http://schemas.openxmlformats.org/officeDocument/2006/relationships/hyperlink" Target="http://www.gov.bw/" TargetMode="External"/><Relationship Id="rId1027" Type="http://schemas.openxmlformats.org/officeDocument/2006/relationships/hyperlink" Target="http://www.gra.gm/" TargetMode="External"/><Relationship Id="rId1234" Type="http://schemas.openxmlformats.org/officeDocument/2006/relationships/hyperlink" Target="http://www.src.gov.sc/" TargetMode="External"/><Relationship Id="rId1441" Type="http://schemas.openxmlformats.org/officeDocument/2006/relationships/hyperlink" Target="https://www.pefa.org/en/assessment/rs-nov10-pfmpr-public-en" TargetMode="External"/><Relationship Id="rId1301" Type="http://schemas.openxmlformats.org/officeDocument/2006/relationships/hyperlink" Target="https://servicios.dgi.gub.uy/" TargetMode="External"/><Relationship Id="rId3199" Type="http://schemas.openxmlformats.org/officeDocument/2006/relationships/hyperlink" Target="http://www.minfin.gv.ao/docs/dspPlanContEstd.htm" TargetMode="External"/><Relationship Id="rId3059" Type="http://schemas.openxmlformats.org/officeDocument/2006/relationships/hyperlink" Target="http://www.bundesfinanzministerium.de/Web/DE/Service/Gesetze/gesetze.html" TargetMode="External"/><Relationship Id="rId3266" Type="http://schemas.openxmlformats.org/officeDocument/2006/relationships/hyperlink" Target="http://www.finance.gov.to/about-us/legislations" TargetMode="External"/><Relationship Id="rId3473" Type="http://schemas.openxmlformats.org/officeDocument/2006/relationships/hyperlink" Target="http://www.ifmis.go.ke/" TargetMode="External"/><Relationship Id="rId187" Type="http://schemas.openxmlformats.org/officeDocument/2006/relationships/hyperlink" Target="http://en.wikipedia.org/wiki/South_africa" TargetMode="External"/><Relationship Id="rId394" Type="http://schemas.openxmlformats.org/officeDocument/2006/relationships/hyperlink" Target="http://www.finance.go.ug/index.php?option=com_content&amp;view=article&amp;id=50&amp;Itemid=86" TargetMode="External"/><Relationship Id="rId2075" Type="http://schemas.openxmlformats.org/officeDocument/2006/relationships/hyperlink" Target="http://code.google.com/p/eid-dss/" TargetMode="External"/><Relationship Id="rId2282" Type="http://schemas.openxmlformats.org/officeDocument/2006/relationships/hyperlink" Target="http://www.egov.gov.iq/egov-iraq/index.jsp?sid=1&amp;id=362&amp;pid=332" TargetMode="External"/><Relationship Id="rId3126" Type="http://schemas.openxmlformats.org/officeDocument/2006/relationships/hyperlink" Target="http://www1.minfin.ru/ru/budget/classandaccounting/" TargetMode="External"/><Relationship Id="rId3680" Type="http://schemas.openxmlformats.org/officeDocument/2006/relationships/hyperlink" Target="http://www.shcp.gob.mx/" TargetMode="External"/><Relationship Id="rId254" Type="http://schemas.openxmlformats.org/officeDocument/2006/relationships/hyperlink" Target="http://www.bis.org/cpss/paysysinfo.htm" TargetMode="External"/><Relationship Id="rId1091" Type="http://schemas.openxmlformats.org/officeDocument/2006/relationships/hyperlink" Target="http://www.revenue.ie/en/online/ros/index.html" TargetMode="External"/><Relationship Id="rId3333" Type="http://schemas.openxmlformats.org/officeDocument/2006/relationships/hyperlink" Target="http://www.minhacienda.gov.co/HomeMinhacienda/elministerio/InformacionContable/Info.ContableTesoroNal/2012" TargetMode="External"/><Relationship Id="rId3540" Type="http://schemas.openxmlformats.org/officeDocument/2006/relationships/hyperlink" Target="http://www.openfiscaldata.go.kr/portal/dbrain/korea/dBrainSystemInfo.do?code=dBrain&amp;leftCd=25&amp;subCd=16&amp;depCd=" TargetMode="External"/><Relationship Id="rId114" Type="http://schemas.openxmlformats.org/officeDocument/2006/relationships/hyperlink" Target="http://en.wikipedia.org/wiki/Papua_New_Guinea" TargetMode="External"/><Relationship Id="rId461" Type="http://schemas.openxmlformats.org/officeDocument/2006/relationships/hyperlink" Target="http://www.mfinante.ro/trezorengl.html?pagina=domenii" TargetMode="External"/><Relationship Id="rId2142" Type="http://schemas.openxmlformats.org/officeDocument/2006/relationships/hyperlink" Target="http://www.llv.li/" TargetMode="External"/><Relationship Id="rId3400" Type="http://schemas.openxmlformats.org/officeDocument/2006/relationships/hyperlink" Target="http://www.bank.lv&#160;" TargetMode="External"/><Relationship Id="rId321" Type="http://schemas.openxmlformats.org/officeDocument/2006/relationships/hyperlink" Target="http://www.finance.gov.fj/legislation.html" TargetMode="External"/><Relationship Id="rId2002" Type="http://schemas.openxmlformats.org/officeDocument/2006/relationships/hyperlink" Target="http://www.etenders.gov.ie/" TargetMode="External"/><Relationship Id="rId2959" Type="http://schemas.openxmlformats.org/officeDocument/2006/relationships/hyperlink" Target="http://www.cso.gov.bw/" TargetMode="External"/><Relationship Id="rId1768" Type="http://schemas.openxmlformats.org/officeDocument/2006/relationships/hyperlink" Target="http://www.cref.gouv.km/" TargetMode="External"/><Relationship Id="rId2819" Type="http://schemas.openxmlformats.org/officeDocument/2006/relationships/hyperlink" Target="http://www.stats.gov.cn/" TargetMode="External"/><Relationship Id="rId4174" Type="http://schemas.openxmlformats.org/officeDocument/2006/relationships/vmlDrawing" Target="../drawings/vmlDrawing1.vml"/><Relationship Id="rId1628" Type="http://schemas.openxmlformats.org/officeDocument/2006/relationships/hyperlink" Target="http://www.sis.gov.eg/" TargetMode="External"/><Relationship Id="rId1975" Type="http://schemas.openxmlformats.org/officeDocument/2006/relationships/hyperlink" Target="http://www.mef.gov.kh/old/procurement/bid-advertisement.php" TargetMode="External"/><Relationship Id="rId3190" Type="http://schemas.openxmlformats.org/officeDocument/2006/relationships/hyperlink" Target="http://www.insee.fr/" TargetMode="External"/><Relationship Id="rId4034" Type="http://schemas.openxmlformats.org/officeDocument/2006/relationships/hyperlink" Target="http://digitaliser.dk/resource/432461" TargetMode="External"/><Relationship Id="rId1835" Type="http://schemas.openxmlformats.org/officeDocument/2006/relationships/hyperlink" Target="http://www.ppcc.gov.lr/" TargetMode="External"/><Relationship Id="rId3050" Type="http://schemas.openxmlformats.org/officeDocument/2006/relationships/hyperlink" Target="https://www.hacienda.go.cr/Msib21/Espanol/Contabilidad+Nacional/Estructuraestadosfinancieros.htm" TargetMode="External"/><Relationship Id="rId4101" Type="http://schemas.openxmlformats.org/officeDocument/2006/relationships/hyperlink" Target="http://www.treasury.gov.za/documents/mtbps/2012/tables.aspx" TargetMode="External"/><Relationship Id="rId1902" Type="http://schemas.openxmlformats.org/officeDocument/2006/relationships/hyperlink" Target="http://www.comprasestatales.gub.uy/" TargetMode="External"/><Relationship Id="rId3867" Type="http://schemas.openxmlformats.org/officeDocument/2006/relationships/hyperlink" Target="http://mfp.gov.rs/pages/issue.php?id=1568" TargetMode="External"/><Relationship Id="rId788" Type="http://schemas.openxmlformats.org/officeDocument/2006/relationships/hyperlink" Target="http://portal.gov.cz/" TargetMode="External"/><Relationship Id="rId995" Type="http://schemas.openxmlformats.org/officeDocument/2006/relationships/hyperlink" Target="http://www.celnisprava.cz/en/applications/Pages/default.aspx" TargetMode="External"/><Relationship Id="rId2469" Type="http://schemas.openxmlformats.org/officeDocument/2006/relationships/hyperlink" Target="http://www.treasuryfinland.fi/" TargetMode="External"/><Relationship Id="rId2676" Type="http://schemas.openxmlformats.org/officeDocument/2006/relationships/hyperlink" Target="http://www.qcb.gov.qa&#160;" TargetMode="External"/><Relationship Id="rId2883" Type="http://schemas.openxmlformats.org/officeDocument/2006/relationships/hyperlink" Target="http://www.finance.gov.mv/v1/datanstat?id=27" TargetMode="External"/><Relationship Id="rId3727" Type="http://schemas.openxmlformats.org/officeDocument/2006/relationships/hyperlink" Target="http://www.mof.gov.vn/" TargetMode="External"/><Relationship Id="rId3934" Type="http://schemas.openxmlformats.org/officeDocument/2006/relationships/hyperlink" Target="http://data.gov.uk/dataset/coins" TargetMode="External"/><Relationship Id="rId648" Type="http://schemas.openxmlformats.org/officeDocument/2006/relationships/hyperlink" Target="http://www.customs.bg/" TargetMode="External"/><Relationship Id="rId855" Type="http://schemas.openxmlformats.org/officeDocument/2006/relationships/hyperlink" Target="http://uslugi.gov.mk/" TargetMode="External"/><Relationship Id="rId1278" Type="http://schemas.openxmlformats.org/officeDocument/2006/relationships/hyperlink" Target="http://www.dgitogo.tg/" TargetMode="External"/><Relationship Id="rId1485" Type="http://schemas.openxmlformats.org/officeDocument/2006/relationships/hyperlink" Target="http://www-wds.worldbank.org/external/default/WDSContentServer/WDSP/IB/2008/09/04/000334955_20080904030253/Rendered/PDF/433690PAD0P0841LY10IDA1R20081019311.pdf" TargetMode="External"/><Relationship Id="rId1692" Type="http://schemas.openxmlformats.org/officeDocument/2006/relationships/hyperlink" Target="http://www.pefa.org/en/assessment/st-jan10-pfmpr-report-public-en" TargetMode="External"/><Relationship Id="rId2329" Type="http://schemas.openxmlformats.org/officeDocument/2006/relationships/hyperlink" Target="https://joinup.ec.europa.eu/sites/default/files/ckeditor_files/files/eGov%20in%20ES%20-%20April%202014%20-%2016_0(2).pdf" TargetMode="External"/><Relationship Id="rId2536" Type="http://schemas.openxmlformats.org/officeDocument/2006/relationships/hyperlink" Target="http://www.rcc.gov.pt/Directorio/Temas/AE/Paginas/Plataforma-Integrada-de-Servi%C3%A7os-On-line.aspx" TargetMode="External"/><Relationship Id="rId2743" Type="http://schemas.openxmlformats.org/officeDocument/2006/relationships/hyperlink" Target="http://www.one.cu/" TargetMode="External"/><Relationship Id="rId508" Type="http://schemas.openxmlformats.org/officeDocument/2006/relationships/hyperlink" Target="http://www.imf.org/external/pubs/ft/scr/2014/cr14203.pdf" TargetMode="External"/><Relationship Id="rId715" Type="http://schemas.openxmlformats.org/officeDocument/2006/relationships/hyperlink" Target="http://www.mra.mw/" TargetMode="External"/><Relationship Id="rId922" Type="http://schemas.openxmlformats.org/officeDocument/2006/relationships/hyperlink" Target="http://www.bahamas.gov.bs/" TargetMode="External"/><Relationship Id="rId1138" Type="http://schemas.openxmlformats.org/officeDocument/2006/relationships/hyperlink" Target="http://www.hasil.gov.my/" TargetMode="External"/><Relationship Id="rId1345" Type="http://schemas.openxmlformats.org/officeDocument/2006/relationships/hyperlink" Target="http://laborsta.ilo.org/STP/guest" TargetMode="External"/><Relationship Id="rId1552" Type="http://schemas.openxmlformats.org/officeDocument/2006/relationships/hyperlink" Target="http://hrmis.csb.gov.jo/index.php/en" TargetMode="External"/><Relationship Id="rId2603" Type="http://schemas.openxmlformats.org/officeDocument/2006/relationships/hyperlink" Target="http://www.reservebank.gov.fj/" TargetMode="External"/><Relationship Id="rId2950" Type="http://schemas.openxmlformats.org/officeDocument/2006/relationships/hyperlink" Target="http://www.barstats.gov.bb/" TargetMode="External"/><Relationship Id="rId1205" Type="http://schemas.openxmlformats.org/officeDocument/2006/relationships/hyperlink" Target="http://www.bir.gov.ph/index.php/eservices.html" TargetMode="External"/><Relationship Id="rId2810" Type="http://schemas.openxmlformats.org/officeDocument/2006/relationships/hyperlink" Target="http://www3.bcu.gub.uy/autoriza/sgoioi/nedd/sddsuruguay.html" TargetMode="External"/><Relationship Id="rId51" Type="http://schemas.openxmlformats.org/officeDocument/2006/relationships/hyperlink" Target="http://en.wikipedia.org/wiki/Gabon" TargetMode="External"/><Relationship Id="rId1412" Type="http://schemas.openxmlformats.org/officeDocument/2006/relationships/hyperlink" Target="http://www.csmd.gov.af/index.php/human-resource-management-information-system-hrmis-directorate" TargetMode="External"/><Relationship Id="rId3377" Type="http://schemas.openxmlformats.org/officeDocument/2006/relationships/hyperlink" Target="http://www.regjeringen.no/en/dep/fin/the-ministry.html?id=221" TargetMode="External"/><Relationship Id="rId298" Type="http://schemas.openxmlformats.org/officeDocument/2006/relationships/hyperlink" Target="http://www.hacienda.go.cr/contenido/585-direccion-general-de-hacienda" TargetMode="External"/><Relationship Id="rId3584" Type="http://schemas.openxmlformats.org/officeDocument/2006/relationships/hyperlink" Target="https://www.imf.org/external/pubs/ft/scr/2014/cr1410.pdf" TargetMode="External"/><Relationship Id="rId3791" Type="http://schemas.openxmlformats.org/officeDocument/2006/relationships/hyperlink" Target="http://www.bmf.gv.at/" TargetMode="External"/><Relationship Id="rId158" Type="http://schemas.openxmlformats.org/officeDocument/2006/relationships/hyperlink" Target="http://en.wikipedia.org/wiki/Uruguay" TargetMode="External"/><Relationship Id="rId2186" Type="http://schemas.openxmlformats.org/officeDocument/2006/relationships/hyperlink" Target="http://www.dsta.nl/english" TargetMode="External"/><Relationship Id="rId2393" Type="http://schemas.openxmlformats.org/officeDocument/2006/relationships/hyperlink" Target="http://www.oebfa.co.at/" TargetMode="External"/><Relationship Id="rId3237" Type="http://schemas.openxmlformats.org/officeDocument/2006/relationships/hyperlink" Target="http://www.marchespublics.sn/pmb/" TargetMode="External"/><Relationship Id="rId3444" Type="http://schemas.openxmlformats.org/officeDocument/2006/relationships/hyperlink" Target="http://www.mefb.gov.mg/index.php?option=com_content&amp;view=article&amp;id=329&amp;Itemid=332" TargetMode="External"/><Relationship Id="rId3651" Type="http://schemas.openxmlformats.org/officeDocument/2006/relationships/hyperlink" Target="http://www.fstb.gov.hk/" TargetMode="External"/><Relationship Id="rId365" Type="http://schemas.openxmlformats.org/officeDocument/2006/relationships/hyperlink" Target="http://www.kemenkeu.go.id/sites/default/files/pdf-peraturan/UU%20No%2023%20Tahun%202013.pdf" TargetMode="External"/><Relationship Id="rId572" Type="http://schemas.openxmlformats.org/officeDocument/2006/relationships/hyperlink" Target="http://lex.uz/pages/getpage.aspx?lact_id=2304140" TargetMode="External"/><Relationship Id="rId2046" Type="http://schemas.openxmlformats.org/officeDocument/2006/relationships/hyperlink" Target="http://www.snc.gob.ve/" TargetMode="External"/><Relationship Id="rId2253" Type="http://schemas.openxmlformats.org/officeDocument/2006/relationships/hyperlink" Target="https://joinup.ec.europa.eu/sites/default/files/96/fb/9b/eGov%20in%20HU%20-%20April%202014%20-%20v.16.pdf" TargetMode="External"/><Relationship Id="rId2460" Type="http://schemas.openxmlformats.org/officeDocument/2006/relationships/hyperlink" Target="http://www.mofed.gov.et/" TargetMode="External"/><Relationship Id="rId3304" Type="http://schemas.openxmlformats.org/officeDocument/2006/relationships/hyperlink" Target="http://www.finances.gov.ma/portal/page?_pageid=53,17813153&amp;_dad=portal&amp;_schema=PORTAL" TargetMode="External"/><Relationship Id="rId3511" Type="http://schemas.openxmlformats.org/officeDocument/2006/relationships/hyperlink" Target="http://sigfe.sigfe.cl/" TargetMode="External"/><Relationship Id="rId225" Type="http://schemas.openxmlformats.org/officeDocument/2006/relationships/hyperlink" Target="http://www.mofnp.gov.zm/" TargetMode="External"/><Relationship Id="rId432" Type="http://schemas.openxmlformats.org/officeDocument/2006/relationships/hyperlink" Target="http://www.mof.gov.na/" TargetMode="External"/><Relationship Id="rId1062" Type="http://schemas.openxmlformats.org/officeDocument/2006/relationships/hyperlink" Target="http://www.gra.gov.gy/" TargetMode="External"/><Relationship Id="rId2113" Type="http://schemas.openxmlformats.org/officeDocument/2006/relationships/hyperlink" Target="http://www.id.ee/?lang=en&amp;id=" TargetMode="External"/><Relationship Id="rId2320" Type="http://schemas.openxmlformats.org/officeDocument/2006/relationships/hyperlink" Target="http://www.slideshare.net/CommonwealthTelecommunications/saaka" TargetMode="External"/><Relationship Id="rId4078" Type="http://schemas.openxmlformats.org/officeDocument/2006/relationships/hyperlink" Target="https://www.govdata.de/" TargetMode="External"/><Relationship Id="rId1879" Type="http://schemas.openxmlformats.org/officeDocument/2006/relationships/hyperlink" Target="http://www2.seace.gob.pe/?_pageid_=3&amp;_contenid_=ca.contentid" TargetMode="External"/><Relationship Id="rId3094" Type="http://schemas.openxmlformats.org/officeDocument/2006/relationships/hyperlink" Target="http://www.treasury.govt.nz/publications/guidance/reportingcalendar" TargetMode="External"/><Relationship Id="rId4145" Type="http://schemas.openxmlformats.org/officeDocument/2006/relationships/hyperlink" Target="http://www.comlaw.gov.au/Details/C2011B00068/Download" TargetMode="External"/><Relationship Id="rId1739" Type="http://schemas.openxmlformats.org/officeDocument/2006/relationships/hyperlink" Target="http://en.wikipedia.org/wiki/Economy_of_Turkmenistan" TargetMode="External"/><Relationship Id="rId1946" Type="http://schemas.openxmlformats.org/officeDocument/2006/relationships/hyperlink" Target="http://www.mr.gov.il/OfficesTenders/Pages/SearchOfficeTenders.aspx" TargetMode="External"/><Relationship Id="rId4005" Type="http://schemas.openxmlformats.org/officeDocument/2006/relationships/hyperlink" Target="http://www.mof.gov.bd/en/budget/booklet/booklet_en.pdf" TargetMode="External"/><Relationship Id="rId1806" Type="http://schemas.openxmlformats.org/officeDocument/2006/relationships/hyperlink" Target="https://www.eprocurement.gov.cy/" TargetMode="External"/><Relationship Id="rId3161" Type="http://schemas.openxmlformats.org/officeDocument/2006/relationships/hyperlink" Target="http://www.budgetmof.gov.af/index.php?option=com_content&amp;view=article&amp;id=126%3A-what-is-the-afghanistan-financial-management-information-system-afmis&amp;catid=58%3Aict-issues&amp;Itemid=44&amp;lang=en" TargetMode="External"/><Relationship Id="rId3021" Type="http://schemas.openxmlformats.org/officeDocument/2006/relationships/hyperlink" Target="http://www.mof.gov.na/Budget%20Documents/Budget%202012/Budget%20new/Estimate%20of%20Revenue%20%20and%20expenditure%201%20April%202012%20to%2031%20March%202015.pdf" TargetMode="External"/><Relationship Id="rId3978" Type="http://schemas.openxmlformats.org/officeDocument/2006/relationships/hyperlink" Target="http://www.bumko.gov.tr/TR/Genel/BelgeGoster.aspx?F6E10F8892433CFFAC8287D72AD903BE95B604AA3C36F67D" TargetMode="External"/><Relationship Id="rId899" Type="http://schemas.openxmlformats.org/officeDocument/2006/relationships/hyperlink" Target="http://www.tanzania.go.tz/" TargetMode="External"/><Relationship Id="rId2787" Type="http://schemas.openxmlformats.org/officeDocument/2006/relationships/hyperlink" Target="http://www.lisgis.org/" TargetMode="External"/><Relationship Id="rId3838" Type="http://schemas.openxmlformats.org/officeDocument/2006/relationships/hyperlink" Target="http://www.budgetmof.gov.af/" TargetMode="External"/><Relationship Id="rId759" Type="http://schemas.openxmlformats.org/officeDocument/2006/relationships/hyperlink" Target="http://www.customs.gov.lk/" TargetMode="External"/><Relationship Id="rId966" Type="http://schemas.openxmlformats.org/officeDocument/2006/relationships/hyperlink" Target="http://dgitchad-finances-gouv.org/" TargetMode="External"/><Relationship Id="rId1389" Type="http://schemas.openxmlformats.org/officeDocument/2006/relationships/hyperlink" Target="http://eportal.gov.ps/" TargetMode="External"/><Relationship Id="rId1596" Type="http://schemas.openxmlformats.org/officeDocument/2006/relationships/hyperlink" Target="http://www.csc.am/en/aboutus" TargetMode="External"/><Relationship Id="rId2647" Type="http://schemas.openxmlformats.org/officeDocument/2006/relationships/hyperlink" Target="http://www.bnm.gov.my/" TargetMode="External"/><Relationship Id="rId2994" Type="http://schemas.openxmlformats.org/officeDocument/2006/relationships/hyperlink" Target="http://www.mofed.gov.et/English/Pages/Accessibility.aspx" TargetMode="External"/><Relationship Id="rId619" Type="http://schemas.openxmlformats.org/officeDocument/2006/relationships/hyperlink" Target="http://www.douanes.bf/index.php/en/dedouanement-informatise/le-sydonia" TargetMode="External"/><Relationship Id="rId1249" Type="http://schemas.openxmlformats.org/officeDocument/2006/relationships/hyperlink" Target="https://www.agenciatributaria.gob.es/AEAT.sede/en_gb/Inicio/Procedimientos_y_Servicios/Aduanas/Aduanas.shtml" TargetMode="External"/><Relationship Id="rId2854" Type="http://schemas.openxmlformats.org/officeDocument/2006/relationships/hyperlink" Target="http://www.stat.go.jp/" TargetMode="External"/><Relationship Id="rId3905" Type="http://schemas.openxmlformats.org/officeDocument/2006/relationships/hyperlink" Target="http://www.belize.gov.bz/index.php/approved-budget-2014-2015" TargetMode="External"/><Relationship Id="rId95" Type="http://schemas.openxmlformats.org/officeDocument/2006/relationships/hyperlink" Target="http://en.wikipedia.org/wiki/Federated_States_of_Micronesia" TargetMode="External"/><Relationship Id="rId826" Type="http://schemas.openxmlformats.org/officeDocument/2006/relationships/hyperlink" Target="http://www.eservices.gov.gh/" TargetMode="External"/><Relationship Id="rId1109" Type="http://schemas.openxmlformats.org/officeDocument/2006/relationships/hyperlink" Target="http://korea.go.kr/eng/sub/about_egov02.jsp" TargetMode="External"/><Relationship Id="rId1456" Type="http://schemas.openxmlformats.org/officeDocument/2006/relationships/hyperlink" Target="http://www.oficinavirtual.pap.minhap.gob.es/sitios/oficinavirtual/en-GB/CatalogoSistemasInformacion/Paginas/ListadoSIExternos.aspx?perfil=certificados&amp;lenguaje=EN" TargetMode="External"/><Relationship Id="rId1663" Type="http://schemas.openxmlformats.org/officeDocument/2006/relationships/hyperlink" Target="http://www.mof.gov.mn/category/budget-development/budget-software/" TargetMode="External"/><Relationship Id="rId1870" Type="http://schemas.openxmlformats.org/officeDocument/2006/relationships/hyperlink" Target="http://ccs.cabinetoffice.gov.uk/" TargetMode="External"/><Relationship Id="rId2507" Type="http://schemas.openxmlformats.org/officeDocument/2006/relationships/hyperlink" Target="http://www.mof.gov.la/" TargetMode="External"/><Relationship Id="rId2714" Type="http://schemas.openxmlformats.org/officeDocument/2006/relationships/hyperlink" Target="http://www.bankofengland.co.uk&#160;" TargetMode="External"/><Relationship Id="rId2921" Type="http://schemas.openxmlformats.org/officeDocument/2006/relationships/hyperlink" Target="https://portal.muhasebat.gov.tr/mgmportal/faces/khbDetail?birimDizini=Municipalities&amp;_afrLoop=1628532110622701&amp;_afrWindowMode=0&amp;_adf.ctrl-state=155046p7e2_114" TargetMode="External"/><Relationship Id="rId1316" Type="http://schemas.openxmlformats.org/officeDocument/2006/relationships/hyperlink" Target="http://www.zimra.co.zw/index.php?option=com_content&amp;view=article&amp;id=1375&amp;Itemid=159" TargetMode="External"/><Relationship Id="rId1523" Type="http://schemas.openxmlformats.org/officeDocument/2006/relationships/hyperlink" Target="http://laborsta.ilo.org/STP/guest" TargetMode="External"/><Relationship Id="rId1730" Type="http://schemas.openxmlformats.org/officeDocument/2006/relationships/hyperlink" Target="http://unpan1.un.org/intradoc/groups/public/documents/un/unpan023238.pdf" TargetMode="External"/><Relationship Id="rId22" Type="http://schemas.openxmlformats.org/officeDocument/2006/relationships/hyperlink" Target="http://en.wikipedia.org/wiki/Brazil" TargetMode="External"/><Relationship Id="rId3488" Type="http://schemas.openxmlformats.org/officeDocument/2006/relationships/hyperlink" Target="http://dgsgif.sigma.gob.bo/" TargetMode="External"/><Relationship Id="rId3695" Type="http://schemas.openxmlformats.org/officeDocument/2006/relationships/hyperlink" Target="http://www.mef.gob.pe/" TargetMode="External"/><Relationship Id="rId2297" Type="http://schemas.openxmlformats.org/officeDocument/2006/relationships/hyperlink" Target="http://portal.www.gov.qa/wps/portal/about-hukoomi/integrated-e-government" TargetMode="External"/><Relationship Id="rId3348" Type="http://schemas.openxmlformats.org/officeDocument/2006/relationships/hyperlink" Target="http://www.fstb.gov.hk/tb/eng/access/content.html" TargetMode="External"/><Relationship Id="rId3555" Type="http://schemas.openxmlformats.org/officeDocument/2006/relationships/hyperlink" Target="http://www.span.depkeu.go.id/" TargetMode="External"/><Relationship Id="rId3762" Type="http://schemas.openxmlformats.org/officeDocument/2006/relationships/hyperlink" Target="http://www.mof.gov.sb/GovernmentFinances/Mediareleases.aspx" TargetMode="External"/><Relationship Id="rId269" Type="http://schemas.openxmlformats.org/officeDocument/2006/relationships/hyperlink" Target="http://www.treasury.gov.bb/" TargetMode="External"/><Relationship Id="rId476" Type="http://schemas.openxmlformats.org/officeDocument/2006/relationships/hyperlink" Target="http://www.bcsm.sm/index.php?option=com_content&amp;task=view&amp;id=169&amp;Itemid=577" TargetMode="External"/><Relationship Id="rId683" Type="http://schemas.openxmlformats.org/officeDocument/2006/relationships/hyperlink" Target="http://www.sat.gob.gt/" TargetMode="External"/><Relationship Id="rId890" Type="http://schemas.openxmlformats.org/officeDocument/2006/relationships/hyperlink" Target="http://e-uprava.gov.si/e-uprava/en/portal.euprava" TargetMode="External"/><Relationship Id="rId2157" Type="http://schemas.openxmlformats.org/officeDocument/2006/relationships/hyperlink" Target="http://www.cbr.ru/eng/" TargetMode="External"/><Relationship Id="rId2364" Type="http://schemas.openxmlformats.org/officeDocument/2006/relationships/hyperlink" Target="http://www.manetic.org/index.php?option=com_content&amp;view=article&amp;id=404%3Athe-road-of-macau-egovernment-a-challenges&amp;catid=63%3Ainformation-technology&amp;Itemid=283&amp;lang=en" TargetMode="External"/><Relationship Id="rId2571" Type="http://schemas.openxmlformats.org/officeDocument/2006/relationships/hyperlink" Target="http://www.mof.gov.bn/English/BCMB/Pages/default.aspx" TargetMode="External"/><Relationship Id="rId3208" Type="http://schemas.openxmlformats.org/officeDocument/2006/relationships/hyperlink" Target="http://www.dmp.finances.gouv.ci/" TargetMode="External"/><Relationship Id="rId3415" Type="http://schemas.openxmlformats.org/officeDocument/2006/relationships/hyperlink" Target="http://www.csb.gov.kw/" TargetMode="External"/><Relationship Id="rId129" Type="http://schemas.openxmlformats.org/officeDocument/2006/relationships/hyperlink" Target="http://en.wikipedia.org/wiki/Serbia" TargetMode="External"/><Relationship Id="rId336" Type="http://schemas.openxmlformats.org/officeDocument/2006/relationships/hyperlink" Target="http://www.finances.gov.gn/index.php/ministeres/ministere-de-leconomie-et-des-finances/directions-technique/direction-nationale-du-tresor-et-de-la-comptabilite" TargetMode="External"/><Relationship Id="rId543" Type="http://schemas.openxmlformats.org/officeDocument/2006/relationships/hyperlink" Target="http://issuu.com/mefhaiti/docs/pre__sentation_du_compte_unique_du_" TargetMode="External"/><Relationship Id="rId1173" Type="http://schemas.openxmlformats.org/officeDocument/2006/relationships/hyperlink" Target="http://www.at.gov.mz/Perguntas-Frequentes2" TargetMode="External"/><Relationship Id="rId1380" Type="http://schemas.openxmlformats.org/officeDocument/2006/relationships/hyperlink" Target="https://www.pefa.org/en/assessment/ua-jul12-pfmpr-public-en" TargetMode="External"/><Relationship Id="rId2017" Type="http://schemas.openxmlformats.org/officeDocument/2006/relationships/hyperlink" Target="http://www.finance.gov.ls/reforms/procurements.php" TargetMode="External"/><Relationship Id="rId2224" Type="http://schemas.openxmlformats.org/officeDocument/2006/relationships/hyperlink" Target="http://www.e-service-expert.com/e-Government-Australia.html" TargetMode="External"/><Relationship Id="rId3622" Type="http://schemas.openxmlformats.org/officeDocument/2006/relationships/hyperlink" Target="http://www.mof.gov.bn/" TargetMode="External"/><Relationship Id="rId403" Type="http://schemas.openxmlformats.org/officeDocument/2006/relationships/hyperlink" Target="http://www.finmin.lt/web/finmin/veiklos_uzduotys" TargetMode="External"/><Relationship Id="rId750" Type="http://schemas.openxmlformats.org/officeDocument/2006/relationships/hyperlink" Target="http://www.customs.gov.sa/" TargetMode="External"/><Relationship Id="rId1033" Type="http://schemas.openxmlformats.org/officeDocument/2006/relationships/hyperlink" Target="http://www.gra.gov.gh/" TargetMode="External"/><Relationship Id="rId2431" Type="http://schemas.openxmlformats.org/officeDocument/2006/relationships/hyperlink" Target="http://minfin.tj/index.php?do=static&amp;page=gosdolg" TargetMode="External"/><Relationship Id="rId610" Type="http://schemas.openxmlformats.org/officeDocument/2006/relationships/hyperlink" Target="http://www.customs.gov.bb/downloads/Downloads.php" TargetMode="External"/><Relationship Id="rId1240" Type="http://schemas.openxmlformats.org/officeDocument/2006/relationships/hyperlink" Target="http://www.mof.gov.so/departments/revenue/" TargetMode="External"/><Relationship Id="rId4049" Type="http://schemas.openxmlformats.org/officeDocument/2006/relationships/hyperlink" Target="http://datos.gob.es/" TargetMode="External"/><Relationship Id="rId1100" Type="http://schemas.openxmlformats.org/officeDocument/2006/relationships/hyperlink" Target="http://www.naccs.jp/" TargetMode="External"/><Relationship Id="rId1917" Type="http://schemas.openxmlformats.org/officeDocument/2006/relationships/hyperlink" Target="http://tender.gov.md/ro/contracte-atribuite" TargetMode="External"/><Relationship Id="rId3065" Type="http://schemas.openxmlformats.org/officeDocument/2006/relationships/hyperlink" Target="http://www.bankofsudan.org/" TargetMode="External"/><Relationship Id="rId3272" Type="http://schemas.openxmlformats.org/officeDocument/2006/relationships/hyperlink" Target="http://www.minhap.gob.es/es-ES/El%20Ministerio/Organigrama/Paginas/default.aspx" TargetMode="External"/><Relationship Id="rId4116" Type="http://schemas.openxmlformats.org/officeDocument/2006/relationships/hyperlink" Target="http://www.oes-cs.dk/olapdatabase/regnskab/index.cgi" TargetMode="External"/><Relationship Id="rId193" Type="http://schemas.openxmlformats.org/officeDocument/2006/relationships/hyperlink" Target="http://en.wikipedia.org/wiki/Kosovo" TargetMode="External"/><Relationship Id="rId2081" Type="http://schemas.openxmlformats.org/officeDocument/2006/relationships/hyperlink" Target="http://www.ogcio.gov.hk/en/regulation/eto/digital_cert/cert_user_journey/" TargetMode="External"/><Relationship Id="rId3132" Type="http://schemas.openxmlformats.org/officeDocument/2006/relationships/hyperlink" Target="http://www.contraloria.gob.pa/" TargetMode="External"/><Relationship Id="rId260" Type="http://schemas.openxmlformats.org/officeDocument/2006/relationships/hyperlink" Target="https://eprov.mecon.gov.ar/eprov/login" TargetMode="External"/><Relationship Id="rId120" Type="http://schemas.openxmlformats.org/officeDocument/2006/relationships/hyperlink" Target="http://en.wikipedia.org/wiki/Romania" TargetMode="External"/><Relationship Id="rId2898" Type="http://schemas.openxmlformats.org/officeDocument/2006/relationships/hyperlink" Target="http://www.finances.gov.ma/portal/page?_pageid=53,18106174&amp;_dad=portal&amp;_schema=PORTAL" TargetMode="External"/><Relationship Id="rId3949" Type="http://schemas.openxmlformats.org/officeDocument/2006/relationships/hyperlink" Target="http://sigfe.sigfe.cl/" TargetMode="External"/><Relationship Id="rId2758" Type="http://schemas.openxmlformats.org/officeDocument/2006/relationships/hyperlink" Target="http://www.bfs.admin.ch/" TargetMode="External"/><Relationship Id="rId2965" Type="http://schemas.openxmlformats.org/officeDocument/2006/relationships/hyperlink" Target="http://www.finances.gov.bf/spip.php?article7" TargetMode="External"/><Relationship Id="rId3809" Type="http://schemas.openxmlformats.org/officeDocument/2006/relationships/hyperlink" Target="http://www.hacienda.cl/documentos.html" TargetMode="External"/><Relationship Id="rId937" Type="http://schemas.openxmlformats.org/officeDocument/2006/relationships/hyperlink" Target="http://www.mof.gov.bt/" TargetMode="External"/><Relationship Id="rId1567" Type="http://schemas.openxmlformats.org/officeDocument/2006/relationships/hyperlink" Target="https://www.pefa.org/en/assessment/mv-nov09-pfmpr-public-en" TargetMode="External"/><Relationship Id="rId1774" Type="http://schemas.openxmlformats.org/officeDocument/2006/relationships/hyperlink" Target="http://ards.gov.af/" TargetMode="External"/><Relationship Id="rId1981" Type="http://schemas.openxmlformats.org/officeDocument/2006/relationships/hyperlink" Target="http://www.budget.gouv.ci/assets/files/ccm/4-marches-publics-fin-mars-2014-annexe-liste-marches-par-ministere-par-mode.pdf" TargetMode="External"/><Relationship Id="rId2618" Type="http://schemas.openxmlformats.org/officeDocument/2006/relationships/hyperlink" Target="http://www.bch.hn/" TargetMode="External"/><Relationship Id="rId2825" Type="http://schemas.openxmlformats.org/officeDocument/2006/relationships/hyperlink" Target="http://www.statistics.gr/" TargetMode="External"/><Relationship Id="rId66" Type="http://schemas.openxmlformats.org/officeDocument/2006/relationships/hyperlink" Target="http://en.wikipedia.org/wiki/Indonesia" TargetMode="External"/><Relationship Id="rId1427" Type="http://schemas.openxmlformats.org/officeDocument/2006/relationships/hyperlink" Target="http://idbdocs.iadb.org/wsdocs/getdocument.aspx?docnum=831589" TargetMode="External"/><Relationship Id="rId1634" Type="http://schemas.openxmlformats.org/officeDocument/2006/relationships/hyperlink" Target="http://www.oecd.org/gov/pem/OECD%20HRM%20Profile%20-%20Iceland.pdf" TargetMode="External"/><Relationship Id="rId1841" Type="http://schemas.openxmlformats.org/officeDocument/2006/relationships/hyperlink" Target="http://marches.armp.mg/accueil_site_dynamique.php" TargetMode="External"/><Relationship Id="rId4040" Type="http://schemas.openxmlformats.org/officeDocument/2006/relationships/hyperlink" Target="http://data.gov.md/" TargetMode="External"/><Relationship Id="rId3599" Type="http://schemas.openxmlformats.org/officeDocument/2006/relationships/hyperlink" Target="http://eeas.europa.eu/delegations/swaziland/press_corner/all_news/news/2014/2014031702_en.htm" TargetMode="External"/><Relationship Id="rId1701" Type="http://schemas.openxmlformats.org/officeDocument/2006/relationships/hyperlink" Target="http://idbdocs.iadb.org/wsdocs/getdocument.aspx?docnum=38061144" TargetMode="External"/><Relationship Id="rId3459" Type="http://schemas.openxmlformats.org/officeDocument/2006/relationships/hyperlink" Target="http://www.mfcr.cz/cs/o-ministerstvu/informacni-systemy" TargetMode="External"/><Relationship Id="rId3666" Type="http://schemas.openxmlformats.org/officeDocument/2006/relationships/hyperlink" Target="http://www.minfin.kg/" TargetMode="External"/><Relationship Id="rId587" Type="http://schemas.openxmlformats.org/officeDocument/2006/relationships/hyperlink" Target="http://www.frca.org.fj/" TargetMode="External"/><Relationship Id="rId2268" Type="http://schemas.openxmlformats.org/officeDocument/2006/relationships/hyperlink" Target="http://www.mcit.gov.eg/ICT_Strategy" TargetMode="External"/><Relationship Id="rId3319" Type="http://schemas.openxmlformats.org/officeDocument/2006/relationships/hyperlink" Target="http://www.hacienda.gov.py/web-presupuesto/archivo.php?a=9aa9ab9eacaea9ae9eacada8596b696972689da2aca9a8aca29ca2a8a79eac596b69697268a09aacada8ac68a06a6a66696a67a99d9f9a039&amp;x=c4c4063&amp;y=dddd07c" TargetMode="External"/><Relationship Id="rId3873" Type="http://schemas.openxmlformats.org/officeDocument/2006/relationships/hyperlink" Target="http://www.zimtreasury.gov.zw/" TargetMode="External"/><Relationship Id="rId447" Type="http://schemas.openxmlformats.org/officeDocument/2006/relationships/hyperlink" Target="http://palaugov.org/bureau-of-national-treasury/" TargetMode="External"/><Relationship Id="rId794" Type="http://schemas.openxmlformats.org/officeDocument/2006/relationships/hyperlink" Target="http://mcit.gov.af/en/page/7081" TargetMode="External"/><Relationship Id="rId1077" Type="http://schemas.openxmlformats.org/officeDocument/2006/relationships/hyperlink" Target="http://www.revenue.ie/" TargetMode="External"/><Relationship Id="rId2128" Type="http://schemas.openxmlformats.org/officeDocument/2006/relationships/hyperlink" Target="http://www.rca.gov.ir/" TargetMode="External"/><Relationship Id="rId2475" Type="http://schemas.openxmlformats.org/officeDocument/2006/relationships/hyperlink" Target="http://www.mfp.cu/" TargetMode="External"/><Relationship Id="rId2682" Type="http://schemas.openxmlformats.org/officeDocument/2006/relationships/hyperlink" Target="http://www.eccb-centralbank.org/" TargetMode="External"/><Relationship Id="rId3526" Type="http://schemas.openxmlformats.org/officeDocument/2006/relationships/hyperlink" Target="https://hermes.esv.se/dana-na/auth/url_0/welcome.cgi" TargetMode="External"/><Relationship Id="rId3733" Type="http://schemas.openxmlformats.org/officeDocument/2006/relationships/hyperlink" Target="http://rmi-mof.com/" TargetMode="External"/><Relationship Id="rId3940" Type="http://schemas.openxmlformats.org/officeDocument/2006/relationships/hyperlink" Target="http://www.prinsjesdag2011.nl/miljoenennota/effect_op_u" TargetMode="External"/><Relationship Id="rId654" Type="http://schemas.openxmlformats.org/officeDocument/2006/relationships/hyperlink" Target="http://www.alfandegas.cv/" TargetMode="External"/><Relationship Id="rId861" Type="http://schemas.openxmlformats.org/officeDocument/2006/relationships/hyperlink" Target="https://servicii.gov.md/" TargetMode="External"/><Relationship Id="rId1284" Type="http://schemas.openxmlformats.org/officeDocument/2006/relationships/hyperlink" Target="http://www.fastenterprises.com/clients.html" TargetMode="External"/><Relationship Id="rId1491" Type="http://schemas.openxmlformats.org/officeDocument/2006/relationships/hyperlink" Target="http://laborsta.ilo.org/STP/guest" TargetMode="External"/><Relationship Id="rId2335" Type="http://schemas.openxmlformats.org/officeDocument/2006/relationships/hyperlink" Target="https://joinup.ec.europa.eu/sites/default/files/25/8b/55/eGov%20in%20MK%20-%20June%202014%20-%20v.8.0.pdf" TargetMode="External"/><Relationship Id="rId2542" Type="http://schemas.openxmlformats.org/officeDocument/2006/relationships/hyperlink" Target="http://supplier.treasury.go.ke/" TargetMode="External"/><Relationship Id="rId3800" Type="http://schemas.openxmlformats.org/officeDocument/2006/relationships/hyperlink" Target="http://www.mof.gov.bd/" TargetMode="External"/><Relationship Id="rId307" Type="http://schemas.openxmlformats.org/officeDocument/2006/relationships/hyperlink" Target="http://www.fm.dk/om-os/historie/den-roede-bygning/" TargetMode="External"/><Relationship Id="rId514" Type="http://schemas.openxmlformats.org/officeDocument/2006/relationships/hyperlink" Target="https://www.riksgalden.se/" TargetMode="External"/><Relationship Id="rId721" Type="http://schemas.openxmlformats.org/officeDocument/2006/relationships/hyperlink" Target="http://www.customs.gov.md/" TargetMode="External"/><Relationship Id="rId1144" Type="http://schemas.openxmlformats.org/officeDocument/2006/relationships/hyperlink" Target="http://www.hasil.gov.my/goindex.php?kump=2&amp;skum=4&amp;posi=1&amp;unit=1&amp;sequ=1" TargetMode="External"/><Relationship Id="rId1351" Type="http://schemas.openxmlformats.org/officeDocument/2006/relationships/hyperlink" Target="http://laborsta.ilo.org/STP/guest" TargetMode="External"/><Relationship Id="rId2402" Type="http://schemas.openxmlformats.org/officeDocument/2006/relationships/hyperlink" Target="http://www.mof.gov.bz/" TargetMode="External"/><Relationship Id="rId1004" Type="http://schemas.openxmlformats.org/officeDocument/2006/relationships/hyperlink" Target="http://www.dgii.gov.do/pst/Paginas/default.aspx" TargetMode="External"/><Relationship Id="rId1211" Type="http://schemas.openxmlformats.org/officeDocument/2006/relationships/hyperlink" Target="http://www.anaf.ro/" TargetMode="External"/><Relationship Id="rId3176" Type="http://schemas.openxmlformats.org/officeDocument/2006/relationships/hyperlink" Target="http://www.minfin.gov.kz/irj/portal/anonymous?NavigationTarget=ROLES://portal_content/prototype_mf/roles/com.saprun.mf_anonymous_roles/com.saprun.mf_anonymous_en/Information_about_budget_performance/State-budget-of-the-Republic-of-Kazakhstan/Local-budgets" TargetMode="External"/><Relationship Id="rId3383" Type="http://schemas.openxmlformats.org/officeDocument/2006/relationships/hyperlink" Target="http://www.mof.gov.vn/portal/page/portal/mof_en/dn?pers_id=2420195&amp;item_id=43684804&amp;p_details=1" TargetMode="External"/><Relationship Id="rId3590" Type="http://schemas.openxmlformats.org/officeDocument/2006/relationships/hyperlink" Target="https://openknowledge.worldbank.org/bitstream/handle/10986/14506/298040DO.pdf?sequence=1" TargetMode="External"/><Relationship Id="rId2192" Type="http://schemas.openxmlformats.org/officeDocument/2006/relationships/hyperlink" Target="http://www.publicprocurement.gov.sl/index.php/2013-05-18-13-54-52/bid-advertisement" TargetMode="External"/><Relationship Id="rId3036" Type="http://schemas.openxmlformats.org/officeDocument/2006/relationships/hyperlink" Target="http://www.ine.gob.bo/" TargetMode="External"/><Relationship Id="rId3243" Type="http://schemas.openxmlformats.org/officeDocument/2006/relationships/hyperlink" Target="http://www.ppda.go.ug/" TargetMode="External"/><Relationship Id="rId164" Type="http://schemas.openxmlformats.org/officeDocument/2006/relationships/hyperlink" Target="http://en.wikipedia.org/wiki/Zimbabwe" TargetMode="External"/><Relationship Id="rId371" Type="http://schemas.openxmlformats.org/officeDocument/2006/relationships/hyperlink" Target="http://www.financialregulator.ie/publications/Documents/Payment%20Oversight%20Report.pdf" TargetMode="External"/><Relationship Id="rId2052" Type="http://schemas.openxmlformats.org/officeDocument/2006/relationships/hyperlink" Target="http://www.dge.gov.dz/" TargetMode="External"/><Relationship Id="rId3450" Type="http://schemas.openxmlformats.org/officeDocument/2006/relationships/hyperlink" Target="http://treasury.gov.ua/main/uk/publish/category/248077" TargetMode="External"/><Relationship Id="rId3103" Type="http://schemas.openxmlformats.org/officeDocument/2006/relationships/hyperlink" Target="http://www.mef.gob.pe/index.php?option=com_content&amp;view=article&amp;id=1442&amp;Itemid=100331&amp;lang=es" TargetMode="External"/><Relationship Id="rId3310" Type="http://schemas.openxmlformats.org/officeDocument/2006/relationships/hyperlink" Target="http://www.fin.ee/index.php?id=79938" TargetMode="External"/><Relationship Id="rId231" Type="http://schemas.openxmlformats.org/officeDocument/2006/relationships/hyperlink" Target="http://siteresources.worldbank.org/EXTFINANCIALMGMT/Resources/313217-1214423432272/Mongolia-ImprovingExpenditureControl.pdf?resourceurlname=Mongolia-ImprovingExpenditureControl.pdf" TargetMode="External"/><Relationship Id="rId2869" Type="http://schemas.openxmlformats.org/officeDocument/2006/relationships/hyperlink" Target="http://www.cas.gov.lb/" TargetMode="External"/><Relationship Id="rId1678" Type="http://schemas.openxmlformats.org/officeDocument/2006/relationships/hyperlink" Target="http://www.ad.gov.qa/" TargetMode="External"/><Relationship Id="rId1885" Type="http://schemas.openxmlformats.org/officeDocument/2006/relationships/hyperlink" Target="http://www.marchespublics.sn/" TargetMode="External"/><Relationship Id="rId2729" Type="http://schemas.openxmlformats.org/officeDocument/2006/relationships/hyperlink" Target="http://www.ecb.int/" TargetMode="External"/><Relationship Id="rId2936" Type="http://schemas.openxmlformats.org/officeDocument/2006/relationships/hyperlink" Target="http://dwfoc.mof.go.th/foc_eng/menu3.htm" TargetMode="External"/><Relationship Id="rId4084" Type="http://schemas.openxmlformats.org/officeDocument/2006/relationships/hyperlink" Target="http://mapas.gob.mx/" TargetMode="External"/><Relationship Id="rId908" Type="http://schemas.openxmlformats.org/officeDocument/2006/relationships/hyperlink" Target="http://www.vietnam.gov.vn/" TargetMode="External"/><Relationship Id="rId1538" Type="http://schemas.openxmlformats.org/officeDocument/2006/relationships/hyperlink" Target="http://www.imf.org/external/pubs/ft/scr/2013/cr1327.pdf" TargetMode="External"/><Relationship Id="rId4151" Type="http://schemas.openxmlformats.org/officeDocument/2006/relationships/hyperlink" Target="http://www.dgo.pt/execucaoorcamental/Paginas/Sintese-da-Execucao-Orcamental-Mensal.aspx?Ano=2014&amp;Mes=Maio" TargetMode="External"/><Relationship Id="rId1745" Type="http://schemas.openxmlformats.org/officeDocument/2006/relationships/hyperlink" Target="http://promis.comesa.int/" TargetMode="External"/><Relationship Id="rId1952" Type="http://schemas.openxmlformats.org/officeDocument/2006/relationships/hyperlink" Target="https://www.eperolehan.com.my/PMS_SCIndex.jsp" TargetMode="External"/><Relationship Id="rId4011" Type="http://schemas.openxmlformats.org/officeDocument/2006/relationships/hyperlink" Target="http://www.hacienda.gov.py/web-hacienda/index.php?c=486" TargetMode="External"/><Relationship Id="rId37" Type="http://schemas.openxmlformats.org/officeDocument/2006/relationships/hyperlink" Target="http://en.wikipedia.org/wiki/Denmark" TargetMode="External"/><Relationship Id="rId1605" Type="http://schemas.openxmlformats.org/officeDocument/2006/relationships/hyperlink" Target="http://www.pefa.org/en/assessment/bj-sep07-pfmpr-public-en" TargetMode="External"/><Relationship Id="rId1812" Type="http://schemas.openxmlformats.org/officeDocument/2006/relationships/hyperlink" Target="https://www.marches-publics.gouv.fr/?page=entreprise.EntrepriseAdvancedSearch&amp;AvisAttribution" TargetMode="External"/><Relationship Id="rId3777" Type="http://schemas.openxmlformats.org/officeDocument/2006/relationships/hyperlink" Target="http://www.budget.gov.mv/" TargetMode="External"/><Relationship Id="rId3984" Type="http://schemas.openxmlformats.org/officeDocument/2006/relationships/hyperlink" Target="http://app.mof.gov.sg/data/cmsresource/eflyers/Rising%20Cost%20Flyer%202011.pdf" TargetMode="External"/><Relationship Id="rId698" Type="http://schemas.openxmlformats.org/officeDocument/2006/relationships/hyperlink" Target="http://www.customs.gov.jo/" TargetMode="External"/><Relationship Id="rId2379" Type="http://schemas.openxmlformats.org/officeDocument/2006/relationships/hyperlink" Target="http://www.innovacion.gob.pa/modernizacion-gobierno-locales" TargetMode="External"/><Relationship Id="rId2586" Type="http://schemas.openxmlformats.org/officeDocument/2006/relationships/hyperlink" Target="http://www.bccr.fi.cr/" TargetMode="External"/><Relationship Id="rId2793" Type="http://schemas.openxmlformats.org/officeDocument/2006/relationships/hyperlink" Target="http://www.ons.dz/" TargetMode="External"/><Relationship Id="rId3637" Type="http://schemas.openxmlformats.org/officeDocument/2006/relationships/hyperlink" Target="http://www.hacienda.gov.do/" TargetMode="External"/><Relationship Id="rId3844" Type="http://schemas.openxmlformats.org/officeDocument/2006/relationships/hyperlink" Target="http://www.mfin.hr/hr/proracun" TargetMode="External"/><Relationship Id="rId558" Type="http://schemas.openxmlformats.org/officeDocument/2006/relationships/hyperlink" Target="http://www.asamblea.gob.pa/apps/seg_legis/PDF_SEG/PDF_SEG_2010/PDF_SEG_2013/PROYECTO/2013_P_604.pdf" TargetMode="External"/><Relationship Id="rId765" Type="http://schemas.openxmlformats.org/officeDocument/2006/relationships/hyperlink" Target="http://www.customs.tj/" TargetMode="External"/><Relationship Id="rId972" Type="http://schemas.openxmlformats.org/officeDocument/2006/relationships/hyperlink" Target="http://dgitchad-finances-gouv.org/" TargetMode="External"/><Relationship Id="rId1188" Type="http://schemas.openxmlformats.org/officeDocument/2006/relationships/hyperlink" Target="http://www.vanguardngr.com/2013/12/modernizing-tax-administration-sigitas-2/" TargetMode="External"/><Relationship Id="rId1395" Type="http://schemas.openxmlformats.org/officeDocument/2006/relationships/hyperlink" Target="https://www.pefa.org/en/assessment/vu-jul06-pfmpr-public-en" TargetMode="External"/><Relationship Id="rId2239" Type="http://schemas.openxmlformats.org/officeDocument/2006/relationships/hyperlink" Target="http://unpan1.un.org/intradoc/groups/public/documents/unpan/unpan023528.pdf" TargetMode="External"/><Relationship Id="rId2446" Type="http://schemas.openxmlformats.org/officeDocument/2006/relationships/hyperlink" Target="http://www.mof.gov.ws/" TargetMode="External"/><Relationship Id="rId2653" Type="http://schemas.openxmlformats.org/officeDocument/2006/relationships/hyperlink" Target="http://www.bnm.org/" TargetMode="External"/><Relationship Id="rId2860" Type="http://schemas.openxmlformats.org/officeDocument/2006/relationships/hyperlink" Target="http://www.mef.gov.it/ministero/di-piu-mef/funzioni-organizzazione.asp" TargetMode="External"/><Relationship Id="rId3704" Type="http://schemas.openxmlformats.org/officeDocument/2006/relationships/hyperlink" Target="http://www.finances.gouv.sn/" TargetMode="External"/><Relationship Id="rId418" Type="http://schemas.openxmlformats.org/officeDocument/2006/relationships/hyperlink" Target="http://treasury.mof.gov.mu/English/Pages/default.aspx" TargetMode="External"/><Relationship Id="rId625" Type="http://schemas.openxmlformats.org/officeDocument/2006/relationships/hyperlink" Target="http://www.dogana.gov.al/" TargetMode="External"/><Relationship Id="rId832" Type="http://schemas.openxmlformats.org/officeDocument/2006/relationships/hyperlink" Target="http://sinaip.iaip.gob.hn/" TargetMode="External"/><Relationship Id="rId1048" Type="http://schemas.openxmlformats.org/officeDocument/2006/relationships/hyperlink" Target="http://www.lra.org.ls/" TargetMode="External"/><Relationship Id="rId1255" Type="http://schemas.openxmlformats.org/officeDocument/2006/relationships/hyperlink" Target="http://asycuda.customs.gov.sr:8080/awprod/" TargetMode="External"/><Relationship Id="rId1462" Type="http://schemas.openxmlformats.org/officeDocument/2006/relationships/hyperlink" Target="http://www.bahamas.gov.bs/" TargetMode="External"/><Relationship Id="rId2306" Type="http://schemas.openxmlformats.org/officeDocument/2006/relationships/hyperlink" Target="http://www.egov.gov.sg/c/document_library/get_file?uuid=4f9e71be-fe35-432a-9901-ab3279b92342&amp;groupId=10157" TargetMode="External"/><Relationship Id="rId2513" Type="http://schemas.openxmlformats.org/officeDocument/2006/relationships/hyperlink" Target="https://www.mof.gov.mn/" TargetMode="External"/><Relationship Id="rId3911" Type="http://schemas.openxmlformats.org/officeDocument/2006/relationships/hyperlink" Target="http://www.naurugov.nr/government/departments/department-of-finance-and-economic-planning.aspx" TargetMode="External"/><Relationship Id="rId1115" Type="http://schemas.openxmlformats.org/officeDocument/2006/relationships/hyperlink" Target="http://unctad.org/en/PublicationsLibrary/dtlasycuda2011d1_en.pdf" TargetMode="External"/><Relationship Id="rId1322" Type="http://schemas.openxmlformats.org/officeDocument/2006/relationships/hyperlink" Target="http://www.comesa.int/" TargetMode="External"/><Relationship Id="rId2720" Type="http://schemas.openxmlformats.org/officeDocument/2006/relationships/hyperlink" Target="http://www.sbv.gov.vn/" TargetMode="External"/><Relationship Id="rId3287" Type="http://schemas.openxmlformats.org/officeDocument/2006/relationships/hyperlink" Target="http://www.mof.gov.jo/ar/Pages.php?page=OpPage&amp;id=32" TargetMode="External"/><Relationship Id="rId2096" Type="http://schemas.openxmlformats.org/officeDocument/2006/relationships/hyperlink" Target="https://www.ekey.bh/bnaf-usermgmt/pages/?loc=en" TargetMode="External"/><Relationship Id="rId3494" Type="http://schemas.openxmlformats.org/officeDocument/2006/relationships/hyperlink" Target="https://pefa.org/sites/default/files/assements/comments/AM-May14-PFMPR-Public.pdf" TargetMode="External"/><Relationship Id="rId3147" Type="http://schemas.openxmlformats.org/officeDocument/2006/relationships/hyperlink" Target="http://www.mf.gov.md/ro/raportinfo/GFS/" TargetMode="External"/><Relationship Id="rId3354" Type="http://schemas.openxmlformats.org/officeDocument/2006/relationships/hyperlink" Target="http://www.kmu.gov.ua/control/uk/publish/officialcategory?cat_id=244394482" TargetMode="External"/><Relationship Id="rId3561" Type="http://schemas.openxmlformats.org/officeDocument/2006/relationships/hyperlink" Target="https://www.kbs.gov.tr/" TargetMode="External"/><Relationship Id="rId275" Type="http://schemas.openxmlformats.org/officeDocument/2006/relationships/hyperlink" Target="http://www.mof.gov.bt/content/pageContent.php?id=25" TargetMode="External"/><Relationship Id="rId482" Type="http://schemas.openxmlformats.org/officeDocument/2006/relationships/hyperlink" Target="http://www.mof.gov.sa/" TargetMode="External"/><Relationship Id="rId2163" Type="http://schemas.openxmlformats.org/officeDocument/2006/relationships/hyperlink" Target="http://www.dmo.gov.ng/" TargetMode="External"/><Relationship Id="rId2370" Type="http://schemas.openxmlformats.org/officeDocument/2006/relationships/hyperlink" Target="http://www.egov.ma/sites/default/files/Programme%20eGov%20Morocco.pdf" TargetMode="External"/><Relationship Id="rId3007" Type="http://schemas.openxmlformats.org/officeDocument/2006/relationships/hyperlink" Target="http://www.mosf.go.kr/open/open02a.jsp" TargetMode="External"/><Relationship Id="rId3214" Type="http://schemas.openxmlformats.org/officeDocument/2006/relationships/hyperlink" Target="http://www.peppol.eu/" TargetMode="External"/><Relationship Id="rId3421" Type="http://schemas.openxmlformats.org/officeDocument/2006/relationships/hyperlink" Target="http://www.pte.gov.co/WebsitePTE/ConsultasPersonalizadasBootstrap.aspx" TargetMode="External"/><Relationship Id="rId135" Type="http://schemas.openxmlformats.org/officeDocument/2006/relationships/hyperlink" Target="http://en.wikipedia.org/wiki/Somalia" TargetMode="External"/><Relationship Id="rId342" Type="http://schemas.openxmlformats.org/officeDocument/2006/relationships/hyperlink" Target="http://unpan1.un.org/intradoc/groups/public/documents/tasf/unpan023699.pdf" TargetMode="External"/><Relationship Id="rId2023" Type="http://schemas.openxmlformats.org/officeDocument/2006/relationships/hyperlink" Target="http://www.forumsec.org/resources/uploads/attachments/documents/Regional_Procurement_Study.pdf" TargetMode="External"/><Relationship Id="rId2230" Type="http://schemas.openxmlformats.org/officeDocument/2006/relationships/hyperlink" Target="http://unpan1.un.org/intradoc/groups/public/documents/caricad/unpan008387.pdf" TargetMode="External"/><Relationship Id="rId202" Type="http://schemas.openxmlformats.org/officeDocument/2006/relationships/hyperlink" Target="http://cagd.gov.gh/gifmis/index.php/milestones/treasury-single-account-tsa" TargetMode="External"/><Relationship Id="rId1789" Type="http://schemas.openxmlformats.org/officeDocument/2006/relationships/hyperlink" Target="http://new.ccgp.gov.cn/login" TargetMode="External"/><Relationship Id="rId1996" Type="http://schemas.openxmlformats.org/officeDocument/2006/relationships/hyperlink" Target="http://www.gtd.gov.jo/" TargetMode="External"/><Relationship Id="rId4055" Type="http://schemas.openxmlformats.org/officeDocument/2006/relationships/hyperlink" Target="http://www.mojauprava.hr/" TargetMode="External"/><Relationship Id="rId1649" Type="http://schemas.openxmlformats.org/officeDocument/2006/relationships/hyperlink" Target="http://www.pefa.org/en/assessment/bo-oct09-pfmpr-public-en" TargetMode="External"/><Relationship Id="rId1856" Type="http://schemas.openxmlformats.org/officeDocument/2006/relationships/hyperlink" Target="http://www.nicaraguacompra.gob.ni/" TargetMode="External"/><Relationship Id="rId2907" Type="http://schemas.openxmlformats.org/officeDocument/2006/relationships/hyperlink" Target="http://www.bcv.cv/vPT/Paginas/Homepage.aspx" TargetMode="External"/><Relationship Id="rId3071" Type="http://schemas.openxmlformats.org/officeDocument/2006/relationships/hyperlink" Target="http://www.mf.gov.si/si/zakonodaja_in_dokumenti/sprejeta_zakonodaja/" TargetMode="External"/><Relationship Id="rId1509" Type="http://schemas.openxmlformats.org/officeDocument/2006/relationships/hyperlink" Target="http://laborsta.ilo.org/STP/guest" TargetMode="External"/><Relationship Id="rId1716" Type="http://schemas.openxmlformats.org/officeDocument/2006/relationships/hyperlink" Target="http://unpan1.un.org/intradoc/groups/public/documents/un/unpan023266.pdf" TargetMode="External"/><Relationship Id="rId1923" Type="http://schemas.openxmlformats.org/officeDocument/2006/relationships/hyperlink" Target="http://www.philgeps.gov.ph/GEPSNONPILOT/Tender/RecentAwardNoticeUI.aspx?menuIndex=3" TargetMode="External"/><Relationship Id="rId4122" Type="http://schemas.openxmlformats.org/officeDocument/2006/relationships/hyperlink" Target="http://www.treasury.govt.nz/budget/2012/data" TargetMode="External"/><Relationship Id="rId3888" Type="http://schemas.openxmlformats.org/officeDocument/2006/relationships/hyperlink" Target="http://www.finances.gov.bi/index.php?option=com_content&amp;view=category&amp;layout=blog&amp;id=82&amp;Itemid=134" TargetMode="External"/><Relationship Id="rId2697" Type="http://schemas.openxmlformats.org/officeDocument/2006/relationships/hyperlink" Target="http://www.bankofsudan.org/" TargetMode="External"/><Relationship Id="rId3748" Type="http://schemas.openxmlformats.org/officeDocument/2006/relationships/hyperlink" Target="http://www.treasury.gov/about/budget-performance/Pages/default.aspx" TargetMode="External"/><Relationship Id="rId669" Type="http://schemas.openxmlformats.org/officeDocument/2006/relationships/hyperlink" Target="http://www.aduanas.gob.do/" TargetMode="External"/><Relationship Id="rId876" Type="http://schemas.openxmlformats.org/officeDocument/2006/relationships/hyperlink" Target="http://www.gov.ph/" TargetMode="External"/><Relationship Id="rId1299" Type="http://schemas.openxmlformats.org/officeDocument/2006/relationships/hyperlink" Target="http://www.hmrc.gov.uk/online/index.htm" TargetMode="External"/><Relationship Id="rId2557" Type="http://schemas.openxmlformats.org/officeDocument/2006/relationships/hyperlink" Target="http://www.cbar.az/" TargetMode="External"/><Relationship Id="rId3608" Type="http://schemas.openxmlformats.org/officeDocument/2006/relationships/hyperlink" Target="http://www-wds.worldbank.org/external/default/WDSContentServer/WDSP/IB/2014/07/24/000442464_20140724103902/Rendered/INDEX/ICR31700P125860IC0disclosed07010140.txt" TargetMode="External"/><Relationship Id="rId3955" Type="http://schemas.openxmlformats.org/officeDocument/2006/relationships/hyperlink" Target="http://www.irelandstat.gov.ie/" TargetMode="External"/><Relationship Id="rId529" Type="http://schemas.openxmlformats.org/officeDocument/2006/relationships/hyperlink" Target="http://www.treasury.gov.tr/" TargetMode="External"/><Relationship Id="rId736" Type="http://schemas.openxmlformats.org/officeDocument/2006/relationships/hyperlink" Target="http://www.aduana.gov.py/" TargetMode="External"/><Relationship Id="rId1159" Type="http://schemas.openxmlformats.org/officeDocument/2006/relationships/hyperlink" Target="http://www.ciat.org/" TargetMode="External"/><Relationship Id="rId1366" Type="http://schemas.openxmlformats.org/officeDocument/2006/relationships/hyperlink" Target="http://laborsta.ilo.org/STP/guest" TargetMode="External"/><Relationship Id="rId2417" Type="http://schemas.openxmlformats.org/officeDocument/2006/relationships/hyperlink" Target="http://www.mof.gov.vn/portal/page/portal/mof_en" TargetMode="External"/><Relationship Id="rId2764" Type="http://schemas.openxmlformats.org/officeDocument/2006/relationships/hyperlink" Target="http://www.cso.gov.tt/" TargetMode="External"/><Relationship Id="rId2971" Type="http://schemas.openxmlformats.org/officeDocument/2006/relationships/hyperlink" Target="http://www.tresor.bf/pages/infor_collectivites.htm" TargetMode="External"/><Relationship Id="rId3815" Type="http://schemas.openxmlformats.org/officeDocument/2006/relationships/hyperlink" Target="http://www.efv.admin.ch/" TargetMode="External"/><Relationship Id="rId943" Type="http://schemas.openxmlformats.org/officeDocument/2006/relationships/hyperlink" Target="http://unctad.org/en/PublicationsLibrary/dtlasycuda2011d1_en.pdf" TargetMode="External"/><Relationship Id="rId1019" Type="http://schemas.openxmlformats.org/officeDocument/2006/relationships/hyperlink" Target="http://unctad.org/en/PublicationsLibrary/dtlasycuda2011d1_en.pdf" TargetMode="External"/><Relationship Id="rId1573" Type="http://schemas.openxmlformats.org/officeDocument/2006/relationships/hyperlink" Target="https://www.pefa.org/en/assessment/md-oct11-pfmpr-public-en" TargetMode="External"/><Relationship Id="rId1780" Type="http://schemas.openxmlformats.org/officeDocument/2006/relationships/hyperlink" Target="http://www.tenderboard.gov.bh/" TargetMode="External"/><Relationship Id="rId2624" Type="http://schemas.openxmlformats.org/officeDocument/2006/relationships/hyperlink" Target="http://www.cbi.iq/" TargetMode="External"/><Relationship Id="rId2831" Type="http://schemas.openxmlformats.org/officeDocument/2006/relationships/hyperlink" Target="http://www.minfin.gr/portal/en/resource/contentObject/contentTypes/genericContentResourceObject,fileResourceObject,arrayOfFileResourceTypeObject/topicNames/actOfLaw/resourceRepresentationTemplate/contentObjectListAlternativeTemplate" TargetMode="External"/><Relationship Id="rId72" Type="http://schemas.openxmlformats.org/officeDocument/2006/relationships/hyperlink" Target="http://en.wikipedia.org/wiki/Japan" TargetMode="External"/><Relationship Id="rId803" Type="http://schemas.openxmlformats.org/officeDocument/2006/relationships/hyperlink" Target="http://www.gov.bb/" TargetMode="External"/><Relationship Id="rId1226" Type="http://schemas.openxmlformats.org/officeDocument/2006/relationships/hyperlink" Target="https://www.pa.sm/" TargetMode="External"/><Relationship Id="rId1433" Type="http://schemas.openxmlformats.org/officeDocument/2006/relationships/hyperlink" Target="http://www.pamfip.org/" TargetMode="External"/><Relationship Id="rId1640" Type="http://schemas.openxmlformats.org/officeDocument/2006/relationships/hyperlink" Target="http://www.pefa.org/en/assessment/car-jul10-pfmpr-public-en" TargetMode="External"/><Relationship Id="rId1500" Type="http://schemas.openxmlformats.org/officeDocument/2006/relationships/hyperlink" Target="http://laborsta.ilo.org/STP/guest" TargetMode="External"/><Relationship Id="rId3398" Type="http://schemas.openxmlformats.org/officeDocument/2006/relationships/hyperlink" Target="http://www.viesai.lt/" TargetMode="External"/><Relationship Id="rId3258" Type="http://schemas.openxmlformats.org/officeDocument/2006/relationships/hyperlink" Target="http://www.cgn.gub.uy/innovaportal/v/262/1/innova.front/base_de_datos_juridica.html" TargetMode="External"/><Relationship Id="rId3465" Type="http://schemas.openxmlformats.org/officeDocument/2006/relationships/hyperlink" Target="http://www.cagd.gov.gh/gifmis/index.php/implementation/project-components" TargetMode="External"/><Relationship Id="rId3672" Type="http://schemas.openxmlformats.org/officeDocument/2006/relationships/hyperlink" Target="http://www.mf.public.lu/" TargetMode="External"/><Relationship Id="rId179" Type="http://schemas.openxmlformats.org/officeDocument/2006/relationships/hyperlink" Target="http://en.wikipedia.org/wiki/Lao_PDR" TargetMode="External"/><Relationship Id="rId386" Type="http://schemas.openxmlformats.org/officeDocument/2006/relationships/hyperlink" Target="http://www.minfin.gov.kz/irj/portal/anonymous?NavigationTarget=ROLES://portal_content/mf/kz.ecc.roles/kz.ecc.anonymous/kz.ecc.anonymous/kz.ecc.anonym_about_mininstry/about_ministry/structure_fldr/committees_fldr" TargetMode="External"/><Relationship Id="rId593" Type="http://schemas.openxmlformats.org/officeDocument/2006/relationships/hyperlink" Target="http://www.andoz.tj/" TargetMode="External"/><Relationship Id="rId2067" Type="http://schemas.openxmlformats.org/officeDocument/2006/relationships/hyperlink" Target="http://unpan1.un.org/intradoc/groups/public/documents/apcity/unpan006031.pdf" TargetMode="External"/><Relationship Id="rId2274" Type="http://schemas.openxmlformats.org/officeDocument/2006/relationships/hyperlink" Target="http://www.itu.int/ITU-D/cyb/app/docs/e-gov_for_dev_countries-report.pdf" TargetMode="External"/><Relationship Id="rId2481" Type="http://schemas.openxmlformats.org/officeDocument/2006/relationships/hyperlink" Target="http://www.budget.gouv.ga/" TargetMode="External"/><Relationship Id="rId3118" Type="http://schemas.openxmlformats.org/officeDocument/2006/relationships/hyperlink" Target="http://www.ine.st/" TargetMode="External"/><Relationship Id="rId3325" Type="http://schemas.openxmlformats.org/officeDocument/2006/relationships/hyperlink" Target="http://www.minfin.gov.al/minfin/Sistemi_AMoFTS_1377_1.php" TargetMode="External"/><Relationship Id="rId3532" Type="http://schemas.openxmlformats.org/officeDocument/2006/relationships/hyperlink" Target="http://www.portail.finances.gov.tn/publications/Rapport-PEFA.pdf" TargetMode="External"/><Relationship Id="rId246" Type="http://schemas.openxmlformats.org/officeDocument/2006/relationships/hyperlink" Target="http://www.mof.gov.bd/" TargetMode="External"/><Relationship Id="rId453" Type="http://schemas.openxmlformats.org/officeDocument/2006/relationships/hyperlink" Target="http://www.mef.gob.pe/index.php?option=com_content&amp;view=article&amp;id=2241%3Anormativa&amp;catid=432%3Anormativa&amp;Itemid=100770&amp;lang=es" TargetMode="External"/><Relationship Id="rId660" Type="http://schemas.openxmlformats.org/officeDocument/2006/relationships/hyperlink" Target="http://www.douanes.gouv.cg/" TargetMode="External"/><Relationship Id="rId1083" Type="http://schemas.openxmlformats.org/officeDocument/2006/relationships/hyperlink" Target="https://www.nordisketax.net/" TargetMode="External"/><Relationship Id="rId1290" Type="http://schemas.openxmlformats.org/officeDocument/2006/relationships/hyperlink" Target="http://www.tuvaluislands.com/gov_addresses.htm" TargetMode="External"/><Relationship Id="rId2134" Type="http://schemas.openxmlformats.org/officeDocument/2006/relationships/hyperlink" Target="http://egov.kz/wps/portal/EDSRegistration?lang=en" TargetMode="External"/><Relationship Id="rId2341" Type="http://schemas.openxmlformats.org/officeDocument/2006/relationships/hyperlink" Target="http://kk.rks-gov.net/mapl2/Files/mshp_08.aspx" TargetMode="External"/><Relationship Id="rId106" Type="http://schemas.openxmlformats.org/officeDocument/2006/relationships/hyperlink" Target="http://en.wikipedia.org/wiki/Nicaragua" TargetMode="External"/><Relationship Id="rId313" Type="http://schemas.openxmlformats.org/officeDocument/2006/relationships/hyperlink" Target="http://www.dgii.gov.do/" TargetMode="External"/><Relationship Id="rId1150" Type="http://schemas.openxmlformats.org/officeDocument/2006/relationships/hyperlink" Target="https://customs.gov.mt/bus/custom-electronic-system-(ces)" TargetMode="External"/><Relationship Id="rId4099" Type="http://schemas.openxmlformats.org/officeDocument/2006/relationships/hyperlink" Target="http://www.mof.gov.cy/mof/mof.nsf/All/BAD63EC40027E50CC225797C00376787?OpenDocument" TargetMode="External"/><Relationship Id="rId520" Type="http://schemas.openxmlformats.org/officeDocument/2006/relationships/hyperlink" Target="http://www.minfin.tj/" TargetMode="External"/><Relationship Id="rId2201" Type="http://schemas.openxmlformats.org/officeDocument/2006/relationships/hyperlink" Target="http://www.mofed.gov.sl/" TargetMode="External"/><Relationship Id="rId1010" Type="http://schemas.openxmlformats.org/officeDocument/2006/relationships/hyperlink" Target="http://www.mh.gob.sv/portal/page/portal/PMH/Servicios/En_Linea/Ciudadano" TargetMode="External"/><Relationship Id="rId1967" Type="http://schemas.openxmlformats.org/officeDocument/2006/relationships/hyperlink" Target="http://www.iadb.org/en/projects/project-description-title,1303.html?id=ba-l1004" TargetMode="External"/><Relationship Id="rId4166" Type="http://schemas.openxmlformats.org/officeDocument/2006/relationships/hyperlink" Target="http://mof.gov.so/accountant-general/sfmis" TargetMode="External"/><Relationship Id="rId4026" Type="http://schemas.openxmlformats.org/officeDocument/2006/relationships/hyperlink" Target="http://www.finances.gov.tn/index.php?lang=fr" TargetMode="External"/><Relationship Id="rId3042" Type="http://schemas.openxmlformats.org/officeDocument/2006/relationships/hyperlink" Target="http://www.fazenda.gov.br/acessoainformacao/" TargetMode="External"/><Relationship Id="rId3859" Type="http://schemas.openxmlformats.org/officeDocument/2006/relationships/hyperlink" Target="https://www.mfdp.gov.lr/index.php/the-budget" TargetMode="External"/><Relationship Id="rId2875" Type="http://schemas.openxmlformats.org/officeDocument/2006/relationships/hyperlink" Target="http://www.finance.gov.lb/en-US/finance/Documents/Disclosures/MOFTransparency_Oct252007Final.pdf" TargetMode="External"/><Relationship Id="rId3926" Type="http://schemas.openxmlformats.org/officeDocument/2006/relationships/hyperlink" Target="http://syrianfinance.gov.sy/" TargetMode="External"/><Relationship Id="rId847" Type="http://schemas.openxmlformats.org/officeDocument/2006/relationships/hyperlink" Target="http://www.rks-gov.net/" TargetMode="External"/><Relationship Id="rId1477" Type="http://schemas.openxmlformats.org/officeDocument/2006/relationships/hyperlink" Target="http://www.mof.gov.so/wp-content/uploads/2014/10/Somalia-PFM-Self-assessment-report-strategy-April-4-2013-Final.pdf" TargetMode="External"/><Relationship Id="rId1891" Type="http://schemas.openxmlformats.org/officeDocument/2006/relationships/hyperlink" Target="http://www.goss.org/" TargetMode="External"/><Relationship Id="rId2528" Type="http://schemas.openxmlformats.org/officeDocument/2006/relationships/hyperlink" Target="http://www.mof.gov.so/" TargetMode="External"/><Relationship Id="rId2942" Type="http://schemas.openxmlformats.org/officeDocument/2006/relationships/hyperlink" Target="http://www.admin.ch/ch/e/rs/152_31/a2.html" TargetMode="External"/><Relationship Id="rId914" Type="http://schemas.openxmlformats.org/officeDocument/2006/relationships/hyperlink" Target="http://www.impostos.ad/" TargetMode="External"/><Relationship Id="rId1544" Type="http://schemas.openxmlformats.org/officeDocument/2006/relationships/hyperlink" Target="http://www.mof.ge/en/3645" TargetMode="External"/><Relationship Id="rId1611" Type="http://schemas.openxmlformats.org/officeDocument/2006/relationships/hyperlink" Target="http://www.egov4dev.org/transparency/case/sigipes.shtml" TargetMode="External"/><Relationship Id="rId3369" Type="http://schemas.openxmlformats.org/officeDocument/2006/relationships/hyperlink" Target="http://www.fstb.gov.hk/tb/eng/procurement/tender02.html" TargetMode="External"/><Relationship Id="rId2385" Type="http://schemas.openxmlformats.org/officeDocument/2006/relationships/hyperlink" Target="http://www.zrdc.org/egov.php" TargetMode="External"/><Relationship Id="rId3783" Type="http://schemas.openxmlformats.org/officeDocument/2006/relationships/hyperlink" Target="http://www.minfin.gov.al/" TargetMode="External"/><Relationship Id="rId357" Type="http://schemas.openxmlformats.org/officeDocument/2006/relationships/hyperlink" Target="http://www.try.gov.hk/" TargetMode="External"/><Relationship Id="rId2038" Type="http://schemas.openxmlformats.org/officeDocument/2006/relationships/hyperlink" Target="http://www.mof.gov.so/public-procurement-and-assets/" TargetMode="External"/><Relationship Id="rId3436" Type="http://schemas.openxmlformats.org/officeDocument/2006/relationships/hyperlink" Target="http://www.hacienda.gob.ni/Direcciones/tecnologia/hacienda/Direcciones/tecnologia/aplicaciones" TargetMode="External"/><Relationship Id="rId3850" Type="http://schemas.openxmlformats.org/officeDocument/2006/relationships/hyperlink" Target="http://www.performance-publique.budget.gouv.fr/" TargetMode="External"/><Relationship Id="rId771" Type="http://schemas.openxmlformats.org/officeDocument/2006/relationships/hyperlink" Target="http://www.customs.gov.tt/" TargetMode="External"/><Relationship Id="rId2452" Type="http://schemas.openxmlformats.org/officeDocument/2006/relationships/hyperlink" Target="http://www.tresor.bf/" TargetMode="External"/><Relationship Id="rId3503" Type="http://schemas.openxmlformats.org/officeDocument/2006/relationships/hyperlink" Target="http://www.minfin.bg/en/documents/?cat=1&amp;vid=-1&amp;dq=FMIS" TargetMode="External"/><Relationship Id="rId424" Type="http://schemas.openxmlformats.org/officeDocument/2006/relationships/hyperlink" Target="http://www.minfin.gov.md/actnorm/contabil/evidenta" TargetMode="External"/><Relationship Id="rId1054" Type="http://schemas.openxmlformats.org/officeDocument/2006/relationships/hyperlink" Target="http://www.customs.gov.pg/07_ASYCUDA_and_Customs_IT/1_About_Customs_ICT.php" TargetMode="External"/><Relationship Id="rId2105" Type="http://schemas.openxmlformats.org/officeDocument/2006/relationships/hyperlink" Target="https://www.gobiernoenlinea.gov.co/web/guest/home/-/government-services/T179/maximized" TargetMode="External"/><Relationship Id="rId1121" Type="http://schemas.openxmlformats.org/officeDocument/2006/relationships/hyperlink" Target="http://siteresources.worldbank.org/EXTEXPCOMNET/Resources/2463593-1213973103977/06_Lesotho.pdf" TargetMode="External"/><Relationship Id="rId3293" Type="http://schemas.openxmlformats.org/officeDocument/2006/relationships/hyperlink" Target="http://www.mof.gov.na/Organo_new1.pdf" TargetMode="External"/><Relationship Id="rId1938" Type="http://schemas.openxmlformats.org/officeDocument/2006/relationships/hyperlink" Target="https://procurement.oecs.org/epps/home.do" TargetMode="External"/><Relationship Id="rId3360" Type="http://schemas.openxmlformats.org/officeDocument/2006/relationships/hyperlink" Target="http://www.digepres.gob.do/Estad%c3%adsticasPresup/SeriesHist%c3%b3ricas199010/tabid/135/Default.aspx" TargetMode="External"/><Relationship Id="rId281" Type="http://schemas.openxmlformats.org/officeDocument/2006/relationships/hyperlink" Target="http://www.finance.gov.bw/index.php?option=com_content1&amp;parent_id=184&amp;pparent=187&amp;cat_id=304&amp;id=318" TargetMode="External"/><Relationship Id="rId3013" Type="http://schemas.openxmlformats.org/officeDocument/2006/relationships/hyperlink" Target="http://www.dsf.gov.mo/about/about_org.aspx" TargetMode="External"/><Relationship Id="rId2779" Type="http://schemas.openxmlformats.org/officeDocument/2006/relationships/hyperlink" Target="http://www.zamstats.gov.zm/" TargetMode="External"/><Relationship Id="rId1795" Type="http://schemas.openxmlformats.org/officeDocument/2006/relationships/hyperlink" Target="https://riigihanked.riik.ee/" TargetMode="External"/><Relationship Id="rId2846" Type="http://schemas.openxmlformats.org/officeDocument/2006/relationships/hyperlink" Target="http://eprocure.gov.in/cpp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3" Type="http://schemas.openxmlformats.org/officeDocument/2006/relationships/hyperlink" Target="http://www.pefa.org/" TargetMode="External"/><Relationship Id="rId18" Type="http://schemas.openxmlformats.org/officeDocument/2006/relationships/hyperlink" Target="http://www.pefa.org/" TargetMode="External"/><Relationship Id="rId26" Type="http://schemas.openxmlformats.org/officeDocument/2006/relationships/hyperlink" Target="http://data.worldbank.org/" TargetMode="External"/><Relationship Id="rId39" Type="http://schemas.openxmlformats.org/officeDocument/2006/relationships/hyperlink" Target="http://unpan3.un.org/egovkb/en-us/About/Methodology" TargetMode="External"/><Relationship Id="rId21" Type="http://schemas.openxmlformats.org/officeDocument/2006/relationships/hyperlink" Target="http://www.opengovpartnership.org/" TargetMode="External"/><Relationship Id="rId34" Type="http://schemas.openxmlformats.org/officeDocument/2006/relationships/hyperlink" Target="http://www.pefa.org/" TargetMode="External"/><Relationship Id="rId42" Type="http://schemas.openxmlformats.org/officeDocument/2006/relationships/hyperlink" Target="http://unpan3.un.org/egovkb/en-us/About/Methodology" TargetMode="External"/><Relationship Id="rId47" Type="http://schemas.openxmlformats.org/officeDocument/2006/relationships/hyperlink" Target="http://www.doingbusiness.org/data/exploretopics/trading-across-borders/good-practices" TargetMode="External"/><Relationship Id="rId50" Type="http://schemas.openxmlformats.org/officeDocument/2006/relationships/hyperlink" Target="http://www.pefa.org/" TargetMode="External"/><Relationship Id="rId55" Type="http://schemas.openxmlformats.org/officeDocument/2006/relationships/printerSettings" Target="../printerSettings/printerSettings3.bin"/><Relationship Id="rId7" Type="http://schemas.openxmlformats.org/officeDocument/2006/relationships/hyperlink" Target="http://www.pefa.org/" TargetMode="External"/><Relationship Id="rId2" Type="http://schemas.openxmlformats.org/officeDocument/2006/relationships/hyperlink" Target="http://data.worldbank.org/" TargetMode="External"/><Relationship Id="rId16" Type="http://schemas.openxmlformats.org/officeDocument/2006/relationships/hyperlink" Target="http://www.pefa.org/" TargetMode="External"/><Relationship Id="rId29" Type="http://schemas.openxmlformats.org/officeDocument/2006/relationships/hyperlink" Target="http://csis.org/publication/government-open-source-policies" TargetMode="External"/><Relationship Id="rId11" Type="http://schemas.openxmlformats.org/officeDocument/2006/relationships/hyperlink" Target="http://www.pefa.org/" TargetMode="External"/><Relationship Id="rId24" Type="http://schemas.openxmlformats.org/officeDocument/2006/relationships/hyperlink" Target="http://unpan3.un.org/egovkb/" TargetMode="External"/><Relationship Id="rId32" Type="http://schemas.openxmlformats.org/officeDocument/2006/relationships/hyperlink" Target="http://unpan3.un.org/egovkb/" TargetMode="External"/><Relationship Id="rId37" Type="http://schemas.openxmlformats.org/officeDocument/2006/relationships/hyperlink" Target="http://www.developmentgateway.org/programs/aid-management-program/aid-management-platform" TargetMode="External"/><Relationship Id="rId40" Type="http://schemas.openxmlformats.org/officeDocument/2006/relationships/hyperlink" Target="http://unpan3.un.org/egovkb/en-us/About/Methodology" TargetMode="External"/><Relationship Id="rId45" Type="http://schemas.openxmlformats.org/officeDocument/2006/relationships/hyperlink" Target="http://www.wcoomd.org/en/topics/facilitation/instrument-and-tools/tools/pf_tools_datamodel.aspx" TargetMode="External"/><Relationship Id="rId53" Type="http://schemas.openxmlformats.org/officeDocument/2006/relationships/hyperlink" Target="http://data.worldbank.org/" TargetMode="External"/><Relationship Id="rId5" Type="http://schemas.openxmlformats.org/officeDocument/2006/relationships/hyperlink" Target="http://www.wikipedia.org/" TargetMode="External"/><Relationship Id="rId19" Type="http://schemas.openxmlformats.org/officeDocument/2006/relationships/hyperlink" Target="http://www.pefa.org/" TargetMode="External"/><Relationship Id="rId4" Type="http://schemas.openxmlformats.org/officeDocument/2006/relationships/hyperlink" Target="http://data.worldbank.org/" TargetMode="External"/><Relationship Id="rId9" Type="http://schemas.openxmlformats.org/officeDocument/2006/relationships/hyperlink" Target="http://www.pefa.org/" TargetMode="External"/><Relationship Id="rId14" Type="http://schemas.openxmlformats.org/officeDocument/2006/relationships/hyperlink" Target="http://www.pefa.org/" TargetMode="External"/><Relationship Id="rId22" Type="http://schemas.openxmlformats.org/officeDocument/2006/relationships/hyperlink" Target="http://internationalbudget.org/what-we-do/open-budget-survey/" TargetMode="External"/><Relationship Id="rId27" Type="http://schemas.openxmlformats.org/officeDocument/2006/relationships/hyperlink" Target="http://unpan3.un.org/egovkb/" TargetMode="External"/><Relationship Id="rId30" Type="http://schemas.openxmlformats.org/officeDocument/2006/relationships/hyperlink" Target="http://unpan3.un.org/egovkb/" TargetMode="External"/><Relationship Id="rId35" Type="http://schemas.openxmlformats.org/officeDocument/2006/relationships/hyperlink" Target="http://www.wikipedia.org/" TargetMode="External"/><Relationship Id="rId43" Type="http://schemas.openxmlformats.org/officeDocument/2006/relationships/hyperlink" Target="http://unpan3.un.org/egovkb/en-us/About/Methodology" TargetMode="External"/><Relationship Id="rId48" Type="http://schemas.openxmlformats.org/officeDocument/2006/relationships/hyperlink" Target="http://www.doingbusiness.org/data/exploretopics/trading-across-borders/good-practices" TargetMode="External"/><Relationship Id="rId56" Type="http://schemas.openxmlformats.org/officeDocument/2006/relationships/vmlDrawing" Target="../drawings/vmlDrawing3.vml"/><Relationship Id="rId8" Type="http://schemas.openxmlformats.org/officeDocument/2006/relationships/hyperlink" Target="http://www.pefa.org/" TargetMode="External"/><Relationship Id="rId51" Type="http://schemas.openxmlformats.org/officeDocument/2006/relationships/hyperlink" Target="http://data.worldbank.org/" TargetMode="External"/><Relationship Id="rId3" Type="http://schemas.openxmlformats.org/officeDocument/2006/relationships/hyperlink" Target="http://data.worldbank.org/" TargetMode="External"/><Relationship Id="rId12" Type="http://schemas.openxmlformats.org/officeDocument/2006/relationships/hyperlink" Target="http://www.pefa.org/" TargetMode="External"/><Relationship Id="rId17" Type="http://schemas.openxmlformats.org/officeDocument/2006/relationships/hyperlink" Target="http://www.pefa.org/" TargetMode="External"/><Relationship Id="rId25" Type="http://schemas.openxmlformats.org/officeDocument/2006/relationships/hyperlink" Target="http://data.worldbank.org/" TargetMode="External"/><Relationship Id="rId33" Type="http://schemas.openxmlformats.org/officeDocument/2006/relationships/hyperlink" Target="http://unpan3.un.org/egovkb/" TargetMode="External"/><Relationship Id="rId38" Type="http://schemas.openxmlformats.org/officeDocument/2006/relationships/hyperlink" Target="http://www.synisys.com/" TargetMode="External"/><Relationship Id="rId46" Type="http://schemas.openxmlformats.org/officeDocument/2006/relationships/hyperlink" Target="http://www.wcoomd.org/en/topics/facilitation/instrument-and-tools/tools/pf_tools_datamodel.aspx" TargetMode="External"/><Relationship Id="rId20" Type="http://schemas.openxmlformats.org/officeDocument/2006/relationships/hyperlink" Target="http://www.pefa.org/" TargetMode="External"/><Relationship Id="rId41" Type="http://schemas.openxmlformats.org/officeDocument/2006/relationships/hyperlink" Target="http://unpan3.un.org/egovkb/en-us/About/Methodology" TargetMode="External"/><Relationship Id="rId54" Type="http://schemas.openxmlformats.org/officeDocument/2006/relationships/hyperlink" Target="http://data.worldbank.org/" TargetMode="External"/><Relationship Id="rId1" Type="http://schemas.openxmlformats.org/officeDocument/2006/relationships/hyperlink" Target="http://data.worldbank.org/" TargetMode="External"/><Relationship Id="rId6" Type="http://schemas.openxmlformats.org/officeDocument/2006/relationships/hyperlink" Target="http://www.wikipedia.org/" TargetMode="External"/><Relationship Id="rId15" Type="http://schemas.openxmlformats.org/officeDocument/2006/relationships/hyperlink" Target="http://www.pefa.org/" TargetMode="External"/><Relationship Id="rId23" Type="http://schemas.openxmlformats.org/officeDocument/2006/relationships/hyperlink" Target="http://internationalbudget.org/what-we-do/open-budget-survey/" TargetMode="External"/><Relationship Id="rId28" Type="http://schemas.openxmlformats.org/officeDocument/2006/relationships/hyperlink" Target="http://csis.org/publication/government-open-source-policies" TargetMode="External"/><Relationship Id="rId36" Type="http://schemas.openxmlformats.org/officeDocument/2006/relationships/hyperlink" Target="http://www.wikipedia.org/" TargetMode="External"/><Relationship Id="rId49" Type="http://schemas.openxmlformats.org/officeDocument/2006/relationships/hyperlink" Target="http://www.doingbusiness.org/data/exploretopics/trading-across-borders/good-practices" TargetMode="External"/><Relationship Id="rId57" Type="http://schemas.openxmlformats.org/officeDocument/2006/relationships/comments" Target="../comments2.xml"/><Relationship Id="rId10" Type="http://schemas.openxmlformats.org/officeDocument/2006/relationships/hyperlink" Target="http://www.pefa.org/" TargetMode="External"/><Relationship Id="rId31" Type="http://schemas.openxmlformats.org/officeDocument/2006/relationships/hyperlink" Target="http://unpan3.un.org/egovkb/" TargetMode="External"/><Relationship Id="rId44" Type="http://schemas.openxmlformats.org/officeDocument/2006/relationships/hyperlink" Target="http://unpan3.un.org/egovkb/en-us/About/Methodology" TargetMode="External"/><Relationship Id="rId52" Type="http://schemas.openxmlformats.org/officeDocument/2006/relationships/hyperlink" Target="http://data.worldbank.org/"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www.doingbusiness.org/data/exploretopics/trading-across-borders/good-practices"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publicdebtnet.org/public/links/index.html"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hyperlink" Target="http://laborsta.ilo.org/STP/gues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5"/>
  <sheetViews>
    <sheetView showGridLines="0" tabSelected="1" workbookViewId="0">
      <selection activeCell="B21" sqref="B21"/>
    </sheetView>
  </sheetViews>
  <sheetFormatPr defaultRowHeight="15" x14ac:dyDescent="0.25"/>
  <cols>
    <col min="1" max="1" width="3.140625" customWidth="1"/>
    <col min="2" max="2" width="10.7109375" customWidth="1"/>
    <col min="3" max="3" width="12.7109375" customWidth="1"/>
    <col min="4" max="4" width="18.7109375" customWidth="1"/>
    <col min="5" max="5" width="60.7109375" customWidth="1"/>
    <col min="6" max="6" width="9.7109375" customWidth="1"/>
  </cols>
  <sheetData>
    <row r="1" spans="2:15" ht="18.75" x14ac:dyDescent="0.25">
      <c r="B1" s="1195" t="s">
        <v>9509</v>
      </c>
      <c r="C1" s="1195"/>
      <c r="D1" s="1195"/>
      <c r="E1" s="1195"/>
      <c r="F1" s="1195"/>
      <c r="M1" s="1061"/>
      <c r="N1" s="1061"/>
      <c r="O1" s="1061"/>
    </row>
    <row r="2" spans="2:15" ht="18.75" x14ac:dyDescent="0.25">
      <c r="B2" s="1196" t="s">
        <v>9510</v>
      </c>
      <c r="C2" s="1196"/>
      <c r="D2" s="1196"/>
      <c r="E2" s="1196"/>
      <c r="F2" s="1196"/>
      <c r="M2" s="1061"/>
      <c r="N2" s="1061"/>
      <c r="O2" s="1061"/>
    </row>
    <row r="3" spans="2:15" x14ac:dyDescent="0.25">
      <c r="N3" s="88"/>
    </row>
    <row r="4" spans="2:15" x14ac:dyDescent="0.25">
      <c r="F4" s="1062" t="s">
        <v>9664</v>
      </c>
    </row>
    <row r="5" spans="2:15" ht="15.75" x14ac:dyDescent="0.25">
      <c r="B5" s="1063" t="s">
        <v>9493</v>
      </c>
      <c r="C5" s="926"/>
      <c r="D5" s="1064"/>
      <c r="E5" s="1064"/>
      <c r="F5" s="1065"/>
    </row>
    <row r="6" spans="2:15" x14ac:dyDescent="0.25">
      <c r="B6" s="1066" t="s">
        <v>9511</v>
      </c>
      <c r="D6" s="1067" t="s">
        <v>9521</v>
      </c>
      <c r="E6" s="1067"/>
      <c r="F6" s="1068"/>
    </row>
    <row r="7" spans="2:15" x14ac:dyDescent="0.25">
      <c r="B7" s="1069" t="s">
        <v>9512</v>
      </c>
      <c r="D7" s="1070" t="s">
        <v>9515</v>
      </c>
      <c r="E7" s="1070"/>
      <c r="F7" s="1071"/>
    </row>
    <row r="8" spans="2:15" x14ac:dyDescent="0.25">
      <c r="B8" s="1069" t="s">
        <v>9494</v>
      </c>
      <c r="D8" s="1070" t="s">
        <v>9516</v>
      </c>
      <c r="E8" s="1070"/>
      <c r="F8" s="1071"/>
    </row>
    <row r="9" spans="2:15" x14ac:dyDescent="0.25">
      <c r="B9" s="1091" t="s">
        <v>10</v>
      </c>
      <c r="D9" s="1070" t="s">
        <v>9517</v>
      </c>
      <c r="E9" s="1070"/>
      <c r="F9" s="1071"/>
    </row>
    <row r="10" spans="2:15" x14ac:dyDescent="0.25">
      <c r="B10" s="1072"/>
      <c r="C10" s="397"/>
      <c r="D10" s="1073"/>
      <c r="E10" s="1073"/>
      <c r="F10" s="957"/>
    </row>
    <row r="11" spans="2:15" x14ac:dyDescent="0.25">
      <c r="B11" s="1074" t="s">
        <v>9495</v>
      </c>
    </row>
    <row r="14" spans="2:15" ht="15.75" x14ac:dyDescent="0.25">
      <c r="B14" s="1075" t="s">
        <v>9496</v>
      </c>
    </row>
    <row r="15" spans="2:15" x14ac:dyDescent="0.25">
      <c r="B15" s="1076" t="s">
        <v>9497</v>
      </c>
      <c r="C15" s="1077" t="s">
        <v>9498</v>
      </c>
      <c r="D15" s="1078" t="s">
        <v>9499</v>
      </c>
      <c r="E15" s="1078" t="s">
        <v>3322</v>
      </c>
      <c r="F15" s="1079" t="s">
        <v>9500</v>
      </c>
    </row>
    <row r="16" spans="2:15" ht="45" x14ac:dyDescent="0.25">
      <c r="B16" s="1080">
        <v>0</v>
      </c>
      <c r="C16" s="1081">
        <v>41974</v>
      </c>
      <c r="D16" s="1082" t="s">
        <v>9518</v>
      </c>
      <c r="E16" s="1083" t="s">
        <v>9519</v>
      </c>
      <c r="F16" s="1084" t="s">
        <v>9501</v>
      </c>
    </row>
    <row r="17" spans="2:6" x14ac:dyDescent="0.25">
      <c r="B17" s="1085">
        <v>1</v>
      </c>
      <c r="C17" s="1086">
        <v>42230</v>
      </c>
      <c r="D17" s="1087" t="s">
        <v>9502</v>
      </c>
      <c r="E17" s="1087" t="s">
        <v>9520</v>
      </c>
      <c r="F17" s="1088" t="s">
        <v>9503</v>
      </c>
    </row>
    <row r="18" spans="2:6" x14ac:dyDescent="0.25">
      <c r="B18" s="1085">
        <v>2</v>
      </c>
      <c r="C18" s="1086">
        <v>42612</v>
      </c>
      <c r="D18" s="1087" t="s">
        <v>9502</v>
      </c>
      <c r="E18" s="1087" t="s">
        <v>9564</v>
      </c>
      <c r="F18" s="1088" t="s">
        <v>9503</v>
      </c>
    </row>
    <row r="19" spans="2:6" x14ac:dyDescent="0.25">
      <c r="B19" s="1085">
        <v>2.1</v>
      </c>
      <c r="C19" s="1086">
        <v>42737</v>
      </c>
      <c r="D19" s="1087" t="s">
        <v>9502</v>
      </c>
      <c r="E19" s="1087" t="s">
        <v>9644</v>
      </c>
      <c r="F19" s="1088" t="s">
        <v>9503</v>
      </c>
    </row>
    <row r="20" spans="2:6" x14ac:dyDescent="0.25">
      <c r="B20" s="1085">
        <v>2.2000000000000002</v>
      </c>
      <c r="C20" s="1086">
        <v>42961</v>
      </c>
      <c r="D20" s="1087" t="s">
        <v>9502</v>
      </c>
      <c r="E20" s="1087" t="s">
        <v>9663</v>
      </c>
      <c r="F20" s="1088" t="s">
        <v>9503</v>
      </c>
    </row>
    <row r="21" spans="2:6" x14ac:dyDescent="0.25">
      <c r="B21" s="1085"/>
      <c r="C21" s="1086"/>
      <c r="D21" s="1087"/>
      <c r="E21" s="1087"/>
      <c r="F21" s="1088"/>
    </row>
    <row r="24" spans="2:6" x14ac:dyDescent="0.25">
      <c r="B24" s="289" t="s">
        <v>9504</v>
      </c>
      <c r="D24" s="105" t="s">
        <v>9505</v>
      </c>
      <c r="E24" s="1089" t="s">
        <v>9506</v>
      </c>
    </row>
    <row r="25" spans="2:6" x14ac:dyDescent="0.25">
      <c r="D25" s="105" t="s">
        <v>9507</v>
      </c>
      <c r="E25" s="1090" t="s">
        <v>9508</v>
      </c>
    </row>
  </sheetData>
  <mergeCells count="2">
    <mergeCell ref="B1:F1"/>
    <mergeCell ref="B2:F2"/>
  </mergeCells>
  <hyperlinks>
    <hyperlink ref="E24" r:id="rId1"/>
    <hyperlink ref="E25" r:id="rI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K82"/>
  <sheetViews>
    <sheetView zoomScaleNormal="100" workbookViewId="0">
      <pane xSplit="4" ySplit="2" topLeftCell="E18" activePane="bottomRight" state="frozen"/>
      <selection pane="topRight" activeCell="D1" sqref="D1"/>
      <selection pane="bottomLeft" activeCell="A2" sqref="A2"/>
      <selection pane="bottomRight" activeCell="K1" sqref="K1"/>
    </sheetView>
  </sheetViews>
  <sheetFormatPr defaultRowHeight="15" x14ac:dyDescent="0.25"/>
  <cols>
    <col min="1" max="1" width="40.7109375" style="122" customWidth="1"/>
    <col min="2" max="2" width="6.7109375" style="106" customWidth="1"/>
    <col min="3" max="3" width="4.7109375" style="122" customWidth="1"/>
    <col min="4" max="4" width="68.7109375" style="124" customWidth="1"/>
    <col min="5" max="5" width="48.7109375" style="141" customWidth="1"/>
    <col min="6" max="6" width="12.7109375" style="123" hidden="1" customWidth="1"/>
    <col min="7" max="7" width="40.7109375" style="123" hidden="1" customWidth="1"/>
    <col min="8" max="9" width="5.5703125" style="121" customWidth="1"/>
    <col min="10" max="10" width="5.7109375" style="161" hidden="1" customWidth="1"/>
    <col min="11" max="11" width="5.28515625" style="160" customWidth="1"/>
    <col min="12" max="16" width="9.140625" customWidth="1"/>
  </cols>
  <sheetData>
    <row r="1" spans="1:11" ht="24" customHeight="1" x14ac:dyDescent="0.25">
      <c r="A1" s="140" t="e">
        <f ca="1">INDIRECT("'FMIS and OBD'!C"&amp;J1+2)</f>
        <v>#REF!</v>
      </c>
      <c r="B1" s="283" t="e">
        <f ca="1">INDIRECT("'FMIS and OBD'!ED"&amp;$J$1+2)</f>
        <v>#REF!</v>
      </c>
      <c r="C1" s="143" t="e">
        <f ca="1">INDIRECT("'FMIS and OBD'!EE"&amp;$J$1+2)</f>
        <v>#REF!</v>
      </c>
      <c r="D1" s="142"/>
      <c r="E1" s="467"/>
      <c r="F1" s="171" t="s">
        <v>2278</v>
      </c>
      <c r="G1" s="455"/>
      <c r="H1" s="461"/>
      <c r="J1" s="170">
        <v>20</v>
      </c>
      <c r="K1" s="465"/>
    </row>
    <row r="2" spans="1:11" ht="15.95" customHeight="1" x14ac:dyDescent="0.25">
      <c r="A2" s="125" t="s">
        <v>2277</v>
      </c>
      <c r="B2" s="126" t="s">
        <v>2312</v>
      </c>
      <c r="C2" s="126" t="s">
        <v>2276</v>
      </c>
      <c r="D2" s="5" t="s">
        <v>2325</v>
      </c>
      <c r="E2" s="5" t="s">
        <v>2274</v>
      </c>
      <c r="F2" s="127" t="s">
        <v>2490</v>
      </c>
      <c r="G2" s="456" t="s">
        <v>2491</v>
      </c>
      <c r="H2" s="461"/>
      <c r="I2" s="461"/>
      <c r="J2" s="464" t="s">
        <v>2335</v>
      </c>
      <c r="K2" s="466"/>
    </row>
    <row r="3" spans="1:11" ht="15.95" customHeight="1" x14ac:dyDescent="0.25">
      <c r="A3" s="1240" t="s">
        <v>2563</v>
      </c>
      <c r="B3" s="146" t="s">
        <v>2215</v>
      </c>
      <c r="C3" s="147"/>
      <c r="D3" s="148" t="s">
        <v>2565</v>
      </c>
      <c r="E3" s="157" t="e">
        <f ca="1">IF(J3="-"," -"," "&amp;J3)</f>
        <v>#REF!</v>
      </c>
      <c r="F3" s="128"/>
      <c r="G3" s="457"/>
      <c r="H3" s="461"/>
      <c r="I3" s="461"/>
      <c r="J3" s="161" t="e">
        <f ca="1">INDIRECT("'FMIS and OBD'!H"&amp;$J$1+2)</f>
        <v>#REF!</v>
      </c>
    </row>
    <row r="4" spans="1:11" ht="15.95" customHeight="1" x14ac:dyDescent="0.25">
      <c r="A4" s="1240"/>
      <c r="B4" s="146" t="s">
        <v>2216</v>
      </c>
      <c r="C4" s="147"/>
      <c r="D4" s="148" t="s">
        <v>2564</v>
      </c>
      <c r="E4" s="144" t="e">
        <f ca="1">" "&amp;J4</f>
        <v>#REF!</v>
      </c>
      <c r="F4" s="128"/>
      <c r="G4" s="457"/>
      <c r="H4" s="461"/>
      <c r="I4" s="461"/>
      <c r="J4" s="161" t="e">
        <f ca="1">INDIRECT("'FMIS and OBD'!I"&amp;$J$1+2)</f>
        <v>#REF!</v>
      </c>
    </row>
    <row r="5" spans="1:11" ht="45.95" customHeight="1" x14ac:dyDescent="0.25">
      <c r="A5" s="1240"/>
      <c r="B5" s="146" t="s">
        <v>2217</v>
      </c>
      <c r="C5" s="282">
        <v>1</v>
      </c>
      <c r="D5" s="149" t="s">
        <v>2309</v>
      </c>
      <c r="E5" s="144" t="e">
        <f ca="1">IF(J5=2," 2 = Yes (easy access to PF data)",IF(J5=1," 1 = Yes (but, not clearly visible)"," 0 = No"))</f>
        <v>#REF!</v>
      </c>
      <c r="F5" s="128"/>
      <c r="G5" s="458"/>
      <c r="H5" s="462"/>
      <c r="I5" s="462"/>
      <c r="J5" s="161" t="e">
        <f ca="1">INDIRECT("'FMIS and OBD'!J"&amp;$J$1+2)</f>
        <v>#REF!</v>
      </c>
    </row>
    <row r="6" spans="1:11" ht="15.95" customHeight="1" x14ac:dyDescent="0.25">
      <c r="A6" s="1240"/>
      <c r="B6" s="146" t="s">
        <v>2334</v>
      </c>
      <c r="C6" s="147"/>
      <c r="D6" s="297" t="s">
        <v>2569</v>
      </c>
      <c r="E6" s="157" t="e">
        <f ca="1">IF(J6="-"," -"," "&amp;J6)</f>
        <v>#REF!</v>
      </c>
      <c r="F6" s="128"/>
      <c r="G6" s="457"/>
      <c r="H6" s="463"/>
      <c r="I6" s="461"/>
      <c r="J6" s="161" t="e">
        <f ca="1">INDIRECT("'FMIS and OBD'!K"&amp;$J$1+2)</f>
        <v>#REF!</v>
      </c>
    </row>
    <row r="7" spans="1:11" ht="32.1" customHeight="1" x14ac:dyDescent="0.25">
      <c r="A7" s="1240" t="s">
        <v>2566</v>
      </c>
      <c r="B7" s="146" t="s">
        <v>2218</v>
      </c>
      <c r="C7" s="282">
        <v>2</v>
      </c>
      <c r="D7" s="150" t="s">
        <v>2567</v>
      </c>
      <c r="E7" s="145" t="e">
        <f ca="1">IF(J7=2," 2 = Yes (FMIS web site)",IF(J7=1," 1 = Yes (reference doc only)",IF(J7=0," 0 = No"," -")))</f>
        <v>#REF!</v>
      </c>
      <c r="F7" s="128"/>
      <c r="G7" s="458"/>
      <c r="H7" s="462"/>
      <c r="I7" s="462"/>
      <c r="J7" s="161" t="e">
        <f ca="1">INDIRECT("'FMIS and OBD'!L"&amp;$J$1+2)</f>
        <v>#REF!</v>
      </c>
    </row>
    <row r="8" spans="1:11" ht="15.95" customHeight="1" x14ac:dyDescent="0.25">
      <c r="A8" s="1240"/>
      <c r="B8" s="146" t="s">
        <v>2219</v>
      </c>
      <c r="C8" s="147"/>
      <c r="D8" s="150" t="s">
        <v>2570</v>
      </c>
      <c r="E8" s="157" t="e">
        <f ca="1">IF(J8="-"," -"," "&amp;J8)</f>
        <v>#REF!</v>
      </c>
      <c r="F8" s="128"/>
      <c r="G8" s="459"/>
      <c r="H8" s="461"/>
      <c r="I8" s="461"/>
      <c r="J8" s="161" t="e">
        <f ca="1">INDIRECT("'FMIS and OBD'!M"&amp;$J$1+2)</f>
        <v>#REF!</v>
      </c>
    </row>
    <row r="9" spans="1:11" ht="62.1" customHeight="1" x14ac:dyDescent="0.25">
      <c r="A9" s="1241" t="s">
        <v>3539</v>
      </c>
      <c r="B9" s="146" t="s">
        <v>2220</v>
      </c>
      <c r="C9" s="282">
        <v>3</v>
      </c>
      <c r="D9" s="166" t="s">
        <v>2568</v>
      </c>
      <c r="E9" s="144" t="e">
        <f ca="1">IF(J9=3," 3 = Dynamic (data fm queries)",IF(J9=2," 2 = Dynamic (archived info)",IF(J9=1," 1 = Static (tables/docs)"," 0 = No published PF data")))</f>
        <v>#REF!</v>
      </c>
      <c r="F9" s="128"/>
      <c r="G9" s="458"/>
      <c r="H9" s="462"/>
      <c r="I9" s="462"/>
      <c r="J9" s="161" t="e">
        <f ca="1">INDIRECT("'FMIS and OBD'!N"&amp;$J$1+2)</f>
        <v>#REF!</v>
      </c>
    </row>
    <row r="10" spans="1:11" ht="15.95" customHeight="1" x14ac:dyDescent="0.25">
      <c r="A10" s="1242"/>
      <c r="B10" s="146" t="s">
        <v>2221</v>
      </c>
      <c r="C10" s="147"/>
      <c r="D10" s="149" t="s">
        <v>2571</v>
      </c>
      <c r="E10" s="157" t="e">
        <f ca="1">IF(J10="-"," -"," "&amp;J10)</f>
        <v>#REF!</v>
      </c>
      <c r="F10" s="128"/>
      <c r="G10" s="460"/>
      <c r="H10" s="461"/>
      <c r="I10" s="461"/>
      <c r="J10" s="161" t="e">
        <f ca="1">INDIRECT("'FMIS and OBD'!O"&amp;$J$1+2)</f>
        <v>#REF!</v>
      </c>
    </row>
    <row r="11" spans="1:11" ht="15.95" customHeight="1" x14ac:dyDescent="0.25">
      <c r="A11" s="1242"/>
      <c r="B11" s="146" t="s">
        <v>2222</v>
      </c>
      <c r="C11" s="282">
        <v>4</v>
      </c>
      <c r="D11" s="149" t="s">
        <v>2448</v>
      </c>
      <c r="E11" s="144" t="e">
        <f ca="1">IF(J11=1," 1 = Yes"," 0 = No")</f>
        <v>#REF!</v>
      </c>
      <c r="F11" s="128"/>
      <c r="G11" s="458"/>
      <c r="H11" s="462"/>
      <c r="I11" s="462"/>
      <c r="J11" s="161" t="e">
        <f ca="1">INDIRECT("'FMIS and OBD'!P"&amp;$J$1+2)</f>
        <v>#REF!</v>
      </c>
    </row>
    <row r="12" spans="1:11" ht="15.95" customHeight="1" x14ac:dyDescent="0.25">
      <c r="A12" s="1242"/>
      <c r="B12" s="146" t="s">
        <v>2223</v>
      </c>
      <c r="C12" s="147"/>
      <c r="D12" s="149" t="s">
        <v>2572</v>
      </c>
      <c r="E12" s="157" t="e">
        <f ca="1">IF(J12="-"," -"," "&amp;J12)</f>
        <v>#REF!</v>
      </c>
      <c r="F12" s="128"/>
      <c r="G12" s="459"/>
      <c r="H12" s="461"/>
      <c r="I12" s="463"/>
      <c r="J12" s="161" t="e">
        <f ca="1">INDIRECT("'FMIS and OBD'!Q"&amp;$J$1+2)</f>
        <v>#REF!</v>
      </c>
    </row>
    <row r="13" spans="1:11" ht="15.95" customHeight="1" x14ac:dyDescent="0.25">
      <c r="A13" s="1242"/>
      <c r="B13" s="146" t="s">
        <v>2374</v>
      </c>
      <c r="C13" s="282">
        <v>5</v>
      </c>
      <c r="D13" s="166" t="s">
        <v>2573</v>
      </c>
      <c r="E13" s="144" t="e">
        <f ca="1">IF(J13=1," 1 = Yes"," 0 = No")</f>
        <v>#REF!</v>
      </c>
      <c r="F13" s="128"/>
      <c r="G13" s="458"/>
      <c r="H13" s="462"/>
      <c r="I13" s="462"/>
      <c r="J13" s="161" t="e">
        <f ca="1">INDIRECT("'FMIS and OBD'!R"&amp;$J$1+2)</f>
        <v>#REF!</v>
      </c>
    </row>
    <row r="14" spans="1:11" ht="15.95" customHeight="1" x14ac:dyDescent="0.25">
      <c r="A14" s="1242"/>
      <c r="B14" s="146" t="s">
        <v>2375</v>
      </c>
      <c r="C14" s="282">
        <v>6</v>
      </c>
      <c r="D14" s="166" t="s">
        <v>2574</v>
      </c>
      <c r="E14" s="144" t="e">
        <f ca="1">IF(J14=1," 1 = Yes"," 0 = No")</f>
        <v>#REF!</v>
      </c>
      <c r="F14" s="128"/>
      <c r="G14" s="458"/>
      <c r="H14" s="462"/>
      <c r="I14" s="462"/>
      <c r="J14" s="161" t="e">
        <f ca="1">INDIRECT("'FMIS and OBD'!S"&amp;$J$1+2)</f>
        <v>#REF!</v>
      </c>
    </row>
    <row r="15" spans="1:11" ht="15.95" customHeight="1" x14ac:dyDescent="0.25">
      <c r="A15" s="1243"/>
      <c r="B15" s="146" t="s">
        <v>2467</v>
      </c>
      <c r="C15" s="147"/>
      <c r="D15" s="296" t="s">
        <v>2575</v>
      </c>
      <c r="E15" s="157" t="e">
        <f ca="1">IF(J15="-"," -"," "&amp;J15)</f>
        <v>#REF!</v>
      </c>
      <c r="F15" s="128"/>
      <c r="G15" s="460"/>
      <c r="H15" s="461"/>
      <c r="I15" s="461"/>
      <c r="J15" s="161" t="e">
        <f ca="1">INDIRECT("'FMIS and OBD'!T"&amp;$J$1+2)</f>
        <v>#REF!</v>
      </c>
    </row>
    <row r="16" spans="1:11" ht="45.95" customHeight="1" x14ac:dyDescent="0.25">
      <c r="A16" s="1240" t="s">
        <v>2492</v>
      </c>
      <c r="B16" s="146" t="s">
        <v>2224</v>
      </c>
      <c r="C16" s="282">
        <v>7</v>
      </c>
      <c r="D16" s="149" t="s">
        <v>2580</v>
      </c>
      <c r="E16" s="144" t="e">
        <f ca="1">IF(J16=2," 2 = Good quality (informative)",IF(J16=1," 1 = Partially acceptable"," 0 = Below desired level"))</f>
        <v>#REF!</v>
      </c>
      <c r="F16" s="128"/>
      <c r="G16" s="458"/>
      <c r="H16" s="462"/>
      <c r="I16" s="462"/>
      <c r="J16" s="161" t="e">
        <f ca="1">INDIRECT("'FMIS and OBD'!U"&amp;$J$1+2)</f>
        <v>#REF!</v>
      </c>
    </row>
    <row r="17" spans="1:11" ht="15.95" customHeight="1" x14ac:dyDescent="0.25">
      <c r="A17" s="1240"/>
      <c r="B17" s="146" t="s">
        <v>2225</v>
      </c>
      <c r="C17" s="282">
        <v>8</v>
      </c>
      <c r="D17" s="149" t="s">
        <v>2581</v>
      </c>
      <c r="E17" s="144" t="e">
        <f ca="1">IF(J17=1," 1 = Yes"," 0 = No")</f>
        <v>#REF!</v>
      </c>
      <c r="F17" s="128"/>
      <c r="G17" s="458"/>
      <c r="H17" s="462"/>
      <c r="I17" s="462"/>
      <c r="J17" s="161" t="e">
        <f ca="1">INDIRECT("'FMIS and OBD'!V"&amp;$J$1+2)</f>
        <v>#REF!</v>
      </c>
    </row>
    <row r="18" spans="1:11" ht="45.95" customHeight="1" x14ac:dyDescent="0.25">
      <c r="A18" s="1240"/>
      <c r="B18" s="146" t="s">
        <v>2468</v>
      </c>
      <c r="C18" s="282">
        <v>9</v>
      </c>
      <c r="D18" s="149" t="s">
        <v>2582</v>
      </c>
      <c r="E18" s="144" t="e">
        <f ca="1">IF(J18=2," 2 = Yes (comprehensive/interactive)",IF(J18=1," 1 = Yes (archived info)"," 0 = No"))</f>
        <v>#REF!</v>
      </c>
      <c r="F18" s="128"/>
      <c r="G18" s="458"/>
      <c r="H18" s="462"/>
      <c r="I18" s="462"/>
      <c r="J18" s="161" t="e">
        <f ca="1">INDIRECT("'FMIS and OBD'!W"&amp;$J$1+2)</f>
        <v>#REF!</v>
      </c>
    </row>
    <row r="19" spans="1:11" ht="15.95" customHeight="1" x14ac:dyDescent="0.25">
      <c r="A19" s="1240"/>
      <c r="B19" s="146" t="s">
        <v>2469</v>
      </c>
      <c r="C19" s="147"/>
      <c r="D19" s="149" t="s">
        <v>2583</v>
      </c>
      <c r="E19" s="157" t="e">
        <f ca="1">IF(J19="-"," -"," "&amp;J19)</f>
        <v>#REF!</v>
      </c>
      <c r="F19" s="128"/>
      <c r="G19" s="459"/>
      <c r="H19" s="461"/>
      <c r="I19" s="463"/>
      <c r="J19" s="161" t="e">
        <f ca="1">INDIRECT("'FMIS and OBD'!X"&amp;$J$1+2)</f>
        <v>#REF!</v>
      </c>
    </row>
    <row r="20" spans="1:11" ht="24" customHeight="1" x14ac:dyDescent="0.25">
      <c r="A20" s="1240" t="s">
        <v>2587</v>
      </c>
      <c r="B20" s="152" t="s">
        <v>2226</v>
      </c>
      <c r="C20" s="301">
        <v>10</v>
      </c>
      <c r="D20" s="302" t="s">
        <v>2585</v>
      </c>
      <c r="E20" s="144" t="e">
        <f ca="1">IF(J20=1," 1 = Yes"," 0 = No")</f>
        <v>#REF!</v>
      </c>
      <c r="F20" s="128"/>
      <c r="G20" s="458"/>
      <c r="H20" s="462"/>
      <c r="I20" s="462"/>
      <c r="J20" s="161" t="e">
        <f ca="1">INDIRECT("'FMIS and OBD'!Y"&amp;$J$1+2)</f>
        <v>#REF!</v>
      </c>
    </row>
    <row r="21" spans="1:11" ht="24" customHeight="1" x14ac:dyDescent="0.25">
      <c r="A21" s="1240"/>
      <c r="B21" s="152" t="s">
        <v>2227</v>
      </c>
      <c r="C21" s="299"/>
      <c r="D21" s="300" t="s">
        <v>2586</v>
      </c>
      <c r="E21" s="157" t="e">
        <f ca="1">IF(J21="-"," -"," "&amp;J21)</f>
        <v>#REF!</v>
      </c>
      <c r="F21" s="128"/>
      <c r="G21" s="457"/>
      <c r="H21" s="461"/>
      <c r="I21" s="461"/>
      <c r="J21" s="161" t="e">
        <f ca="1">INDIRECT("'FMIS and OBD'!Z"&amp;$J$1+2)</f>
        <v>#REF!</v>
      </c>
    </row>
    <row r="22" spans="1:11" ht="15.95" customHeight="1" x14ac:dyDescent="0.25">
      <c r="A22" s="1240" t="s">
        <v>2493</v>
      </c>
      <c r="B22" s="146" t="s">
        <v>2228</v>
      </c>
      <c r="C22" s="282">
        <v>11</v>
      </c>
      <c r="D22" s="149" t="s">
        <v>2281</v>
      </c>
      <c r="E22" s="144" t="e">
        <f ca="1">IF(J22=1," 1 = Yes"," 0 = No")</f>
        <v>#REF!</v>
      </c>
      <c r="F22" s="128"/>
      <c r="G22" s="458"/>
      <c r="H22" s="462"/>
      <c r="I22" s="462"/>
      <c r="J22" s="161" t="e">
        <f ca="1">INDIRECT("'FMIS and OBD'!AA"&amp;$J$1+2)</f>
        <v>#REF!</v>
      </c>
    </row>
    <row r="23" spans="1:11" ht="32.1" customHeight="1" x14ac:dyDescent="0.25">
      <c r="A23" s="1240"/>
      <c r="B23" s="146" t="s">
        <v>2229</v>
      </c>
      <c r="C23" s="282">
        <v>12</v>
      </c>
      <c r="D23" s="149" t="s">
        <v>2588</v>
      </c>
      <c r="E23" s="145" t="e">
        <f ca="1">IF(J23=1," 1 = Budget plans regularly published",IF(J23=0," 0 = Not regular"," -"))</f>
        <v>#REF!</v>
      </c>
      <c r="F23" s="128"/>
      <c r="G23" s="458"/>
      <c r="H23" s="462"/>
      <c r="I23" s="462"/>
      <c r="J23" s="161" t="e">
        <f ca="1">INDIRECT("'FMIS and OBD'!AB"&amp;$J$1+2)</f>
        <v>#REF!</v>
      </c>
    </row>
    <row r="24" spans="1:11" ht="15.95" customHeight="1" x14ac:dyDescent="0.25">
      <c r="A24" s="1240"/>
      <c r="B24" s="146" t="s">
        <v>2230</v>
      </c>
      <c r="C24" s="147"/>
      <c r="D24" s="149" t="s">
        <v>2591</v>
      </c>
      <c r="E24" s="144" t="e">
        <f ca="1">IF(J24="-"," -"," "&amp;J24)</f>
        <v>#REF!</v>
      </c>
      <c r="F24" s="128"/>
      <c r="G24" s="458"/>
      <c r="H24" s="461"/>
      <c r="I24" s="461"/>
      <c r="J24" s="161" t="e">
        <f ca="1">INDIRECT("'FMIS and OBD'!AC"&amp;$J$1+2)</f>
        <v>#REF!</v>
      </c>
    </row>
    <row r="25" spans="1:11" ht="15.95" customHeight="1" x14ac:dyDescent="0.25">
      <c r="A25" s="1240" t="s">
        <v>2494</v>
      </c>
      <c r="B25" s="146" t="s">
        <v>2231</v>
      </c>
      <c r="C25" s="282">
        <v>13</v>
      </c>
      <c r="D25" s="149" t="s">
        <v>2282</v>
      </c>
      <c r="E25" s="144" t="e">
        <f ca="1">IF(J25=1," 1 = Yes"," 0 = No")</f>
        <v>#REF!</v>
      </c>
      <c r="F25" s="128"/>
      <c r="G25" s="458"/>
      <c r="H25" s="462"/>
      <c r="I25" s="462"/>
      <c r="J25" s="161" t="e">
        <f ca="1">INDIRECT("'FMIS and OBD'!AD"&amp;$J$1+2)</f>
        <v>#REF!</v>
      </c>
      <c r="K25" s="162"/>
    </row>
    <row r="26" spans="1:11" ht="32.1" customHeight="1" x14ac:dyDescent="0.25">
      <c r="A26" s="1240"/>
      <c r="B26" s="146" t="s">
        <v>2232</v>
      </c>
      <c r="C26" s="282">
        <v>14</v>
      </c>
      <c r="D26" s="149" t="s">
        <v>2598</v>
      </c>
      <c r="E26" s="145" t="e">
        <f ca="1">IF(J26=1," 1 = MTEF plans regularly published",IF(J26=0," 0 = Not regular"," -"))</f>
        <v>#REF!</v>
      </c>
      <c r="F26" s="128"/>
      <c r="G26" s="458"/>
      <c r="H26" s="462"/>
      <c r="I26" s="462"/>
      <c r="J26" s="161" t="e">
        <f ca="1">INDIRECT("'FMIS and OBD'!AE"&amp;$J$1+2)</f>
        <v>#REF!</v>
      </c>
    </row>
    <row r="27" spans="1:11" ht="15.95" customHeight="1" x14ac:dyDescent="0.25">
      <c r="A27" s="1240"/>
      <c r="B27" s="146" t="s">
        <v>2275</v>
      </c>
      <c r="C27" s="147"/>
      <c r="D27" s="149" t="s">
        <v>2592</v>
      </c>
      <c r="E27" s="144" t="e">
        <f ca="1">IF(OR(J27="-",J27=0)," -",IF(J27=1," "&amp;J27&amp;" yr"," "&amp;J27&amp;" yrs"))</f>
        <v>#REF!</v>
      </c>
      <c r="F27" s="128"/>
      <c r="G27" s="458"/>
      <c r="H27" s="461"/>
      <c r="I27" s="461"/>
      <c r="J27" s="161" t="e">
        <f ca="1">INDIRECT("'FMIS and OBD'!AF"&amp;$J$1+2)</f>
        <v>#REF!</v>
      </c>
    </row>
    <row r="28" spans="1:11" ht="15.95" customHeight="1" x14ac:dyDescent="0.25">
      <c r="A28" s="1240"/>
      <c r="B28" s="146" t="s">
        <v>2233</v>
      </c>
      <c r="C28" s="147"/>
      <c r="D28" s="149" t="s">
        <v>2593</v>
      </c>
      <c r="E28" s="144" t="e">
        <f ca="1">IF(J28="-"," -"," "&amp;J28)</f>
        <v>#REF!</v>
      </c>
      <c r="F28" s="128"/>
      <c r="G28" s="458"/>
      <c r="H28" s="461"/>
      <c r="I28" s="461"/>
      <c r="J28" s="161" t="e">
        <f ca="1">INDIRECT("'FMIS and OBD'!AG"&amp;$J$1+2)</f>
        <v>#REF!</v>
      </c>
    </row>
    <row r="29" spans="1:11" ht="15.95" customHeight="1" x14ac:dyDescent="0.25">
      <c r="A29" s="1240" t="s">
        <v>2495</v>
      </c>
      <c r="B29" s="146" t="s">
        <v>2234</v>
      </c>
      <c r="C29" s="282">
        <v>15</v>
      </c>
      <c r="D29" s="149" t="s">
        <v>2283</v>
      </c>
      <c r="E29" s="144" t="e">
        <f ca="1">IF(J29=1," 1 = Yes"," 0 = No")</f>
        <v>#REF!</v>
      </c>
      <c r="F29" s="128"/>
      <c r="G29" s="458"/>
      <c r="H29" s="462"/>
      <c r="I29" s="462"/>
      <c r="J29" s="161" t="e">
        <f ca="1">INDIRECT("'FMIS and OBD'!AH"&amp;$J$1+2)</f>
        <v>#REF!</v>
      </c>
    </row>
    <row r="30" spans="1:11" ht="30" x14ac:dyDescent="0.25">
      <c r="A30" s="1240"/>
      <c r="B30" s="146" t="s">
        <v>2235</v>
      </c>
      <c r="C30" s="282">
        <v>16</v>
      </c>
      <c r="D30" s="149" t="s">
        <v>2599</v>
      </c>
      <c r="E30" s="145" t="e">
        <f ca="1">IF(J30=1," 1 = Investment plans regularly pub.",IF(J30=0," 0 = Not regular"," -"))</f>
        <v>#REF!</v>
      </c>
      <c r="F30" s="128"/>
      <c r="G30" s="458"/>
      <c r="H30" s="462"/>
      <c r="I30" s="462"/>
      <c r="J30" s="161" t="e">
        <f ca="1">INDIRECT("'FMIS and OBD'!AI"&amp;$J$1+2)</f>
        <v>#REF!</v>
      </c>
    </row>
    <row r="31" spans="1:11" ht="15.95" customHeight="1" x14ac:dyDescent="0.25">
      <c r="A31" s="1240"/>
      <c r="B31" s="146" t="s">
        <v>2236</v>
      </c>
      <c r="C31" s="147"/>
      <c r="D31" s="149" t="s">
        <v>2594</v>
      </c>
      <c r="E31" s="144" t="e">
        <f ca="1">IF(J31="-"," -"," "&amp;J31)</f>
        <v>#REF!</v>
      </c>
      <c r="F31" s="128"/>
      <c r="G31" s="458"/>
      <c r="H31" s="461"/>
      <c r="I31" s="461"/>
      <c r="J31" s="161" t="e">
        <f ca="1">INDIRECT("'FMIS and OBD'!AJ"&amp;$J$1+2)</f>
        <v>#REF!</v>
      </c>
    </row>
    <row r="32" spans="1:11" ht="15.95" customHeight="1" x14ac:dyDescent="0.25">
      <c r="A32" s="1240" t="s">
        <v>2496</v>
      </c>
      <c r="B32" s="146" t="s">
        <v>2237</v>
      </c>
      <c r="C32" s="282">
        <v>17</v>
      </c>
      <c r="D32" s="149" t="s">
        <v>2285</v>
      </c>
      <c r="E32" s="144" t="e">
        <f ca="1">IF(J32=1," 1 = Yes"," 0 = No")</f>
        <v>#REF!</v>
      </c>
      <c r="F32" s="128"/>
      <c r="G32" s="458"/>
      <c r="H32" s="462"/>
      <c r="I32" s="462"/>
      <c r="J32" s="161" t="e">
        <f ca="1">INDIRECT("'FMIS and OBD'!AK"&amp;$J$1+2)</f>
        <v>#REF!</v>
      </c>
    </row>
    <row r="33" spans="1:10" ht="32.1" customHeight="1" x14ac:dyDescent="0.25">
      <c r="A33" s="1240"/>
      <c r="B33" s="146" t="s">
        <v>2238</v>
      </c>
      <c r="C33" s="147"/>
      <c r="D33" s="149" t="s">
        <v>2600</v>
      </c>
      <c r="E33" s="144" t="e">
        <f ca="1">IF(J33=1," 1 = Weekly",IF(J33=2," 2 = Monthly",IF(J33=3," 3 = Quarterly",IF(J33=4," 4 = Annually"," -"))))</f>
        <v>#REF!</v>
      </c>
      <c r="F33" s="128"/>
      <c r="G33" s="458"/>
      <c r="H33" s="461"/>
      <c r="I33" s="461"/>
      <c r="J33" s="161" t="e">
        <f ca="1">INDIRECT("'FMIS and OBD'!AL"&amp;$J$1+2)</f>
        <v>#REF!</v>
      </c>
    </row>
    <row r="34" spans="1:10" ht="32.1" customHeight="1" x14ac:dyDescent="0.25">
      <c r="A34" s="1240"/>
      <c r="B34" s="146" t="s">
        <v>2239</v>
      </c>
      <c r="C34" s="282">
        <v>18</v>
      </c>
      <c r="D34" s="149" t="s">
        <v>2601</v>
      </c>
      <c r="E34" s="145" t="e">
        <f ca="1">IF(J34=1," 1 = Budget exec results regularly pub.",IF(J34=0," 0 = Not regular"," -"))</f>
        <v>#REF!</v>
      </c>
      <c r="F34" s="128"/>
      <c r="G34" s="458"/>
      <c r="H34" s="462"/>
      <c r="I34" s="462"/>
      <c r="J34" s="161" t="e">
        <f ca="1">INDIRECT("'FMIS and OBD'!AM"&amp;$J$1+2)</f>
        <v>#REF!</v>
      </c>
    </row>
    <row r="35" spans="1:10" ht="15.95" customHeight="1" x14ac:dyDescent="0.25">
      <c r="A35" s="1240"/>
      <c r="B35" s="146" t="s">
        <v>2240</v>
      </c>
      <c r="C35" s="147"/>
      <c r="D35" s="149" t="s">
        <v>2595</v>
      </c>
      <c r="E35" s="144" t="e">
        <f ca="1">IF(J35="-"," -"," "&amp;J35)</f>
        <v>#REF!</v>
      </c>
      <c r="F35" s="128"/>
      <c r="G35" s="458"/>
      <c r="H35" s="461"/>
      <c r="I35" s="461"/>
      <c r="J35" s="161" t="e">
        <f ca="1">INDIRECT("'FMIS and OBD'!AN"&amp;$J$1+2)</f>
        <v>#REF!</v>
      </c>
    </row>
    <row r="36" spans="1:10" ht="15.95" customHeight="1" x14ac:dyDescent="0.25">
      <c r="A36" s="1240" t="s">
        <v>2497</v>
      </c>
      <c r="B36" s="146" t="s">
        <v>2241</v>
      </c>
      <c r="C36" s="282">
        <v>19</v>
      </c>
      <c r="D36" s="149" t="s">
        <v>2377</v>
      </c>
      <c r="E36" s="144" t="e">
        <f ca="1">IF(J36=1," 1 = Yes"," 0 = No")</f>
        <v>#REF!</v>
      </c>
      <c r="F36" s="128"/>
      <c r="G36" s="458"/>
      <c r="H36" s="462"/>
      <c r="I36" s="462"/>
      <c r="J36" s="161" t="e">
        <f ca="1">INDIRECT("'FMIS and OBD'!AO"&amp;$J$1+2)</f>
        <v>#REF!</v>
      </c>
    </row>
    <row r="37" spans="1:10" ht="32.1" customHeight="1" x14ac:dyDescent="0.25">
      <c r="A37" s="1240"/>
      <c r="B37" s="146" t="s">
        <v>2242</v>
      </c>
      <c r="C37" s="282">
        <v>20</v>
      </c>
      <c r="D37" s="149" t="s">
        <v>2602</v>
      </c>
      <c r="E37" s="145" t="e">
        <f ca="1">IF(J37=1," 1 = Budget audits regularly published",IF(J37=0," 0 = Not regular"," -"))</f>
        <v>#REF!</v>
      </c>
      <c r="F37" s="128"/>
      <c r="G37" s="458"/>
      <c r="H37" s="462"/>
      <c r="I37" s="462"/>
      <c r="J37" s="161" t="e">
        <f ca="1">INDIRECT("'FMIS and OBD'!AP"&amp;$J$1+2)</f>
        <v>#REF!</v>
      </c>
    </row>
    <row r="38" spans="1:10" ht="15.95" customHeight="1" x14ac:dyDescent="0.25">
      <c r="A38" s="1240"/>
      <c r="B38" s="146" t="s">
        <v>2243</v>
      </c>
      <c r="C38" s="147"/>
      <c r="D38" s="149" t="s">
        <v>2596</v>
      </c>
      <c r="E38" s="144" t="e">
        <f ca="1">IF(J38="-"," -"," "&amp;J38)</f>
        <v>#REF!</v>
      </c>
      <c r="F38" s="128"/>
      <c r="G38" s="458"/>
      <c r="H38" s="461"/>
      <c r="I38" s="461"/>
      <c r="J38" s="161" t="e">
        <f ca="1">INDIRECT("'FMIS and OBD'!AQ"&amp;$J$1+2)</f>
        <v>#REF!</v>
      </c>
    </row>
    <row r="39" spans="1:10" ht="15.95" customHeight="1" x14ac:dyDescent="0.25">
      <c r="A39" s="1240" t="s">
        <v>2499</v>
      </c>
      <c r="B39" s="146" t="s">
        <v>2244</v>
      </c>
      <c r="C39" s="273">
        <v>21</v>
      </c>
      <c r="D39" s="149" t="s">
        <v>2288</v>
      </c>
      <c r="E39" s="144" t="e">
        <f t="shared" ref="E39:E49" ca="1" si="0">IF(J39=1," 1 = Yes"," 0 = No")</f>
        <v>#REF!</v>
      </c>
      <c r="F39" s="128"/>
      <c r="G39" s="458"/>
      <c r="H39" s="462"/>
      <c r="I39" s="462"/>
      <c r="J39" s="161" t="e">
        <f ca="1">INDIRECT("'FMIS and OBD'!AR"&amp;$J$1+2)</f>
        <v>#REF!</v>
      </c>
    </row>
    <row r="40" spans="1:10" ht="15.95" customHeight="1" x14ac:dyDescent="0.25">
      <c r="A40" s="1240"/>
      <c r="B40" s="146" t="s">
        <v>2245</v>
      </c>
      <c r="C40" s="273">
        <v>22</v>
      </c>
      <c r="D40" s="149" t="s">
        <v>2289</v>
      </c>
      <c r="E40" s="144" t="e">
        <f t="shared" ca="1" si="0"/>
        <v>#REF!</v>
      </c>
      <c r="F40" s="128"/>
      <c r="G40" s="458"/>
      <c r="H40" s="462"/>
      <c r="I40" s="462"/>
      <c r="J40" s="161" t="e">
        <f ca="1">INDIRECT("'FMIS and OBD'!AS"&amp;$J$1+2)</f>
        <v>#REF!</v>
      </c>
    </row>
    <row r="41" spans="1:10" ht="15.95" customHeight="1" x14ac:dyDescent="0.25">
      <c r="A41" s="1240"/>
      <c r="B41" s="146" t="s">
        <v>2246</v>
      </c>
      <c r="C41" s="273">
        <v>23</v>
      </c>
      <c r="D41" s="149" t="s">
        <v>2290</v>
      </c>
      <c r="E41" s="144" t="e">
        <f t="shared" ca="1" si="0"/>
        <v>#REF!</v>
      </c>
      <c r="F41" s="128"/>
      <c r="G41" s="458"/>
      <c r="H41" s="462"/>
      <c r="I41" s="462"/>
      <c r="J41" s="161" t="e">
        <f ca="1">INDIRECT("'FMIS and OBD'!AT"&amp;$J$1+2)</f>
        <v>#REF!</v>
      </c>
    </row>
    <row r="42" spans="1:10" ht="15.95" customHeight="1" x14ac:dyDescent="0.25">
      <c r="A42" s="1240"/>
      <c r="B42" s="146" t="s">
        <v>2247</v>
      </c>
      <c r="C42" s="273">
        <v>24</v>
      </c>
      <c r="D42" s="149" t="s">
        <v>2291</v>
      </c>
      <c r="E42" s="144" t="e">
        <f t="shared" ca="1" si="0"/>
        <v>#REF!</v>
      </c>
      <c r="F42" s="128"/>
      <c r="G42" s="458"/>
      <c r="H42" s="462"/>
      <c r="I42" s="462"/>
      <c r="J42" s="161" t="e">
        <f ca="1">INDIRECT("'FMIS and OBD'!AU"&amp;$J$1+2)</f>
        <v>#REF!</v>
      </c>
    </row>
    <row r="43" spans="1:10" ht="15.95" customHeight="1" x14ac:dyDescent="0.25">
      <c r="A43" s="1240"/>
      <c r="B43" s="146" t="s">
        <v>2248</v>
      </c>
      <c r="C43" s="273">
        <v>25</v>
      </c>
      <c r="D43" s="149" t="s">
        <v>2672</v>
      </c>
      <c r="E43" s="144" t="e">
        <f t="shared" ca="1" si="0"/>
        <v>#REF!</v>
      </c>
      <c r="F43" s="128"/>
      <c r="G43" s="458"/>
      <c r="H43" s="462"/>
      <c r="I43" s="462"/>
      <c r="J43" s="161" t="e">
        <f ca="1">INDIRECT("'FMIS and OBD'!AV"&amp;$J$1+2)</f>
        <v>#REF!</v>
      </c>
    </row>
    <row r="44" spans="1:10" ht="15.95" customHeight="1" x14ac:dyDescent="0.25">
      <c r="A44" s="1240"/>
      <c r="B44" s="146" t="s">
        <v>2249</v>
      </c>
      <c r="C44" s="273">
        <v>26</v>
      </c>
      <c r="D44" s="149" t="s">
        <v>2292</v>
      </c>
      <c r="E44" s="144" t="e">
        <f t="shared" ca="1" si="0"/>
        <v>#REF!</v>
      </c>
      <c r="F44" s="128"/>
      <c r="G44" s="458"/>
      <c r="H44" s="462"/>
      <c r="I44" s="462"/>
      <c r="J44" s="161" t="e">
        <f ca="1">INDIRECT("'FMIS and OBD'!AW"&amp;$J$1+2)</f>
        <v>#REF!</v>
      </c>
    </row>
    <row r="45" spans="1:10" ht="15.95" customHeight="1" x14ac:dyDescent="0.25">
      <c r="A45" s="1240"/>
      <c r="B45" s="146" t="s">
        <v>2250</v>
      </c>
      <c r="C45" s="273">
        <v>27</v>
      </c>
      <c r="D45" s="149" t="s">
        <v>2293</v>
      </c>
      <c r="E45" s="144" t="e">
        <f t="shared" ca="1" si="0"/>
        <v>#REF!</v>
      </c>
      <c r="F45" s="128"/>
      <c r="G45" s="458"/>
      <c r="H45" s="462"/>
      <c r="I45" s="462"/>
      <c r="J45" s="161" t="e">
        <f ca="1">INDIRECT("'FMIS and OBD'!AX"&amp;$J$1+2)</f>
        <v>#REF!</v>
      </c>
    </row>
    <row r="46" spans="1:10" ht="15.95" customHeight="1" x14ac:dyDescent="0.25">
      <c r="A46" s="1240"/>
      <c r="B46" s="146" t="s">
        <v>2251</v>
      </c>
      <c r="C46" s="273">
        <v>28</v>
      </c>
      <c r="D46" s="149" t="s">
        <v>2294</v>
      </c>
      <c r="E46" s="144" t="e">
        <f t="shared" ca="1" si="0"/>
        <v>#REF!</v>
      </c>
      <c r="F46" s="128"/>
      <c r="G46" s="458"/>
      <c r="H46" s="462"/>
      <c r="I46" s="462"/>
      <c r="J46" s="161" t="e">
        <f ca="1">INDIRECT("'FMIS and OBD'!AY"&amp;$J$1+2)</f>
        <v>#REF!</v>
      </c>
    </row>
    <row r="47" spans="1:10" ht="15.95" customHeight="1" x14ac:dyDescent="0.25">
      <c r="A47" s="1240"/>
      <c r="B47" s="146" t="s">
        <v>2252</v>
      </c>
      <c r="C47" s="273">
        <v>29</v>
      </c>
      <c r="D47" s="149" t="s">
        <v>2295</v>
      </c>
      <c r="E47" s="144" t="e">
        <f t="shared" ca="1" si="0"/>
        <v>#REF!</v>
      </c>
      <c r="F47" s="128"/>
      <c r="G47" s="458"/>
      <c r="H47" s="462"/>
      <c r="I47" s="462"/>
      <c r="J47" s="161" t="e">
        <f ca="1">INDIRECT("'FMIS and OBD'!AZ"&amp;$J$1+2)</f>
        <v>#REF!</v>
      </c>
    </row>
    <row r="48" spans="1:10" ht="15.95" customHeight="1" x14ac:dyDescent="0.25">
      <c r="A48" s="1240"/>
      <c r="B48" s="146" t="s">
        <v>2253</v>
      </c>
      <c r="C48" s="273">
        <v>30</v>
      </c>
      <c r="D48" s="149" t="s">
        <v>2296</v>
      </c>
      <c r="E48" s="144" t="e">
        <f t="shared" ca="1" si="0"/>
        <v>#REF!</v>
      </c>
      <c r="F48" s="128"/>
      <c r="G48" s="458"/>
      <c r="H48" s="462"/>
      <c r="I48" s="462"/>
      <c r="J48" s="161" t="e">
        <f ca="1">INDIRECT("'FMIS and OBD'!BA"&amp;$J$1+2)</f>
        <v>#REF!</v>
      </c>
    </row>
    <row r="49" spans="1:11" ht="15.95" customHeight="1" x14ac:dyDescent="0.25">
      <c r="A49" s="1240"/>
      <c r="B49" s="146" t="s">
        <v>2254</v>
      </c>
      <c r="C49" s="159"/>
      <c r="D49" s="149" t="s">
        <v>2297</v>
      </c>
      <c r="E49" s="144" t="e">
        <f t="shared" ca="1" si="0"/>
        <v>#REF!</v>
      </c>
      <c r="F49" s="128"/>
      <c r="G49" s="458"/>
      <c r="H49" s="462"/>
      <c r="I49" s="462"/>
      <c r="J49" s="161" t="e">
        <f ca="1">INDIRECT("'FMIS and OBD'!BB"&amp;$J$1+2)</f>
        <v>#REF!</v>
      </c>
    </row>
    <row r="50" spans="1:11" ht="15.95" customHeight="1" x14ac:dyDescent="0.25">
      <c r="A50" s="1240"/>
      <c r="B50" s="146" t="s">
        <v>2255</v>
      </c>
      <c r="C50" s="159"/>
      <c r="D50" s="149" t="s">
        <v>2606</v>
      </c>
      <c r="E50" s="157" t="e">
        <f ca="1">IF(J50="-"," -"," "&amp;J50)</f>
        <v>#REF!</v>
      </c>
      <c r="F50" s="128"/>
      <c r="G50" s="459"/>
      <c r="H50" s="461"/>
      <c r="I50" s="461"/>
      <c r="J50" s="161" t="e">
        <f ca="1">INDIRECT("'FMIS and OBD'!BC"&amp;$J$1+2)</f>
        <v>#REF!</v>
      </c>
    </row>
    <row r="51" spans="1:11" ht="15.95" customHeight="1" x14ac:dyDescent="0.25">
      <c r="A51" s="1240" t="s">
        <v>2498</v>
      </c>
      <c r="B51" s="146" t="s">
        <v>2256</v>
      </c>
      <c r="C51" s="273">
        <v>31</v>
      </c>
      <c r="D51" s="149" t="s">
        <v>2328</v>
      </c>
      <c r="E51" s="144" t="e">
        <f ca="1">IF(J51=1," 1 = Yes"," 0 = No")</f>
        <v>#REF!</v>
      </c>
      <c r="F51" s="128"/>
      <c r="G51" s="458"/>
      <c r="H51" s="462"/>
      <c r="I51" s="462"/>
      <c r="J51" s="161" t="e">
        <f ca="1">INDIRECT("'FMIS and OBD'!BD"&amp;$J$1+2)</f>
        <v>#REF!</v>
      </c>
    </row>
    <row r="52" spans="1:11" ht="15.95" customHeight="1" x14ac:dyDescent="0.25">
      <c r="A52" s="1240"/>
      <c r="B52" s="146" t="s">
        <v>2257</v>
      </c>
      <c r="C52" s="147"/>
      <c r="D52" s="149" t="s">
        <v>2607</v>
      </c>
      <c r="E52" s="157" t="e">
        <f ca="1">IF(J52="-"," -"," "&amp;J52)</f>
        <v>#REF!</v>
      </c>
      <c r="F52" s="128"/>
      <c r="G52" s="459"/>
      <c r="H52" s="461"/>
      <c r="I52" s="463"/>
      <c r="J52" s="161" t="e">
        <f ca="1">INDIRECT("'FMIS and OBD'!BE"&amp;$J$1+2)</f>
        <v>#REF!</v>
      </c>
    </row>
    <row r="53" spans="1:11" ht="45.95" customHeight="1" x14ac:dyDescent="0.25">
      <c r="A53" s="1240" t="s">
        <v>2471</v>
      </c>
      <c r="B53" s="146" t="s">
        <v>2258</v>
      </c>
      <c r="C53" s="273">
        <v>32</v>
      </c>
      <c r="D53" s="150" t="s">
        <v>2306</v>
      </c>
      <c r="E53" s="145" t="e">
        <f ca="1">IF(J53=2," 2 = Yes (support SNG automation)",IF(J53=1," 1 = Yes (only data collection)",IF(J53=0," 0 = No"," -")))</f>
        <v>#REF!</v>
      </c>
      <c r="F53" s="128"/>
      <c r="G53" s="458"/>
      <c r="H53" s="462"/>
      <c r="I53" s="462"/>
      <c r="J53" s="161" t="e">
        <f ca="1">INDIRECT("'FMIS and OBD'!BF"&amp;$J$1+2)</f>
        <v>#REF!</v>
      </c>
    </row>
    <row r="54" spans="1:11" ht="15.95" customHeight="1" x14ac:dyDescent="0.25">
      <c r="A54" s="1240"/>
      <c r="B54" s="146" t="s">
        <v>2259</v>
      </c>
      <c r="C54" s="147"/>
      <c r="D54" s="149" t="s">
        <v>2608</v>
      </c>
      <c r="E54" s="157" t="e">
        <f ca="1">IF(J54="-"," -"," "&amp;J54)</f>
        <v>#REF!</v>
      </c>
      <c r="F54" s="128"/>
      <c r="G54" s="459"/>
      <c r="H54" s="461"/>
      <c r="I54" s="461"/>
      <c r="J54" s="161" t="e">
        <f ca="1">INDIRECT("'FMIS and OBD'!BG"&amp;$J$1+2)</f>
        <v>#REF!</v>
      </c>
    </row>
    <row r="55" spans="1:11" ht="45.95" customHeight="1" x14ac:dyDescent="0.25">
      <c r="A55" s="1240" t="s">
        <v>2472</v>
      </c>
      <c r="B55" s="146" t="s">
        <v>2260</v>
      </c>
      <c r="C55" s="273">
        <v>33</v>
      </c>
      <c r="D55" s="150" t="s">
        <v>2307</v>
      </c>
      <c r="E55" s="144" t="e">
        <f ca="1">IF(J55=1," 1 = Yes"," 0 = No")</f>
        <v>#REF!</v>
      </c>
      <c r="F55" s="128"/>
      <c r="G55" s="458"/>
      <c r="H55" s="462"/>
      <c r="I55" s="462"/>
      <c r="J55" s="161" t="e">
        <f ca="1">INDIRECT("'FMIS and OBD'!BH"&amp;$J$1+2)</f>
        <v>#REF!</v>
      </c>
    </row>
    <row r="56" spans="1:11" ht="15.95" customHeight="1" x14ac:dyDescent="0.25">
      <c r="A56" s="1240"/>
      <c r="B56" s="146" t="s">
        <v>2261</v>
      </c>
      <c r="C56" s="147"/>
      <c r="D56" s="149" t="s">
        <v>2609</v>
      </c>
      <c r="E56" s="157" t="e">
        <f ca="1">IF(J56="-"," -"," "&amp;J56)</f>
        <v>#REF!</v>
      </c>
      <c r="F56" s="128"/>
      <c r="G56" s="459"/>
      <c r="H56" s="461"/>
      <c r="I56" s="461"/>
      <c r="J56" s="161" t="e">
        <f ca="1">INDIRECT("'FMIS and OBD'!BI"&amp;$J$1+2)</f>
        <v>#REF!</v>
      </c>
    </row>
    <row r="57" spans="1:11" ht="75.95" customHeight="1" x14ac:dyDescent="0.25">
      <c r="A57" s="1240" t="s">
        <v>2613</v>
      </c>
      <c r="B57" s="146" t="s">
        <v>2262</v>
      </c>
      <c r="C57" s="273">
        <v>34</v>
      </c>
      <c r="D57" s="149" t="s">
        <v>2280</v>
      </c>
      <c r="E57" s="144" t="e">
        <f ca="1">IF(J57=3," 3 = Both Stats + other web sites",IF(J57=2," 2 = Other web sites (no PF data on Stats)",IF(J57=1," 1 = Stats web site publishing PF data"," 0 = Stats web site with no PF data")))</f>
        <v>#REF!</v>
      </c>
      <c r="F57" s="128"/>
      <c r="G57" s="458"/>
      <c r="H57" s="462"/>
      <c r="I57" s="462"/>
      <c r="J57" s="161" t="e">
        <f ca="1">INDIRECT("'FMIS and OBD'!BJ"&amp;$J$1+2)</f>
        <v>#REF!</v>
      </c>
    </row>
    <row r="58" spans="1:11" ht="15.95" customHeight="1" x14ac:dyDescent="0.25">
      <c r="A58" s="1240"/>
      <c r="B58" s="146" t="s">
        <v>2263</v>
      </c>
      <c r="C58" s="147"/>
      <c r="D58" s="150" t="s">
        <v>2617</v>
      </c>
      <c r="E58" s="157" t="e">
        <f ca="1">IF(J58="-"," -"," "&amp;J58)</f>
        <v>#REF!</v>
      </c>
      <c r="F58" s="128"/>
      <c r="G58" s="459"/>
      <c r="H58" s="461"/>
      <c r="I58" s="461"/>
      <c r="J58" s="161" t="e">
        <f ca="1">INDIRECT("'FMIS and OBD'!BK"&amp;$J$1+2)</f>
        <v>#REF!</v>
      </c>
    </row>
    <row r="59" spans="1:11" ht="15.95" customHeight="1" x14ac:dyDescent="0.25">
      <c r="A59" s="1240"/>
      <c r="B59" s="146" t="s">
        <v>2473</v>
      </c>
      <c r="C59" s="147"/>
      <c r="D59" s="148" t="s">
        <v>2614</v>
      </c>
      <c r="E59" s="144" t="e">
        <f ca="1">" "&amp;J59</f>
        <v>#REF!</v>
      </c>
      <c r="F59" s="128"/>
      <c r="G59" s="459"/>
      <c r="H59" s="461"/>
      <c r="I59" s="461"/>
      <c r="J59" s="161" t="e">
        <f ca="1">INDIRECT("'FMIS and OBD'!BL"&amp;$J$1+2)</f>
        <v>#REF!</v>
      </c>
    </row>
    <row r="60" spans="1:11" ht="15.95" customHeight="1" x14ac:dyDescent="0.25">
      <c r="A60" s="1240"/>
      <c r="B60" s="146" t="s">
        <v>2474</v>
      </c>
      <c r="C60" s="147"/>
      <c r="D60" s="150" t="s">
        <v>2615</v>
      </c>
      <c r="E60" s="157" t="e">
        <f ca="1">" "&amp;J60</f>
        <v>#REF!</v>
      </c>
      <c r="F60" s="128"/>
      <c r="G60" s="459"/>
      <c r="H60" s="461"/>
      <c r="I60" s="461"/>
      <c r="J60" s="161" t="e">
        <f ca="1">INDIRECT("'FMIS and OBD'!BM"&amp;$J$1+2)</f>
        <v>#REF!</v>
      </c>
    </row>
    <row r="61" spans="1:11" ht="15.95" customHeight="1" x14ac:dyDescent="0.25">
      <c r="A61" s="1240"/>
      <c r="B61" s="146" t="s">
        <v>2475</v>
      </c>
      <c r="C61" s="147"/>
      <c r="D61" s="148" t="s">
        <v>2616</v>
      </c>
      <c r="E61" s="144" t="e">
        <f ca="1">" "&amp;J61</f>
        <v>#REF!</v>
      </c>
      <c r="F61" s="128"/>
      <c r="G61" s="459"/>
      <c r="H61" s="461"/>
      <c r="I61" s="461"/>
      <c r="J61" s="161" t="e">
        <f ca="1">INDIRECT("'FMIS and OBD'!BN"&amp;$J$1+2)</f>
        <v>#REF!</v>
      </c>
    </row>
    <row r="62" spans="1:11" ht="15.95" customHeight="1" x14ac:dyDescent="0.25">
      <c r="A62" s="1240"/>
      <c r="B62" s="146" t="s">
        <v>2476</v>
      </c>
      <c r="C62" s="147"/>
      <c r="D62" s="150" t="s">
        <v>2618</v>
      </c>
      <c r="E62" s="157" t="e">
        <f ca="1">IF(J62="-"," -"," "&amp;J62)</f>
        <v>#REF!</v>
      </c>
      <c r="F62" s="128"/>
      <c r="G62" s="459"/>
      <c r="H62" s="461"/>
      <c r="I62" s="461"/>
      <c r="J62" s="161" t="e">
        <f ca="1">INDIRECT("'FMIS and OBD'!BO"&amp;$J$1+2)</f>
        <v>#REF!</v>
      </c>
    </row>
    <row r="63" spans="1:11" ht="32.1" customHeight="1" x14ac:dyDescent="0.25">
      <c r="A63" s="1240" t="s">
        <v>2477</v>
      </c>
      <c r="B63" s="152" t="s">
        <v>2264</v>
      </c>
      <c r="C63" s="305">
        <v>35</v>
      </c>
      <c r="D63" s="302" t="s">
        <v>2304</v>
      </c>
      <c r="E63" s="144" t="e">
        <f ca="1">IF(J63=1," 1 = Yes"," 0 = No")</f>
        <v>#REF!</v>
      </c>
      <c r="F63" s="128"/>
      <c r="G63" s="458"/>
      <c r="H63" s="462"/>
      <c r="I63" s="462"/>
      <c r="J63" s="161" t="e">
        <f ca="1">INDIRECT("'FMIS and OBD'!BP"&amp;$J$1+2)</f>
        <v>#REF!</v>
      </c>
    </row>
    <row r="64" spans="1:11" ht="32.1" customHeight="1" x14ac:dyDescent="0.25">
      <c r="A64" s="1240"/>
      <c r="B64" s="152" t="s">
        <v>2265</v>
      </c>
      <c r="C64" s="299"/>
      <c r="D64" s="302" t="s">
        <v>2637</v>
      </c>
      <c r="E64" s="157" t="e">
        <f ca="1">IF(J64="-"," -"," "&amp;J64)</f>
        <v>#REF!</v>
      </c>
      <c r="F64" s="128"/>
      <c r="G64" s="459"/>
      <c r="H64" s="461"/>
      <c r="I64" s="461"/>
      <c r="J64" s="161" t="e">
        <f ca="1">INDIRECT("'FMIS and OBD'!BQ"&amp;$J$1+2)</f>
        <v>#REF!</v>
      </c>
      <c r="K64" s="163"/>
    </row>
    <row r="65" spans="1:10" ht="32.1" customHeight="1" x14ac:dyDescent="0.25">
      <c r="A65" s="1240" t="s">
        <v>2478</v>
      </c>
      <c r="B65" s="152" t="s">
        <v>2266</v>
      </c>
      <c r="C65" s="305">
        <v>36</v>
      </c>
      <c r="D65" s="302" t="s">
        <v>2639</v>
      </c>
      <c r="E65" s="144" t="e">
        <f ca="1">IF(J65=1," 1 = Yes"," 0 = No")</f>
        <v>#REF!</v>
      </c>
      <c r="F65" s="128"/>
      <c r="G65" s="458"/>
      <c r="H65" s="462"/>
      <c r="I65" s="462"/>
      <c r="J65" s="161" t="e">
        <f ca="1">INDIRECT("'FMIS and OBD'!BR"&amp;$J$1+2)</f>
        <v>#REF!</v>
      </c>
    </row>
    <row r="66" spans="1:10" ht="15.95" customHeight="1" x14ac:dyDescent="0.25">
      <c r="A66" s="1240"/>
      <c r="B66" s="146" t="s">
        <v>2267</v>
      </c>
      <c r="C66" s="147"/>
      <c r="D66" s="302" t="s">
        <v>2638</v>
      </c>
      <c r="E66" s="157" t="e">
        <f ca="1">IF(J66="-"," -"," "&amp;J66)</f>
        <v>#REF!</v>
      </c>
      <c r="F66" s="128"/>
      <c r="G66" s="459"/>
      <c r="H66" s="461"/>
      <c r="I66" s="461"/>
      <c r="J66" s="161" t="e">
        <f ca="1">INDIRECT("'FMIS and OBD'!BS"&amp;$J$1+2)</f>
        <v>#REF!</v>
      </c>
    </row>
    <row r="67" spans="1:10" ht="32.1" customHeight="1" x14ac:dyDescent="0.25">
      <c r="A67" s="1240" t="s">
        <v>2479</v>
      </c>
      <c r="B67" s="146" t="s">
        <v>2268</v>
      </c>
      <c r="C67" s="273">
        <v>37</v>
      </c>
      <c r="D67" s="149" t="s">
        <v>2327</v>
      </c>
      <c r="E67" s="145" t="e">
        <f ca="1">IF(J67=2," 2 = IMF GFS reports",IF(J67=1," 1 = UN COFOG"," 0 = National only"))</f>
        <v>#REF!</v>
      </c>
      <c r="F67" s="128"/>
      <c r="G67" s="458"/>
      <c r="H67" s="462"/>
      <c r="I67" s="462"/>
      <c r="J67" s="161" t="e">
        <f ca="1">INDIRECT("'FMIS and OBD'!BT"&amp;$J$1+2)</f>
        <v>#REF!</v>
      </c>
    </row>
    <row r="68" spans="1:10" ht="15.95" customHeight="1" x14ac:dyDescent="0.25">
      <c r="A68" s="1240"/>
      <c r="B68" s="146" t="s">
        <v>2269</v>
      </c>
      <c r="C68" s="147"/>
      <c r="D68" s="149" t="s">
        <v>2644</v>
      </c>
      <c r="E68" s="144" t="e">
        <f ca="1">IF(J68="-"," -"," "&amp;J68)</f>
        <v>#REF!</v>
      </c>
      <c r="F68" s="128"/>
      <c r="G68" s="459"/>
      <c r="H68" s="461"/>
      <c r="I68" s="461"/>
      <c r="J68" s="161" t="e">
        <f ca="1">INDIRECT("'FMIS and OBD'!BU"&amp;$J$1+2)</f>
        <v>#REF!</v>
      </c>
    </row>
    <row r="69" spans="1:10" ht="15.95" customHeight="1" x14ac:dyDescent="0.25">
      <c r="A69" s="1240" t="s">
        <v>2500</v>
      </c>
      <c r="B69" s="146" t="s">
        <v>2270</v>
      </c>
      <c r="C69" s="273">
        <v>38</v>
      </c>
      <c r="D69" s="149" t="s">
        <v>2648</v>
      </c>
      <c r="E69" s="144" t="e">
        <f ca="1">IF(J69=1," 1 = Yes"," 0 = No")</f>
        <v>#REF!</v>
      </c>
      <c r="F69" s="128"/>
      <c r="G69" s="458"/>
      <c r="H69" s="461"/>
      <c r="I69" s="461"/>
      <c r="J69" s="161" t="e">
        <f ca="1">INDIRECT("'FMIS and OBD'!BV"&amp;$J$1+2)</f>
        <v>#REF!</v>
      </c>
    </row>
    <row r="70" spans="1:10" ht="32.1" customHeight="1" x14ac:dyDescent="0.25">
      <c r="A70" s="1240"/>
      <c r="B70" s="146" t="s">
        <v>2271</v>
      </c>
      <c r="C70" s="273">
        <v>39</v>
      </c>
      <c r="D70" s="149" t="s">
        <v>2650</v>
      </c>
      <c r="E70" s="145" t="e">
        <f ca="1">IF(J70=3," 3 = All",IF(J70=2," 2 = Telephone/Fax/Mail",IF(J70=1," 1 = Email / Specific forms"," 0 = Not available")))</f>
        <v>#REF!</v>
      </c>
      <c r="F70" s="128"/>
      <c r="G70" s="458"/>
      <c r="H70" s="462"/>
      <c r="I70" s="462"/>
      <c r="J70" s="161" t="e">
        <f ca="1">INDIRECT("'FMIS and OBD'!BW"&amp;$J$1+2)</f>
        <v>#REF!</v>
      </c>
    </row>
    <row r="71" spans="1:10" ht="15.95" customHeight="1" x14ac:dyDescent="0.25">
      <c r="A71" s="1240"/>
      <c r="B71" s="146" t="s">
        <v>2480</v>
      </c>
      <c r="C71" s="147"/>
      <c r="D71" s="149" t="s">
        <v>2649</v>
      </c>
      <c r="E71" s="144" t="e">
        <f ca="1">IF(J71="-"," -"," "&amp;J71)</f>
        <v>#REF!</v>
      </c>
      <c r="F71" s="128"/>
      <c r="G71" s="459"/>
      <c r="H71" s="461"/>
      <c r="I71" s="461"/>
      <c r="J71" s="161" t="e">
        <f ca="1">INDIRECT("'FMIS and OBD'!BX"&amp;$J$1+2)</f>
        <v>#REF!</v>
      </c>
    </row>
    <row r="72" spans="1:10" ht="15.95" customHeight="1" x14ac:dyDescent="0.25">
      <c r="A72" s="1240" t="s">
        <v>2501</v>
      </c>
      <c r="B72" s="146" t="s">
        <v>2272</v>
      </c>
      <c r="C72" s="273">
        <v>40</v>
      </c>
      <c r="D72" s="151" t="s">
        <v>2299</v>
      </c>
      <c r="E72" s="158" t="e">
        <f ca="1">IF(J72="-"," -"," "&amp;J72)</f>
        <v>#REF!</v>
      </c>
      <c r="F72" s="128"/>
      <c r="G72" s="458"/>
      <c r="H72" s="462"/>
      <c r="I72" s="462"/>
      <c r="J72" s="161" t="e">
        <f ca="1">INDIRECT("'FMIS and OBD'!BY"&amp;$J$1+2)</f>
        <v>#REF!</v>
      </c>
    </row>
    <row r="73" spans="1:10" ht="15.95" customHeight="1" x14ac:dyDescent="0.25">
      <c r="A73" s="1240"/>
      <c r="B73" s="146" t="s">
        <v>2273</v>
      </c>
      <c r="C73" s="147"/>
      <c r="D73" s="149" t="s">
        <v>2301</v>
      </c>
      <c r="E73" s="158" t="e">
        <f ca="1">IF(J73="-"," -"," "&amp;J73)</f>
        <v>#REF!</v>
      </c>
      <c r="F73" s="128"/>
      <c r="G73" s="458"/>
      <c r="H73" s="461"/>
      <c r="I73" s="461"/>
      <c r="J73" s="161" t="e">
        <f ca="1">INDIRECT("'FMIS and OBD'!BZ"&amp;$J$1+2)</f>
        <v>#REF!</v>
      </c>
    </row>
    <row r="74" spans="1:10" ht="15.95" customHeight="1" x14ac:dyDescent="0.25">
      <c r="A74" s="1240"/>
      <c r="B74" s="146" t="s">
        <v>2481</v>
      </c>
      <c r="C74" s="147"/>
      <c r="D74" s="149" t="s">
        <v>2302</v>
      </c>
      <c r="E74" s="158" t="e">
        <f ca="1">IF(J74="-"," -"," "&amp;J74)</f>
        <v>#REF!</v>
      </c>
      <c r="F74" s="128"/>
      <c r="G74" s="458"/>
      <c r="H74" s="461"/>
      <c r="I74" s="461"/>
      <c r="J74" s="161" t="e">
        <f ca="1">INDIRECT("'FMIS and OBD'!CA"&amp;$J$1+2)</f>
        <v>#REF!</v>
      </c>
    </row>
    <row r="75" spans="1:10" ht="15.95" customHeight="1" x14ac:dyDescent="0.25">
      <c r="A75" s="1240"/>
      <c r="B75" s="146" t="s">
        <v>2482</v>
      </c>
      <c r="C75" s="147"/>
      <c r="D75" s="149" t="s">
        <v>2303</v>
      </c>
      <c r="E75" s="158" t="e">
        <f ca="1">IF(J75="-"," -"," "&amp;J75)</f>
        <v>#REF!</v>
      </c>
      <c r="F75" s="128"/>
      <c r="G75" s="458"/>
      <c r="H75" s="461"/>
      <c r="I75" s="461"/>
      <c r="J75" s="161" t="e">
        <f ca="1">INDIRECT("'FMIS and OBD'!CB"&amp;$J$1+2)</f>
        <v>#REF!</v>
      </c>
    </row>
    <row r="76" spans="1:10" ht="32.1" customHeight="1" x14ac:dyDescent="0.25">
      <c r="A76" s="1240"/>
      <c r="B76" s="146" t="s">
        <v>2483</v>
      </c>
      <c r="C76" s="147"/>
      <c r="D76" s="149" t="s">
        <v>2300</v>
      </c>
      <c r="E76" s="145" t="e">
        <f ca="1">IF(J76=0," 0 = Less detail in other lang",IF(J76=1," 1 = Same level of detail"," -"))</f>
        <v>#REF!</v>
      </c>
      <c r="F76" s="128"/>
      <c r="G76" s="458"/>
      <c r="H76" s="461"/>
      <c r="I76" s="461"/>
      <c r="J76" s="161" t="e">
        <f ca="1">INDIRECT("'FMIS and OBD'!CC"&amp;$J$1+2)</f>
        <v>#REF!</v>
      </c>
    </row>
    <row r="77" spans="1:10" x14ac:dyDescent="0.25">
      <c r="H77" s="461"/>
      <c r="I77" s="461"/>
    </row>
    <row r="78" spans="1:10" ht="15.75" x14ac:dyDescent="0.25">
      <c r="A78" s="153" t="s">
        <v>2330</v>
      </c>
      <c r="H78" s="160"/>
      <c r="I78" s="160"/>
    </row>
    <row r="79" spans="1:10" ht="15.75" x14ac:dyDescent="0.25">
      <c r="A79" s="153" t="s">
        <v>2331</v>
      </c>
      <c r="H79" s="160"/>
      <c r="I79" s="160"/>
    </row>
    <row r="80" spans="1:10" ht="15.75" x14ac:dyDescent="0.25">
      <c r="A80" s="153" t="s">
        <v>2332</v>
      </c>
      <c r="H80" s="160"/>
      <c r="I80" s="160"/>
    </row>
    <row r="81" spans="1:9" ht="15.75" x14ac:dyDescent="0.25">
      <c r="A81" s="153" t="s">
        <v>2333</v>
      </c>
      <c r="H81" s="160"/>
      <c r="I81" s="160"/>
    </row>
    <row r="82" spans="1:9" x14ac:dyDescent="0.25">
      <c r="H82" s="160"/>
      <c r="I82" s="160"/>
    </row>
  </sheetData>
  <mergeCells count="20">
    <mergeCell ref="A55:A56"/>
    <mergeCell ref="A7:A8"/>
    <mergeCell ref="A51:A52"/>
    <mergeCell ref="A67:A68"/>
    <mergeCell ref="A72:A76"/>
    <mergeCell ref="A63:A64"/>
    <mergeCell ref="A65:A66"/>
    <mergeCell ref="A69:A71"/>
    <mergeCell ref="A53:A54"/>
    <mergeCell ref="A20:A21"/>
    <mergeCell ref="A57:A62"/>
    <mergeCell ref="A29:A31"/>
    <mergeCell ref="A32:A35"/>
    <mergeCell ref="A36:A38"/>
    <mergeCell ref="A39:A50"/>
    <mergeCell ref="A3:A6"/>
    <mergeCell ref="A9:A15"/>
    <mergeCell ref="A16:A19"/>
    <mergeCell ref="A22:A24"/>
    <mergeCell ref="A25:A28"/>
  </mergeCells>
  <hyperlinks>
    <hyperlink ref="D72" r:id="rId1" display="http://en.wikipedia.org/wiki/List_of_ISO_639-2_codes"/>
  </hyperlinks>
  <printOptions horizontalCentered="1" verticalCentered="1"/>
  <pageMargins left="0.19685039370078741" right="0.19685039370078741" top="0.59055118110236227" bottom="0.47244094488188981" header="0.31496062992125984" footer="0.19685039370078741"/>
  <pageSetup scale="60" fitToHeight="2" orientation="landscape" r:id="rId2"/>
  <headerFooter>
    <oddHeader>&amp;C&amp;"-,Bold"&amp;14&amp;K0000CCAssessing the effects of FMIS on Budget Transparency</oddHeader>
    <oddFooter>&amp;C&amp;P / &amp;N</oddFooter>
  </headerFooter>
  <rowBreaks count="1" manualBreakCount="1">
    <brk id="38" max="16383" man="1"/>
  </rowBreaks>
  <ignoredErrors>
    <ignoredError sqref="E5 E18:E20 E50:E51 E63:E67 E9 E15 E17 E11:E12 E7 E53 E55 E5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3245" r:id="rId5" name="Drop Down 173">
              <controlPr defaultSize="0" print="0" autoLine="0" autoPict="0" macro="[0]!DropDown173_Change">
                <anchor>
                  <from>
                    <xdr:col>3</xdr:col>
                    <xdr:colOff>800100</xdr:colOff>
                    <xdr:row>0</xdr:row>
                    <xdr:rowOff>38100</xdr:rowOff>
                  </from>
                  <to>
                    <xdr:col>3</xdr:col>
                    <xdr:colOff>3676650</xdr:colOff>
                    <xdr:row>0</xdr:row>
                    <xdr:rowOff>285750</xdr:rowOff>
                  </to>
                </anchor>
              </controlPr>
            </control>
          </mc:Choice>
        </mc:AlternateContent>
        <mc:AlternateContent xmlns:mc="http://schemas.openxmlformats.org/markup-compatibility/2006">
          <mc:Choice Requires="x14">
            <control shapeId="3249" r:id="rId6" name="Spinner 177">
              <controlPr defaultSize="0" print="0" autoPict="0">
                <anchor>
                  <from>
                    <xdr:col>3</xdr:col>
                    <xdr:colOff>3781425</xdr:colOff>
                    <xdr:row>0</xdr:row>
                    <xdr:rowOff>47625</xdr:rowOff>
                  </from>
                  <to>
                    <xdr:col>3</xdr:col>
                    <xdr:colOff>4000500</xdr:colOff>
                    <xdr:row>0</xdr:row>
                    <xdr:rowOff>276225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41"/>
  <sheetViews>
    <sheetView workbookViewId="0">
      <pane xSplit="3" ySplit="1" topLeftCell="D2" activePane="bottomRight" state="frozen"/>
      <selection pane="topRight" activeCell="C1" sqref="C1"/>
      <selection pane="bottomLeft" activeCell="A2" sqref="A2"/>
      <selection pane="bottomRight" activeCell="G20" sqref="G20"/>
    </sheetView>
  </sheetViews>
  <sheetFormatPr defaultRowHeight="15.75" x14ac:dyDescent="0.25"/>
  <cols>
    <col min="1" max="1" width="5.7109375" style="287" customWidth="1"/>
    <col min="2" max="2" width="5.7109375" style="314" customWidth="1"/>
    <col min="3" max="3" width="72.7109375" style="189" customWidth="1"/>
    <col min="4" max="4" width="7.7109375" style="313" customWidth="1"/>
    <col min="5" max="5" width="7.7109375" customWidth="1"/>
    <col min="6" max="6" width="4.85546875" customWidth="1"/>
  </cols>
  <sheetData>
    <row r="1" spans="1:6" ht="15" x14ac:dyDescent="0.25">
      <c r="A1" s="311" t="s">
        <v>2276</v>
      </c>
      <c r="B1" s="310" t="s">
        <v>2667</v>
      </c>
      <c r="C1" s="487" t="s">
        <v>3521</v>
      </c>
      <c r="D1" s="488" t="s">
        <v>2659</v>
      </c>
      <c r="E1" s="488" t="s">
        <v>3502</v>
      </c>
      <c r="F1" s="486">
        <f>SUM(E2:E21)</f>
        <v>26</v>
      </c>
    </row>
    <row r="2" spans="1:6" ht="45" x14ac:dyDescent="0.25">
      <c r="A2" s="285">
        <v>1</v>
      </c>
      <c r="B2" s="315" t="s">
        <v>2217</v>
      </c>
      <c r="C2" s="149" t="s">
        <v>2309</v>
      </c>
      <c r="D2" s="312" t="s">
        <v>2660</v>
      </c>
      <c r="E2" s="312">
        <v>2</v>
      </c>
    </row>
    <row r="3" spans="1:6" ht="30" x14ac:dyDescent="0.25">
      <c r="A3" s="285">
        <v>2</v>
      </c>
      <c r="B3" s="315" t="s">
        <v>2218</v>
      </c>
      <c r="C3" s="150" t="s">
        <v>2308</v>
      </c>
      <c r="D3" s="312" t="s">
        <v>2661</v>
      </c>
      <c r="E3" s="312">
        <v>2</v>
      </c>
    </row>
    <row r="4" spans="1:6" ht="60" x14ac:dyDescent="0.25">
      <c r="A4" s="285">
        <v>3</v>
      </c>
      <c r="B4" s="315" t="s">
        <v>2220</v>
      </c>
      <c r="C4" s="284" t="s">
        <v>2669</v>
      </c>
      <c r="D4" s="312" t="s">
        <v>2662</v>
      </c>
      <c r="E4" s="312">
        <v>3</v>
      </c>
    </row>
    <row r="5" spans="1:6" x14ac:dyDescent="0.25">
      <c r="A5" s="285">
        <v>4</v>
      </c>
      <c r="B5" s="315" t="s">
        <v>2222</v>
      </c>
      <c r="C5" s="149" t="s">
        <v>2448</v>
      </c>
      <c r="D5" s="312" t="s">
        <v>2663</v>
      </c>
      <c r="E5" s="312">
        <v>1</v>
      </c>
    </row>
    <row r="6" spans="1:6" x14ac:dyDescent="0.25">
      <c r="A6" s="285">
        <v>5</v>
      </c>
      <c r="B6" s="315" t="s">
        <v>2374</v>
      </c>
      <c r="C6" s="284" t="s">
        <v>2484</v>
      </c>
      <c r="D6" s="312" t="s">
        <v>2663</v>
      </c>
      <c r="E6" s="312">
        <v>1</v>
      </c>
    </row>
    <row r="7" spans="1:6" x14ac:dyDescent="0.25">
      <c r="A7" s="285">
        <v>6</v>
      </c>
      <c r="B7" s="315" t="s">
        <v>2375</v>
      </c>
      <c r="C7" s="284" t="s">
        <v>2485</v>
      </c>
      <c r="D7" s="312" t="s">
        <v>2663</v>
      </c>
      <c r="E7" s="312">
        <v>1</v>
      </c>
    </row>
    <row r="8" spans="1:6" ht="46.5" customHeight="1" x14ac:dyDescent="0.25">
      <c r="A8" s="285">
        <v>7</v>
      </c>
      <c r="B8" s="315" t="s">
        <v>2224</v>
      </c>
      <c r="C8" s="149" t="s">
        <v>2376</v>
      </c>
      <c r="D8" s="312" t="s">
        <v>2660</v>
      </c>
      <c r="E8" s="312">
        <v>2</v>
      </c>
    </row>
    <row r="9" spans="1:6" x14ac:dyDescent="0.25">
      <c r="A9" s="285">
        <v>8</v>
      </c>
      <c r="B9" s="315" t="s">
        <v>2225</v>
      </c>
      <c r="C9" s="149" t="s">
        <v>2507</v>
      </c>
      <c r="D9" s="312" t="s">
        <v>2663</v>
      </c>
      <c r="E9" s="312">
        <v>1</v>
      </c>
    </row>
    <row r="10" spans="1:6" ht="45" x14ac:dyDescent="0.25">
      <c r="A10" s="285">
        <v>9</v>
      </c>
      <c r="B10" s="315" t="s">
        <v>2468</v>
      </c>
      <c r="C10" s="149" t="s">
        <v>2279</v>
      </c>
      <c r="D10" s="312" t="s">
        <v>2660</v>
      </c>
      <c r="E10" s="312">
        <v>2</v>
      </c>
    </row>
    <row r="11" spans="1:6" x14ac:dyDescent="0.25">
      <c r="A11" s="285">
        <v>10</v>
      </c>
      <c r="B11" s="315" t="s">
        <v>2226</v>
      </c>
      <c r="C11" s="149" t="s">
        <v>2298</v>
      </c>
      <c r="D11" s="312" t="s">
        <v>2663</v>
      </c>
      <c r="E11" s="312">
        <v>1</v>
      </c>
    </row>
    <row r="12" spans="1:6" x14ac:dyDescent="0.25">
      <c r="A12" s="285">
        <v>11</v>
      </c>
      <c r="B12" s="315" t="s">
        <v>2228</v>
      </c>
      <c r="C12" s="149" t="s">
        <v>2281</v>
      </c>
      <c r="D12" s="312" t="s">
        <v>2663</v>
      </c>
      <c r="E12" s="312">
        <v>1</v>
      </c>
    </row>
    <row r="13" spans="1:6" ht="31.5" customHeight="1" x14ac:dyDescent="0.25">
      <c r="A13" s="285">
        <v>12</v>
      </c>
      <c r="B13" s="315" t="s">
        <v>2229</v>
      </c>
      <c r="C13" s="149" t="s">
        <v>2324</v>
      </c>
      <c r="D13" s="312" t="s">
        <v>2663</v>
      </c>
      <c r="E13" s="312">
        <v>1</v>
      </c>
    </row>
    <row r="14" spans="1:6" ht="31.5" customHeight="1" x14ac:dyDescent="0.25">
      <c r="A14" s="285">
        <v>13</v>
      </c>
      <c r="B14" s="315" t="s">
        <v>2231</v>
      </c>
      <c r="C14" s="149" t="s">
        <v>2282</v>
      </c>
      <c r="D14" s="312" t="s">
        <v>2663</v>
      </c>
      <c r="E14" s="312">
        <v>1</v>
      </c>
    </row>
    <row r="15" spans="1:6" ht="30" x14ac:dyDescent="0.25">
      <c r="A15" s="285">
        <v>14</v>
      </c>
      <c r="B15" s="315" t="s">
        <v>2232</v>
      </c>
      <c r="C15" s="149" t="s">
        <v>2326</v>
      </c>
      <c r="D15" s="312" t="s">
        <v>2663</v>
      </c>
      <c r="E15" s="312">
        <v>1</v>
      </c>
    </row>
    <row r="16" spans="1:6" x14ac:dyDescent="0.25">
      <c r="A16" s="285">
        <v>15</v>
      </c>
      <c r="B16" s="315" t="s">
        <v>2234</v>
      </c>
      <c r="C16" s="149" t="s">
        <v>2283</v>
      </c>
      <c r="D16" s="312" t="s">
        <v>2663</v>
      </c>
      <c r="E16" s="312">
        <v>1</v>
      </c>
    </row>
    <row r="17" spans="1:5" ht="30" x14ac:dyDescent="0.25">
      <c r="A17" s="285">
        <v>16</v>
      </c>
      <c r="B17" s="315" t="s">
        <v>2235</v>
      </c>
      <c r="C17" s="149" t="s">
        <v>2284</v>
      </c>
      <c r="D17" s="312" t="s">
        <v>2663</v>
      </c>
      <c r="E17" s="312">
        <v>1</v>
      </c>
    </row>
    <row r="18" spans="1:5" x14ac:dyDescent="0.25">
      <c r="A18" s="285">
        <v>17</v>
      </c>
      <c r="B18" s="315" t="s">
        <v>2237</v>
      </c>
      <c r="C18" s="149" t="s">
        <v>2285</v>
      </c>
      <c r="D18" s="312" t="s">
        <v>2663</v>
      </c>
      <c r="E18" s="312">
        <v>1</v>
      </c>
    </row>
    <row r="19" spans="1:5" ht="30" x14ac:dyDescent="0.25">
      <c r="A19" s="285">
        <v>18</v>
      </c>
      <c r="B19" s="315" t="s">
        <v>2239</v>
      </c>
      <c r="C19" s="149" t="s">
        <v>2286</v>
      </c>
      <c r="D19" s="312" t="s">
        <v>2663</v>
      </c>
      <c r="E19" s="312">
        <v>1</v>
      </c>
    </row>
    <row r="20" spans="1:5" x14ac:dyDescent="0.25">
      <c r="A20" s="285">
        <v>19</v>
      </c>
      <c r="B20" s="315" t="s">
        <v>2241</v>
      </c>
      <c r="C20" s="149" t="s">
        <v>2377</v>
      </c>
      <c r="D20" s="312" t="s">
        <v>2663</v>
      </c>
      <c r="E20" s="312">
        <v>1</v>
      </c>
    </row>
    <row r="21" spans="1:5" ht="30" x14ac:dyDescent="0.25">
      <c r="A21" s="285">
        <v>20</v>
      </c>
      <c r="B21" s="315" t="s">
        <v>2242</v>
      </c>
      <c r="C21" s="149" t="s">
        <v>2287</v>
      </c>
      <c r="D21" s="312" t="s">
        <v>2663</v>
      </c>
      <c r="E21" s="312">
        <v>1</v>
      </c>
    </row>
    <row r="22" spans="1:5" x14ac:dyDescent="0.25">
      <c r="A22" s="286">
        <v>21</v>
      </c>
      <c r="B22" s="315" t="s">
        <v>2244</v>
      </c>
      <c r="C22" s="149" t="s">
        <v>2288</v>
      </c>
      <c r="D22" s="312" t="s">
        <v>2663</v>
      </c>
    </row>
    <row r="23" spans="1:5" x14ac:dyDescent="0.25">
      <c r="A23" s="286">
        <v>22</v>
      </c>
      <c r="B23" s="315" t="s">
        <v>2245</v>
      </c>
      <c r="C23" s="149" t="s">
        <v>2289</v>
      </c>
      <c r="D23" s="312" t="s">
        <v>2663</v>
      </c>
    </row>
    <row r="24" spans="1:5" x14ac:dyDescent="0.25">
      <c r="A24" s="286">
        <v>23</v>
      </c>
      <c r="B24" s="315" t="s">
        <v>2246</v>
      </c>
      <c r="C24" s="149" t="s">
        <v>2290</v>
      </c>
      <c r="D24" s="312" t="s">
        <v>2663</v>
      </c>
    </row>
    <row r="25" spans="1:5" x14ac:dyDescent="0.25">
      <c r="A25" s="286">
        <v>24</v>
      </c>
      <c r="B25" s="315" t="s">
        <v>2247</v>
      </c>
      <c r="C25" s="149" t="s">
        <v>2291</v>
      </c>
      <c r="D25" s="312" t="s">
        <v>2663</v>
      </c>
    </row>
    <row r="26" spans="1:5" x14ac:dyDescent="0.25">
      <c r="A26" s="286">
        <v>25</v>
      </c>
      <c r="B26" s="315" t="s">
        <v>2248</v>
      </c>
      <c r="C26" s="149" t="s">
        <v>2673</v>
      </c>
      <c r="D26" s="312" t="s">
        <v>2663</v>
      </c>
    </row>
    <row r="27" spans="1:5" x14ac:dyDescent="0.25">
      <c r="A27" s="286">
        <v>26</v>
      </c>
      <c r="B27" s="315" t="s">
        <v>2249</v>
      </c>
      <c r="C27" s="149" t="s">
        <v>2292</v>
      </c>
      <c r="D27" s="312" t="s">
        <v>2663</v>
      </c>
    </row>
    <row r="28" spans="1:5" x14ac:dyDescent="0.25">
      <c r="A28" s="286">
        <v>27</v>
      </c>
      <c r="B28" s="315" t="s">
        <v>2250</v>
      </c>
      <c r="C28" s="149" t="s">
        <v>2293</v>
      </c>
      <c r="D28" s="312" t="s">
        <v>2663</v>
      </c>
    </row>
    <row r="29" spans="1:5" x14ac:dyDescent="0.25">
      <c r="A29" s="286">
        <v>28</v>
      </c>
      <c r="B29" s="315" t="s">
        <v>2251</v>
      </c>
      <c r="C29" s="149" t="s">
        <v>2294</v>
      </c>
      <c r="D29" s="312" t="s">
        <v>2663</v>
      </c>
    </row>
    <row r="30" spans="1:5" x14ac:dyDescent="0.25">
      <c r="A30" s="286">
        <v>29</v>
      </c>
      <c r="B30" s="315" t="s">
        <v>2252</v>
      </c>
      <c r="C30" s="149" t="s">
        <v>2295</v>
      </c>
      <c r="D30" s="312" t="s">
        <v>2663</v>
      </c>
    </row>
    <row r="31" spans="1:5" x14ac:dyDescent="0.25">
      <c r="A31" s="286">
        <v>30</v>
      </c>
      <c r="B31" s="315" t="s">
        <v>2253</v>
      </c>
      <c r="C31" s="149" t="s">
        <v>2296</v>
      </c>
      <c r="D31" s="312" t="s">
        <v>2663</v>
      </c>
    </row>
    <row r="32" spans="1:5" x14ac:dyDescent="0.25">
      <c r="A32" s="286">
        <v>31</v>
      </c>
      <c r="B32" s="315" t="s">
        <v>2256</v>
      </c>
      <c r="C32" s="149" t="s">
        <v>2328</v>
      </c>
      <c r="D32" s="312" t="s">
        <v>2663</v>
      </c>
    </row>
    <row r="33" spans="1:4" ht="45" x14ac:dyDescent="0.25">
      <c r="A33" s="286">
        <v>32</v>
      </c>
      <c r="B33" s="315" t="s">
        <v>2258</v>
      </c>
      <c r="C33" s="150" t="s">
        <v>2306</v>
      </c>
      <c r="D33" s="312" t="s">
        <v>2660</v>
      </c>
    </row>
    <row r="34" spans="1:4" ht="30" x14ac:dyDescent="0.25">
      <c r="A34" s="286">
        <v>33</v>
      </c>
      <c r="B34" s="315" t="s">
        <v>2260</v>
      </c>
      <c r="C34" s="150" t="s">
        <v>2307</v>
      </c>
      <c r="D34" s="312" t="s">
        <v>2663</v>
      </c>
    </row>
    <row r="35" spans="1:4" ht="75" x14ac:dyDescent="0.25">
      <c r="A35" s="286">
        <v>34</v>
      </c>
      <c r="B35" s="315" t="s">
        <v>2262</v>
      </c>
      <c r="C35" s="149" t="s">
        <v>2280</v>
      </c>
      <c r="D35" s="312" t="s">
        <v>2662</v>
      </c>
    </row>
    <row r="36" spans="1:4" x14ac:dyDescent="0.25">
      <c r="A36" s="286">
        <v>35</v>
      </c>
      <c r="B36" s="315" t="s">
        <v>2264</v>
      </c>
      <c r="C36" s="149" t="s">
        <v>2304</v>
      </c>
      <c r="D36" s="312" t="s">
        <v>2663</v>
      </c>
    </row>
    <row r="37" spans="1:4" x14ac:dyDescent="0.25">
      <c r="A37" s="286">
        <v>36</v>
      </c>
      <c r="B37" s="315" t="s">
        <v>2266</v>
      </c>
      <c r="C37" s="149" t="s">
        <v>2683</v>
      </c>
      <c r="D37" s="312" t="s">
        <v>2663</v>
      </c>
    </row>
    <row r="38" spans="1:4" ht="30.75" customHeight="1" x14ac:dyDescent="0.25">
      <c r="A38" s="286">
        <v>37</v>
      </c>
      <c r="B38" s="315" t="s">
        <v>2268</v>
      </c>
      <c r="C38" s="149" t="s">
        <v>2327</v>
      </c>
      <c r="D38" s="312" t="s">
        <v>2663</v>
      </c>
    </row>
    <row r="39" spans="1:4" x14ac:dyDescent="0.25">
      <c r="A39" s="286">
        <v>38</v>
      </c>
      <c r="B39" s="315" t="s">
        <v>2270</v>
      </c>
      <c r="C39" s="150" t="s">
        <v>2682</v>
      </c>
      <c r="D39" s="312" t="s">
        <v>2663</v>
      </c>
    </row>
    <row r="40" spans="1:4" ht="31.5" customHeight="1" x14ac:dyDescent="0.25">
      <c r="A40" s="286">
        <v>39</v>
      </c>
      <c r="B40" s="315" t="s">
        <v>2271</v>
      </c>
      <c r="C40" s="149" t="s">
        <v>2305</v>
      </c>
      <c r="D40" s="312" t="s">
        <v>2662</v>
      </c>
    </row>
    <row r="41" spans="1:4" x14ac:dyDescent="0.25">
      <c r="A41" s="286">
        <v>40</v>
      </c>
      <c r="B41" s="315" t="s">
        <v>2272</v>
      </c>
      <c r="C41" s="151" t="s">
        <v>2299</v>
      </c>
      <c r="D41" s="312" t="s">
        <v>572</v>
      </c>
    </row>
  </sheetData>
  <sortState ref="A2:D40">
    <sortCondition ref="A2:A40"/>
  </sortState>
  <hyperlinks>
    <hyperlink ref="C41" r:id="rId1" display="http://en.wikipedia.org/wiki/List_of_ISO_639-2_codes"/>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247"/>
  <sheetViews>
    <sheetView workbookViewId="0">
      <pane xSplit="1" ySplit="1" topLeftCell="B2" activePane="bottomRight" state="frozen"/>
      <selection pane="topRight" activeCell="B1" sqref="B1"/>
      <selection pane="bottomLeft" activeCell="A2" sqref="A2"/>
      <selection pane="bottomRight" activeCell="A120" sqref="A120"/>
    </sheetView>
  </sheetViews>
  <sheetFormatPr defaultRowHeight="15" x14ac:dyDescent="0.25"/>
  <cols>
    <col min="1" max="1" width="24.28515625" customWidth="1"/>
    <col min="2" max="2" width="9.140625" style="336"/>
  </cols>
  <sheetData>
    <row r="1" spans="1:2" x14ac:dyDescent="0.25">
      <c r="A1" s="377" t="s">
        <v>2</v>
      </c>
      <c r="B1" s="378" t="s">
        <v>3031</v>
      </c>
    </row>
    <row r="2" spans="1:2" x14ac:dyDescent="0.25">
      <c r="A2" t="s">
        <v>37</v>
      </c>
      <c r="B2" s="336" t="s">
        <v>2527</v>
      </c>
    </row>
    <row r="3" spans="1:2" x14ac:dyDescent="0.25">
      <c r="A3" t="s">
        <v>1073</v>
      </c>
      <c r="B3" s="336" t="s">
        <v>2528</v>
      </c>
    </row>
    <row r="4" spans="1:2" x14ac:dyDescent="0.25">
      <c r="A4" t="s">
        <v>11</v>
      </c>
      <c r="B4" s="336" t="s">
        <v>2763</v>
      </c>
    </row>
    <row r="5" spans="1:2" x14ac:dyDescent="0.25">
      <c r="A5" t="s">
        <v>53</v>
      </c>
      <c r="B5" s="336" t="s">
        <v>2764</v>
      </c>
    </row>
    <row r="6" spans="1:2" x14ac:dyDescent="0.25">
      <c r="A6" t="s">
        <v>2765</v>
      </c>
      <c r="B6" s="336" t="s">
        <v>2530</v>
      </c>
    </row>
    <row r="7" spans="1:2" x14ac:dyDescent="0.25">
      <c r="A7" t="s">
        <v>20</v>
      </c>
      <c r="B7" s="336" t="s">
        <v>2766</v>
      </c>
    </row>
    <row r="8" spans="1:2" x14ac:dyDescent="0.25">
      <c r="A8" t="s">
        <v>67</v>
      </c>
      <c r="B8" s="336" t="s">
        <v>2532</v>
      </c>
    </row>
    <row r="9" spans="1:2" x14ac:dyDescent="0.25">
      <c r="A9" t="s">
        <v>2768</v>
      </c>
      <c r="B9" s="336" t="s">
        <v>2767</v>
      </c>
    </row>
    <row r="10" spans="1:2" x14ac:dyDescent="0.25">
      <c r="A10" t="s">
        <v>45</v>
      </c>
      <c r="B10" s="336" t="s">
        <v>2533</v>
      </c>
    </row>
    <row r="11" spans="1:2" x14ac:dyDescent="0.25">
      <c r="A11" t="s">
        <v>2770</v>
      </c>
      <c r="B11" s="336" t="s">
        <v>2769</v>
      </c>
    </row>
    <row r="12" spans="1:2" x14ac:dyDescent="0.25">
      <c r="A12" t="s">
        <v>60</v>
      </c>
      <c r="B12" s="336" t="s">
        <v>2535</v>
      </c>
    </row>
    <row r="13" spans="1:2" x14ac:dyDescent="0.25">
      <c r="A13" t="s">
        <v>2771</v>
      </c>
      <c r="B13" s="336" t="s">
        <v>2536</v>
      </c>
    </row>
    <row r="14" spans="1:2" x14ac:dyDescent="0.25">
      <c r="A14" t="s">
        <v>84</v>
      </c>
      <c r="B14" s="336" t="s">
        <v>2537</v>
      </c>
    </row>
    <row r="15" spans="1:2" x14ac:dyDescent="0.25">
      <c r="A15" t="s">
        <v>77</v>
      </c>
      <c r="B15" s="336" t="s">
        <v>2538</v>
      </c>
    </row>
    <row r="16" spans="1:2" x14ac:dyDescent="0.25">
      <c r="A16" t="s">
        <v>2772</v>
      </c>
      <c r="B16" s="336" t="s">
        <v>2540</v>
      </c>
    </row>
    <row r="17" spans="1:2" x14ac:dyDescent="0.25">
      <c r="A17" t="s">
        <v>89</v>
      </c>
      <c r="B17" s="336" t="s">
        <v>2543</v>
      </c>
    </row>
    <row r="18" spans="1:2" x14ac:dyDescent="0.25">
      <c r="A18" t="s">
        <v>160</v>
      </c>
      <c r="B18" s="336" t="s">
        <v>2544</v>
      </c>
    </row>
    <row r="19" spans="1:2" x14ac:dyDescent="0.25">
      <c r="A19" t="s">
        <v>119</v>
      </c>
      <c r="B19" s="336" t="s">
        <v>2773</v>
      </c>
    </row>
    <row r="20" spans="1:2" x14ac:dyDescent="0.25">
      <c r="A20" t="s">
        <v>109</v>
      </c>
      <c r="B20" s="336" t="s">
        <v>2545</v>
      </c>
    </row>
    <row r="21" spans="1:2" x14ac:dyDescent="0.25">
      <c r="A21" t="s">
        <v>130</v>
      </c>
      <c r="B21" s="336" t="s">
        <v>2774</v>
      </c>
    </row>
    <row r="22" spans="1:2" x14ac:dyDescent="0.25">
      <c r="A22" t="s">
        <v>193</v>
      </c>
      <c r="B22" s="336" t="s">
        <v>2546</v>
      </c>
    </row>
    <row r="23" spans="1:2" x14ac:dyDescent="0.25">
      <c r="A23" t="s">
        <v>186</v>
      </c>
      <c r="B23" s="336" t="s">
        <v>2775</v>
      </c>
    </row>
    <row r="24" spans="1:2" x14ac:dyDescent="0.25">
      <c r="A24" t="s">
        <v>103</v>
      </c>
      <c r="B24" s="336" t="s">
        <v>2547</v>
      </c>
    </row>
    <row r="25" spans="1:2" x14ac:dyDescent="0.25">
      <c r="A25" t="s">
        <v>197</v>
      </c>
      <c r="B25" s="336" t="s">
        <v>2776</v>
      </c>
    </row>
    <row r="26" spans="1:2" x14ac:dyDescent="0.25">
      <c r="A26" t="s">
        <v>142</v>
      </c>
      <c r="B26" s="336" t="s">
        <v>2548</v>
      </c>
    </row>
    <row r="27" spans="1:2" x14ac:dyDescent="0.25">
      <c r="A27" t="s">
        <v>2778</v>
      </c>
      <c r="B27" s="336" t="s">
        <v>2777</v>
      </c>
    </row>
    <row r="28" spans="1:2" x14ac:dyDescent="0.25">
      <c r="A28" t="s">
        <v>180</v>
      </c>
      <c r="B28" s="336" t="s">
        <v>2779</v>
      </c>
    </row>
    <row r="29" spans="1:2" x14ac:dyDescent="0.25">
      <c r="A29" t="s">
        <v>154</v>
      </c>
      <c r="B29" s="336" t="s">
        <v>2780</v>
      </c>
    </row>
    <row r="30" spans="1:2" x14ac:dyDescent="0.25">
      <c r="A30" t="s">
        <v>172</v>
      </c>
      <c r="B30" s="336" t="s">
        <v>2550</v>
      </c>
    </row>
    <row r="31" spans="1:2" x14ac:dyDescent="0.25">
      <c r="A31" t="s">
        <v>97</v>
      </c>
      <c r="B31" s="336" t="s">
        <v>2781</v>
      </c>
    </row>
    <row r="32" spans="1:2" x14ac:dyDescent="0.25">
      <c r="A32" t="s">
        <v>148</v>
      </c>
      <c r="B32" s="336" t="s">
        <v>2551</v>
      </c>
    </row>
    <row r="33" spans="1:2" x14ac:dyDescent="0.25">
      <c r="A33" t="s">
        <v>2782</v>
      </c>
      <c r="B33" s="336" t="s">
        <v>2553</v>
      </c>
    </row>
    <row r="34" spans="1:2" x14ac:dyDescent="0.25">
      <c r="A34" t="s">
        <v>166</v>
      </c>
      <c r="B34" s="336" t="s">
        <v>2552</v>
      </c>
    </row>
    <row r="35" spans="1:2" x14ac:dyDescent="0.25">
      <c r="A35" t="s">
        <v>124</v>
      </c>
      <c r="B35" s="336" t="s">
        <v>2684</v>
      </c>
    </row>
    <row r="36" spans="1:2" x14ac:dyDescent="0.25">
      <c r="A36" t="s">
        <v>137</v>
      </c>
      <c r="B36" s="336" t="s">
        <v>2783</v>
      </c>
    </row>
    <row r="37" spans="1:2" x14ac:dyDescent="0.25">
      <c r="A37" t="s">
        <v>215</v>
      </c>
      <c r="B37" s="336" t="s">
        <v>2784</v>
      </c>
    </row>
    <row r="38" spans="1:2" x14ac:dyDescent="0.25">
      <c r="A38" t="s">
        <v>3133</v>
      </c>
      <c r="B38" s="336" t="s">
        <v>2785</v>
      </c>
    </row>
    <row r="39" spans="1:2" x14ac:dyDescent="0.25">
      <c r="A39" t="s">
        <v>229</v>
      </c>
      <c r="B39" s="336" t="s">
        <v>2786</v>
      </c>
    </row>
    <row r="40" spans="1:2" x14ac:dyDescent="0.25">
      <c r="A40" t="s">
        <v>266</v>
      </c>
      <c r="B40" s="336" t="s">
        <v>2787</v>
      </c>
    </row>
    <row r="41" spans="1:2" x14ac:dyDescent="0.25">
      <c r="A41" t="s">
        <v>271</v>
      </c>
      <c r="B41" s="336" t="s">
        <v>3127</v>
      </c>
    </row>
    <row r="42" spans="1:2" x14ac:dyDescent="0.25">
      <c r="A42" t="s">
        <v>994</v>
      </c>
      <c r="B42" s="336" t="s">
        <v>2788</v>
      </c>
    </row>
    <row r="43" spans="1:2" x14ac:dyDescent="0.25">
      <c r="A43" t="s">
        <v>3132</v>
      </c>
      <c r="B43" s="336" t="s">
        <v>2789</v>
      </c>
    </row>
    <row r="44" spans="1:2" x14ac:dyDescent="0.25">
      <c r="A44" t="s">
        <v>2791</v>
      </c>
      <c r="B44" s="336" t="s">
        <v>2790</v>
      </c>
    </row>
    <row r="45" spans="1:2" x14ac:dyDescent="0.25">
      <c r="A45" t="s">
        <v>237</v>
      </c>
      <c r="B45" s="336" t="s">
        <v>2792</v>
      </c>
    </row>
    <row r="46" spans="1:2" x14ac:dyDescent="0.25">
      <c r="A46" t="s">
        <v>209</v>
      </c>
      <c r="B46" s="336" t="s">
        <v>2793</v>
      </c>
    </row>
    <row r="47" spans="1:2" x14ac:dyDescent="0.25">
      <c r="A47" t="s">
        <v>246</v>
      </c>
      <c r="B47" s="336" t="s">
        <v>2794</v>
      </c>
    </row>
    <row r="48" spans="1:2" x14ac:dyDescent="0.25">
      <c r="A48" t="s">
        <v>255</v>
      </c>
      <c r="B48" s="336" t="s">
        <v>2795</v>
      </c>
    </row>
    <row r="49" spans="1:2" x14ac:dyDescent="0.25">
      <c r="A49" t="s">
        <v>273</v>
      </c>
      <c r="B49" s="336" t="s">
        <v>2796</v>
      </c>
    </row>
    <row r="50" spans="1:2" x14ac:dyDescent="0.25">
      <c r="A50" t="s">
        <v>305</v>
      </c>
      <c r="B50" s="336" t="s">
        <v>1551</v>
      </c>
    </row>
    <row r="51" spans="1:2" x14ac:dyDescent="0.25">
      <c r="A51" t="s">
        <v>292</v>
      </c>
      <c r="B51" s="336" t="s">
        <v>2797</v>
      </c>
    </row>
    <row r="52" spans="1:2" x14ac:dyDescent="0.25">
      <c r="A52" t="s">
        <v>222</v>
      </c>
      <c r="B52" s="336" t="s">
        <v>2798</v>
      </c>
    </row>
    <row r="53" spans="1:2" x14ac:dyDescent="0.25">
      <c r="A53" t="s">
        <v>2800</v>
      </c>
      <c r="B53" s="336" t="s">
        <v>2799</v>
      </c>
    </row>
    <row r="54" spans="1:2" x14ac:dyDescent="0.25">
      <c r="A54" t="s">
        <v>299</v>
      </c>
      <c r="B54" s="336" t="s">
        <v>2801</v>
      </c>
    </row>
    <row r="55" spans="1:2" x14ac:dyDescent="0.25">
      <c r="A55" t="s">
        <v>305</v>
      </c>
      <c r="B55" s="336" t="s">
        <v>2802</v>
      </c>
    </row>
    <row r="56" spans="1:2" x14ac:dyDescent="0.25">
      <c r="A56" t="s">
        <v>408</v>
      </c>
      <c r="B56" s="336" t="s">
        <v>2803</v>
      </c>
    </row>
    <row r="57" spans="1:2" x14ac:dyDescent="0.25">
      <c r="A57" t="s">
        <v>319</v>
      </c>
      <c r="B57" s="336" t="s">
        <v>2804</v>
      </c>
    </row>
    <row r="58" spans="1:2" x14ac:dyDescent="0.25">
      <c r="A58" t="s">
        <v>312</v>
      </c>
      <c r="B58" s="336" t="s">
        <v>2805</v>
      </c>
    </row>
    <row r="59" spans="1:2" x14ac:dyDescent="0.25">
      <c r="A59" t="s">
        <v>325</v>
      </c>
      <c r="B59" s="336" t="s">
        <v>2806</v>
      </c>
    </row>
    <row r="60" spans="1:2" x14ac:dyDescent="0.25">
      <c r="A60" t="s">
        <v>327</v>
      </c>
      <c r="B60" s="336" t="s">
        <v>2807</v>
      </c>
    </row>
    <row r="61" spans="1:2" x14ac:dyDescent="0.25">
      <c r="A61" t="s">
        <v>30</v>
      </c>
      <c r="B61" s="336" t="s">
        <v>2808</v>
      </c>
    </row>
    <row r="62" spans="1:2" x14ac:dyDescent="0.25">
      <c r="A62" t="s">
        <v>334</v>
      </c>
      <c r="B62" s="336" t="s">
        <v>2809</v>
      </c>
    </row>
    <row r="63" spans="1:2" x14ac:dyDescent="0.25">
      <c r="A63" t="s">
        <v>362</v>
      </c>
      <c r="B63" s="336" t="s">
        <v>2810</v>
      </c>
    </row>
    <row r="64" spans="1:2" x14ac:dyDescent="0.25">
      <c r="A64" t="s">
        <v>340</v>
      </c>
      <c r="B64" s="336" t="s">
        <v>2811</v>
      </c>
    </row>
    <row r="65" spans="1:2" x14ac:dyDescent="0.25">
      <c r="A65" t="s">
        <v>2813</v>
      </c>
      <c r="B65" s="336" t="s">
        <v>2812</v>
      </c>
    </row>
    <row r="66" spans="1:2" x14ac:dyDescent="0.25">
      <c r="A66" t="s">
        <v>358</v>
      </c>
      <c r="B66" s="336" t="s">
        <v>2814</v>
      </c>
    </row>
    <row r="67" spans="1:2" x14ac:dyDescent="0.25">
      <c r="A67" t="s">
        <v>957</v>
      </c>
      <c r="B67" s="336" t="s">
        <v>2815</v>
      </c>
    </row>
    <row r="68" spans="1:2" x14ac:dyDescent="0.25">
      <c r="A68" t="s">
        <v>369</v>
      </c>
      <c r="B68" s="336" t="s">
        <v>2816</v>
      </c>
    </row>
    <row r="69" spans="1:2" x14ac:dyDescent="0.25">
      <c r="A69" t="s">
        <v>382</v>
      </c>
      <c r="B69" s="336" t="s">
        <v>2817</v>
      </c>
    </row>
    <row r="70" spans="1:2" x14ac:dyDescent="0.25">
      <c r="A70" t="s">
        <v>376</v>
      </c>
      <c r="B70" s="336" t="s">
        <v>2818</v>
      </c>
    </row>
    <row r="71" spans="1:2" x14ac:dyDescent="0.25">
      <c r="A71" t="s">
        <v>3131</v>
      </c>
      <c r="B71" s="336" t="s">
        <v>2819</v>
      </c>
    </row>
    <row r="72" spans="1:2" x14ac:dyDescent="0.25">
      <c r="A72" t="s">
        <v>2821</v>
      </c>
      <c r="B72" s="336" t="s">
        <v>2820</v>
      </c>
    </row>
    <row r="73" spans="1:2" x14ac:dyDescent="0.25">
      <c r="A73" t="s">
        <v>2823</v>
      </c>
      <c r="B73" s="336" t="s">
        <v>2822</v>
      </c>
    </row>
    <row r="74" spans="1:2" x14ac:dyDescent="0.25">
      <c r="A74" t="s">
        <v>388</v>
      </c>
      <c r="B74" s="336" t="s">
        <v>2824</v>
      </c>
    </row>
    <row r="75" spans="1:2" x14ac:dyDescent="0.25">
      <c r="A75" t="s">
        <v>2826</v>
      </c>
      <c r="B75" s="336" t="s">
        <v>2825</v>
      </c>
    </row>
    <row r="76" spans="1:2" x14ac:dyDescent="0.25">
      <c r="A76" t="s">
        <v>394</v>
      </c>
      <c r="B76" s="336" t="s">
        <v>2827</v>
      </c>
    </row>
    <row r="77" spans="1:2" x14ac:dyDescent="0.25">
      <c r="A77" t="s">
        <v>3130</v>
      </c>
      <c r="B77" s="336" t="s">
        <v>2828</v>
      </c>
    </row>
    <row r="78" spans="1:2" x14ac:dyDescent="0.25">
      <c r="A78" t="s">
        <v>427</v>
      </c>
      <c r="B78" s="336" t="s">
        <v>2829</v>
      </c>
    </row>
    <row r="79" spans="1:2" x14ac:dyDescent="0.25">
      <c r="A79" t="s">
        <v>402</v>
      </c>
      <c r="B79" s="336" t="s">
        <v>2830</v>
      </c>
    </row>
    <row r="80" spans="1:2" x14ac:dyDescent="0.25">
      <c r="A80" t="s">
        <v>2832</v>
      </c>
      <c r="B80" s="336" t="s">
        <v>2831</v>
      </c>
    </row>
    <row r="81" spans="1:2" x14ac:dyDescent="0.25">
      <c r="A81" t="s">
        <v>415</v>
      </c>
      <c r="B81" s="336" t="s">
        <v>2833</v>
      </c>
    </row>
    <row r="82" spans="1:2" x14ac:dyDescent="0.25">
      <c r="A82" t="s">
        <v>2835</v>
      </c>
      <c r="B82" s="336" t="s">
        <v>2834</v>
      </c>
    </row>
    <row r="83" spans="1:2" x14ac:dyDescent="0.25">
      <c r="A83" t="s">
        <v>3129</v>
      </c>
      <c r="B83" s="336" t="s">
        <v>2836</v>
      </c>
    </row>
    <row r="84" spans="1:2" x14ac:dyDescent="0.25">
      <c r="A84" t="s">
        <v>397</v>
      </c>
      <c r="B84" s="336" t="s">
        <v>2837</v>
      </c>
    </row>
    <row r="85" spans="1:2" x14ac:dyDescent="0.25">
      <c r="A85" t="s">
        <v>435</v>
      </c>
      <c r="B85" s="336" t="s">
        <v>2838</v>
      </c>
    </row>
    <row r="86" spans="1:2" x14ac:dyDescent="0.25">
      <c r="A86" t="s">
        <v>2840</v>
      </c>
      <c r="B86" s="336" t="s">
        <v>2839</v>
      </c>
    </row>
    <row r="87" spans="1:2" x14ac:dyDescent="0.25">
      <c r="A87" t="s">
        <v>354</v>
      </c>
      <c r="B87" s="336" t="s">
        <v>2841</v>
      </c>
    </row>
    <row r="88" spans="1:2" x14ac:dyDescent="0.25">
      <c r="A88" t="s">
        <v>422</v>
      </c>
      <c r="B88" s="336" t="s">
        <v>2842</v>
      </c>
    </row>
    <row r="89" spans="1:2" x14ac:dyDescent="0.25">
      <c r="A89" t="s">
        <v>2844</v>
      </c>
      <c r="B89" s="336" t="s">
        <v>2843</v>
      </c>
    </row>
    <row r="90" spans="1:2" x14ac:dyDescent="0.25">
      <c r="A90" t="s">
        <v>428</v>
      </c>
      <c r="B90" s="336" t="s">
        <v>2845</v>
      </c>
    </row>
    <row r="91" spans="1:2" x14ac:dyDescent="0.25">
      <c r="A91" t="s">
        <v>2847</v>
      </c>
      <c r="B91" s="336" t="s">
        <v>2846</v>
      </c>
    </row>
    <row r="92" spans="1:2" x14ac:dyDescent="0.25">
      <c r="A92" t="s">
        <v>440</v>
      </c>
      <c r="B92" s="336" t="s">
        <v>2848</v>
      </c>
    </row>
    <row r="93" spans="1:2" x14ac:dyDescent="0.25">
      <c r="A93" t="s">
        <v>444</v>
      </c>
      <c r="B93" s="336" t="s">
        <v>2849</v>
      </c>
    </row>
    <row r="94" spans="1:2" x14ac:dyDescent="0.25">
      <c r="A94" t="s">
        <v>2851</v>
      </c>
      <c r="B94" s="336" t="s">
        <v>2850</v>
      </c>
    </row>
    <row r="95" spans="1:2" x14ac:dyDescent="0.25">
      <c r="A95" t="s">
        <v>2853</v>
      </c>
      <c r="B95" s="336" t="s">
        <v>2852</v>
      </c>
    </row>
    <row r="96" spans="1:2" x14ac:dyDescent="0.25">
      <c r="A96" t="s">
        <v>458</v>
      </c>
      <c r="B96" s="336" t="s">
        <v>2854</v>
      </c>
    </row>
    <row r="97" spans="1:2" x14ac:dyDescent="0.25">
      <c r="A97" t="s">
        <v>285</v>
      </c>
      <c r="B97" s="336" t="s">
        <v>2855</v>
      </c>
    </row>
    <row r="98" spans="1:2" x14ac:dyDescent="0.25">
      <c r="A98" t="s">
        <v>451</v>
      </c>
      <c r="B98" s="336" t="s">
        <v>2856</v>
      </c>
    </row>
    <row r="99" spans="1:2" x14ac:dyDescent="0.25">
      <c r="A99" t="s">
        <v>471</v>
      </c>
      <c r="B99" s="336" t="s">
        <v>2857</v>
      </c>
    </row>
    <row r="100" spans="1:2" x14ac:dyDescent="0.25">
      <c r="A100" t="s">
        <v>490</v>
      </c>
      <c r="B100" s="336" t="s">
        <v>2858</v>
      </c>
    </row>
    <row r="101" spans="1:2" x14ac:dyDescent="0.25">
      <c r="A101" t="s">
        <v>511</v>
      </c>
      <c r="B101" s="336" t="s">
        <v>2859</v>
      </c>
    </row>
    <row r="102" spans="1:2" x14ac:dyDescent="0.25">
      <c r="A102" t="s">
        <v>518</v>
      </c>
      <c r="B102" s="336" t="s">
        <v>2860</v>
      </c>
    </row>
    <row r="103" spans="1:2" x14ac:dyDescent="0.25">
      <c r="A103" t="s">
        <v>483</v>
      </c>
      <c r="B103" s="336" t="s">
        <v>2861</v>
      </c>
    </row>
    <row r="104" spans="1:2" x14ac:dyDescent="0.25">
      <c r="A104" t="s">
        <v>2863</v>
      </c>
      <c r="B104" s="336" t="s">
        <v>2862</v>
      </c>
    </row>
    <row r="105" spans="1:2" x14ac:dyDescent="0.25">
      <c r="A105" t="s">
        <v>504</v>
      </c>
      <c r="B105" s="336" t="s">
        <v>2864</v>
      </c>
    </row>
    <row r="106" spans="1:2" x14ac:dyDescent="0.25">
      <c r="A106" t="s">
        <v>497</v>
      </c>
      <c r="B106" s="336" t="s">
        <v>2865</v>
      </c>
    </row>
    <row r="107" spans="1:2" x14ac:dyDescent="0.25">
      <c r="A107" t="s">
        <v>476</v>
      </c>
      <c r="B107" s="336" t="s">
        <v>2866</v>
      </c>
    </row>
    <row r="108" spans="1:2" x14ac:dyDescent="0.25">
      <c r="A108" t="s">
        <v>525</v>
      </c>
      <c r="B108" s="336" t="s">
        <v>2867</v>
      </c>
    </row>
    <row r="109" spans="1:2" x14ac:dyDescent="0.25">
      <c r="A109" t="s">
        <v>531</v>
      </c>
      <c r="B109" s="336" t="s">
        <v>2868</v>
      </c>
    </row>
    <row r="110" spans="1:2" x14ac:dyDescent="0.25">
      <c r="A110" t="s">
        <v>545</v>
      </c>
      <c r="B110" s="336" t="s">
        <v>2869</v>
      </c>
    </row>
    <row r="111" spans="1:2" x14ac:dyDescent="0.25">
      <c r="A111" t="s">
        <v>538</v>
      </c>
      <c r="B111" s="336" t="s">
        <v>2870</v>
      </c>
    </row>
    <row r="112" spans="1:2" x14ac:dyDescent="0.25">
      <c r="A112" t="s">
        <v>559</v>
      </c>
      <c r="B112" s="336" t="s">
        <v>2871</v>
      </c>
    </row>
    <row r="113" spans="1:2" x14ac:dyDescent="0.25">
      <c r="A113" t="s">
        <v>1246</v>
      </c>
      <c r="B113" s="336" t="s">
        <v>2872</v>
      </c>
    </row>
    <row r="114" spans="1:2" x14ac:dyDescent="0.25">
      <c r="A114" t="s">
        <v>202</v>
      </c>
      <c r="B114" s="336" t="s">
        <v>2873</v>
      </c>
    </row>
    <row r="115" spans="1:2" x14ac:dyDescent="0.25">
      <c r="A115" t="s">
        <v>566</v>
      </c>
      <c r="B115" s="336" t="s">
        <v>2874</v>
      </c>
    </row>
    <row r="116" spans="1:2" x14ac:dyDescent="0.25">
      <c r="A116" t="s">
        <v>262</v>
      </c>
      <c r="B116" s="336" t="s">
        <v>2875</v>
      </c>
    </row>
    <row r="117" spans="1:2" x14ac:dyDescent="0.25">
      <c r="A117" t="s">
        <v>872</v>
      </c>
      <c r="B117" s="336" t="s">
        <v>2876</v>
      </c>
    </row>
    <row r="118" spans="1:2" x14ac:dyDescent="0.25">
      <c r="A118" t="s">
        <v>571</v>
      </c>
      <c r="B118" s="336" t="s">
        <v>2877</v>
      </c>
    </row>
    <row r="119" spans="1:2" x14ac:dyDescent="0.25">
      <c r="A119" t="s">
        <v>573</v>
      </c>
      <c r="B119" s="336" t="s">
        <v>2878</v>
      </c>
    </row>
    <row r="120" spans="1:2" x14ac:dyDescent="0.25">
      <c r="A120" t="s">
        <v>580</v>
      </c>
      <c r="B120" s="336" t="s">
        <v>2879</v>
      </c>
    </row>
    <row r="121" spans="1:2" x14ac:dyDescent="0.25">
      <c r="A121" t="s">
        <v>2881</v>
      </c>
      <c r="B121" s="336" t="s">
        <v>2880</v>
      </c>
    </row>
    <row r="122" spans="1:2" x14ac:dyDescent="0.25">
      <c r="A122" t="s">
        <v>552</v>
      </c>
      <c r="B122" s="336" t="s">
        <v>2882</v>
      </c>
    </row>
    <row r="123" spans="1:2" x14ac:dyDescent="0.25">
      <c r="A123" t="s">
        <v>2884</v>
      </c>
      <c r="B123" s="336" t="s">
        <v>2883</v>
      </c>
    </row>
    <row r="124" spans="1:2" x14ac:dyDescent="0.25">
      <c r="A124" t="s">
        <v>598</v>
      </c>
      <c r="B124" s="336" t="s">
        <v>2885</v>
      </c>
    </row>
    <row r="125" spans="1:2" x14ac:dyDescent="0.25">
      <c r="A125" t="s">
        <v>873</v>
      </c>
      <c r="B125" s="336" t="s">
        <v>2886</v>
      </c>
    </row>
    <row r="126" spans="1:2" x14ac:dyDescent="0.25">
      <c r="A126" t="s">
        <v>622</v>
      </c>
      <c r="B126" s="336" t="s">
        <v>2887</v>
      </c>
    </row>
    <row r="127" spans="1:2" x14ac:dyDescent="0.25">
      <c r="A127" t="s">
        <v>962</v>
      </c>
      <c r="B127" s="336" t="s">
        <v>2888</v>
      </c>
    </row>
    <row r="128" spans="1:2" x14ac:dyDescent="0.25">
      <c r="A128" t="s">
        <v>612</v>
      </c>
      <c r="B128" s="336" t="s">
        <v>2889</v>
      </c>
    </row>
    <row r="129" spans="1:2" x14ac:dyDescent="0.25">
      <c r="A129" t="s">
        <v>605</v>
      </c>
      <c r="B129" s="336" t="s">
        <v>2890</v>
      </c>
    </row>
    <row r="130" spans="1:2" x14ac:dyDescent="0.25">
      <c r="A130" t="s">
        <v>623</v>
      </c>
      <c r="B130" s="336" t="s">
        <v>2891</v>
      </c>
    </row>
    <row r="131" spans="1:2" x14ac:dyDescent="0.25">
      <c r="A131" t="s">
        <v>630</v>
      </c>
      <c r="B131" s="336" t="s">
        <v>2892</v>
      </c>
    </row>
    <row r="132" spans="1:2" x14ac:dyDescent="0.25">
      <c r="A132" t="s">
        <v>591</v>
      </c>
      <c r="B132" s="336" t="s">
        <v>2893</v>
      </c>
    </row>
    <row r="133" spans="1:2" x14ac:dyDescent="0.25">
      <c r="A133" t="s">
        <v>618</v>
      </c>
      <c r="B133" s="336" t="s">
        <v>2894</v>
      </c>
    </row>
    <row r="134" spans="1:2" x14ac:dyDescent="0.25">
      <c r="A134" t="s">
        <v>722</v>
      </c>
      <c r="B134" s="336" t="s">
        <v>2895</v>
      </c>
    </row>
    <row r="135" spans="1:2" x14ac:dyDescent="0.25">
      <c r="A135" t="s">
        <v>708</v>
      </c>
      <c r="B135" s="336" t="s">
        <v>2896</v>
      </c>
    </row>
    <row r="136" spans="1:2" x14ac:dyDescent="0.25">
      <c r="A136" t="s">
        <v>701</v>
      </c>
      <c r="B136" s="336" t="s">
        <v>2897</v>
      </c>
    </row>
    <row r="137" spans="1:2" x14ac:dyDescent="0.25">
      <c r="A137" t="s">
        <v>648</v>
      </c>
      <c r="B137" s="336" t="s">
        <v>2898</v>
      </c>
    </row>
    <row r="138" spans="1:2" x14ac:dyDescent="0.25">
      <c r="A138" t="s">
        <v>681</v>
      </c>
      <c r="B138" s="336" t="s">
        <v>2899</v>
      </c>
    </row>
    <row r="139" spans="1:2" x14ac:dyDescent="0.25">
      <c r="A139" t="s">
        <v>2418</v>
      </c>
      <c r="B139" s="336" t="s">
        <v>2900</v>
      </c>
    </row>
    <row r="140" spans="1:2" x14ac:dyDescent="0.25">
      <c r="A140" t="s">
        <v>671</v>
      </c>
      <c r="B140" s="336" t="s">
        <v>2901</v>
      </c>
    </row>
    <row r="141" spans="1:2" x14ac:dyDescent="0.25">
      <c r="A141" t="s">
        <v>735</v>
      </c>
      <c r="B141" s="336" t="s">
        <v>2902</v>
      </c>
    </row>
    <row r="142" spans="1:2" x14ac:dyDescent="0.25">
      <c r="A142" t="s">
        <v>709</v>
      </c>
      <c r="B142" s="336" t="s">
        <v>2903</v>
      </c>
    </row>
    <row r="143" spans="1:2" x14ac:dyDescent="0.25">
      <c r="A143" t="s">
        <v>2905</v>
      </c>
      <c r="B143" s="336" t="s">
        <v>2904</v>
      </c>
    </row>
    <row r="144" spans="1:2" x14ac:dyDescent="0.25">
      <c r="A144" t="s">
        <v>2907</v>
      </c>
      <c r="B144" s="336" t="s">
        <v>2906</v>
      </c>
    </row>
    <row r="145" spans="1:2" x14ac:dyDescent="0.25">
      <c r="A145" t="s">
        <v>2909</v>
      </c>
      <c r="B145" s="336" t="s">
        <v>2908</v>
      </c>
    </row>
    <row r="146" spans="1:2" x14ac:dyDescent="0.25">
      <c r="A146" t="s">
        <v>682</v>
      </c>
      <c r="B146" s="336" t="s">
        <v>2910</v>
      </c>
    </row>
    <row r="147" spans="1:2" x14ac:dyDescent="0.25">
      <c r="A147" t="s">
        <v>2912</v>
      </c>
      <c r="B147" s="336" t="s">
        <v>2911</v>
      </c>
    </row>
    <row r="148" spans="1:2" x14ac:dyDescent="0.25">
      <c r="A148" t="s">
        <v>674</v>
      </c>
      <c r="B148" s="336" t="s">
        <v>2913</v>
      </c>
    </row>
    <row r="149" spans="1:2" x14ac:dyDescent="0.25">
      <c r="A149" t="s">
        <v>687</v>
      </c>
      <c r="B149" s="336" t="s">
        <v>2914</v>
      </c>
    </row>
    <row r="150" spans="1:2" x14ac:dyDescent="0.25">
      <c r="A150" t="s">
        <v>669</v>
      </c>
      <c r="B150" s="336" t="s">
        <v>2915</v>
      </c>
    </row>
    <row r="151" spans="1:2" x14ac:dyDescent="0.25">
      <c r="A151" t="s">
        <v>655</v>
      </c>
      <c r="B151" s="336" t="s">
        <v>2916</v>
      </c>
    </row>
    <row r="152" spans="1:2" x14ac:dyDescent="0.25">
      <c r="A152" t="s">
        <v>693</v>
      </c>
      <c r="B152" s="336" t="s">
        <v>2917</v>
      </c>
    </row>
    <row r="153" spans="1:2" x14ac:dyDescent="0.25">
      <c r="A153" t="s">
        <v>662</v>
      </c>
      <c r="B153" s="336" t="s">
        <v>2918</v>
      </c>
    </row>
    <row r="154" spans="1:2" x14ac:dyDescent="0.25">
      <c r="A154" t="s">
        <v>728</v>
      </c>
      <c r="B154" s="336" t="s">
        <v>2919</v>
      </c>
    </row>
    <row r="155" spans="1:2" x14ac:dyDescent="0.25">
      <c r="A155" t="s">
        <v>736</v>
      </c>
      <c r="B155" s="336" t="s">
        <v>2322</v>
      </c>
    </row>
    <row r="156" spans="1:2" x14ac:dyDescent="0.25">
      <c r="A156" t="s">
        <v>2921</v>
      </c>
      <c r="B156" s="336" t="s">
        <v>2920</v>
      </c>
    </row>
    <row r="157" spans="1:2" x14ac:dyDescent="0.25">
      <c r="A157" t="s">
        <v>768</v>
      </c>
      <c r="B157" s="336" t="s">
        <v>2922</v>
      </c>
    </row>
    <row r="158" spans="1:2" x14ac:dyDescent="0.25">
      <c r="A158" t="s">
        <v>2923</v>
      </c>
      <c r="B158" s="336" t="s">
        <v>2922</v>
      </c>
    </row>
    <row r="159" spans="1:2" x14ac:dyDescent="0.25">
      <c r="A159" t="s">
        <v>2925</v>
      </c>
      <c r="B159" s="336" t="s">
        <v>2924</v>
      </c>
    </row>
    <row r="160" spans="1:2" x14ac:dyDescent="0.25">
      <c r="A160" t="s">
        <v>772</v>
      </c>
      <c r="B160" s="336" t="s">
        <v>2926</v>
      </c>
    </row>
    <row r="161" spans="1:2" x14ac:dyDescent="0.25">
      <c r="A161" t="s">
        <v>763</v>
      </c>
      <c r="B161" s="336" t="s">
        <v>2927</v>
      </c>
    </row>
    <row r="162" spans="1:2" x14ac:dyDescent="0.25">
      <c r="A162" t="s">
        <v>750</v>
      </c>
      <c r="B162" s="336" t="s">
        <v>2928</v>
      </c>
    </row>
    <row r="163" spans="1:2" x14ac:dyDescent="0.25">
      <c r="A163" t="s">
        <v>779</v>
      </c>
      <c r="B163" s="336" t="s">
        <v>2929</v>
      </c>
    </row>
    <row r="164" spans="1:2" x14ac:dyDescent="0.25">
      <c r="A164" t="s">
        <v>744</v>
      </c>
      <c r="B164" s="336" t="s">
        <v>2930</v>
      </c>
    </row>
    <row r="165" spans="1:2" x14ac:dyDescent="0.25">
      <c r="A165" t="s">
        <v>743</v>
      </c>
      <c r="B165" s="336" t="s">
        <v>2319</v>
      </c>
    </row>
    <row r="166" spans="1:2" x14ac:dyDescent="0.25">
      <c r="A166" t="s">
        <v>2932</v>
      </c>
      <c r="B166" s="336" t="s">
        <v>2931</v>
      </c>
    </row>
    <row r="167" spans="1:2" x14ac:dyDescent="0.25">
      <c r="A167" t="s">
        <v>2933</v>
      </c>
      <c r="B167" s="336" t="s">
        <v>2321</v>
      </c>
    </row>
    <row r="168" spans="1:2" x14ac:dyDescent="0.25">
      <c r="A168" t="s">
        <v>756</v>
      </c>
      <c r="B168" s="336" t="s">
        <v>2934</v>
      </c>
    </row>
    <row r="169" spans="1:2" x14ac:dyDescent="0.25">
      <c r="A169" t="s">
        <v>783</v>
      </c>
      <c r="B169" s="336" t="s">
        <v>2935</v>
      </c>
    </row>
    <row r="170" spans="1:2" x14ac:dyDescent="0.25">
      <c r="A170" t="s">
        <v>803</v>
      </c>
      <c r="B170" s="336" t="s">
        <v>2936</v>
      </c>
    </row>
    <row r="171" spans="1:2" x14ac:dyDescent="0.25">
      <c r="A171" t="s">
        <v>821</v>
      </c>
      <c r="B171" s="336" t="s">
        <v>2937</v>
      </c>
    </row>
    <row r="172" spans="1:2" x14ac:dyDescent="0.25">
      <c r="A172" t="s">
        <v>2939</v>
      </c>
      <c r="B172" s="336" t="s">
        <v>2938</v>
      </c>
    </row>
    <row r="173" spans="1:2" x14ac:dyDescent="0.25">
      <c r="A173" t="s">
        <v>809</v>
      </c>
      <c r="B173" s="336" t="s">
        <v>2940</v>
      </c>
    </row>
    <row r="174" spans="1:2" x14ac:dyDescent="0.25">
      <c r="A174" t="s">
        <v>828</v>
      </c>
      <c r="B174" s="336" t="s">
        <v>2941</v>
      </c>
    </row>
    <row r="175" spans="1:2" x14ac:dyDescent="0.25">
      <c r="A175" t="s">
        <v>790</v>
      </c>
      <c r="B175" s="336" t="s">
        <v>2942</v>
      </c>
    </row>
    <row r="176" spans="1:2" x14ac:dyDescent="0.25">
      <c r="A176" t="s">
        <v>833</v>
      </c>
      <c r="B176" s="336" t="s">
        <v>2943</v>
      </c>
    </row>
    <row r="177" spans="1:2" x14ac:dyDescent="0.25">
      <c r="A177" t="s">
        <v>2945</v>
      </c>
      <c r="B177" s="336" t="s">
        <v>2944</v>
      </c>
    </row>
    <row r="178" spans="1:2" x14ac:dyDescent="0.25">
      <c r="A178" t="s">
        <v>2947</v>
      </c>
      <c r="B178" s="336" t="s">
        <v>2946</v>
      </c>
    </row>
    <row r="179" spans="1:2" x14ac:dyDescent="0.25">
      <c r="A179" t="s">
        <v>2949</v>
      </c>
      <c r="B179" s="336" t="s">
        <v>2948</v>
      </c>
    </row>
    <row r="180" spans="1:2" x14ac:dyDescent="0.25">
      <c r="A180" t="s">
        <v>839</v>
      </c>
      <c r="B180" s="336" t="s">
        <v>2950</v>
      </c>
    </row>
    <row r="181" spans="1:2" x14ac:dyDescent="0.25">
      <c r="A181" t="s">
        <v>797</v>
      </c>
      <c r="B181" s="336" t="s">
        <v>2951</v>
      </c>
    </row>
    <row r="182" spans="1:2" x14ac:dyDescent="0.25">
      <c r="A182" t="s">
        <v>815</v>
      </c>
      <c r="B182" s="336" t="s">
        <v>2952</v>
      </c>
    </row>
    <row r="183" spans="1:2" x14ac:dyDescent="0.25">
      <c r="A183" t="s">
        <v>844</v>
      </c>
      <c r="B183" s="336" t="s">
        <v>2953</v>
      </c>
    </row>
    <row r="184" spans="1:2" x14ac:dyDescent="0.25">
      <c r="A184" t="s">
        <v>2955</v>
      </c>
      <c r="B184" s="336" t="s">
        <v>2954</v>
      </c>
    </row>
    <row r="185" spans="1:2" x14ac:dyDescent="0.25">
      <c r="A185" t="s">
        <v>851</v>
      </c>
      <c r="B185" s="336" t="s">
        <v>2956</v>
      </c>
    </row>
    <row r="186" spans="1:2" x14ac:dyDescent="0.25">
      <c r="A186" t="s">
        <v>858</v>
      </c>
      <c r="B186" s="336" t="s">
        <v>2957</v>
      </c>
    </row>
    <row r="187" spans="1:2" x14ac:dyDescent="0.25">
      <c r="A187" t="s">
        <v>865</v>
      </c>
      <c r="B187" s="336" t="s">
        <v>2958</v>
      </c>
    </row>
    <row r="188" spans="1:2" x14ac:dyDescent="0.25">
      <c r="A188" t="s">
        <v>895</v>
      </c>
      <c r="B188" s="336" t="s">
        <v>2959</v>
      </c>
    </row>
    <row r="189" spans="1:2" x14ac:dyDescent="0.25">
      <c r="A189" t="s">
        <v>943</v>
      </c>
      <c r="B189" s="336" t="s">
        <v>2960</v>
      </c>
    </row>
    <row r="190" spans="1:2" x14ac:dyDescent="0.25">
      <c r="A190" t="s">
        <v>912</v>
      </c>
      <c r="B190" s="336" t="s">
        <v>2961</v>
      </c>
    </row>
    <row r="191" spans="1:2" x14ac:dyDescent="0.25">
      <c r="A191" t="s">
        <v>969</v>
      </c>
      <c r="B191" s="336" t="s">
        <v>2962</v>
      </c>
    </row>
    <row r="192" spans="1:2" x14ac:dyDescent="0.25">
      <c r="A192" t="s">
        <v>988</v>
      </c>
      <c r="B192" s="336" t="s">
        <v>2963</v>
      </c>
    </row>
    <row r="193" spans="1:2" x14ac:dyDescent="0.25">
      <c r="A193" t="s">
        <v>924</v>
      </c>
      <c r="B193" s="336" t="s">
        <v>2964</v>
      </c>
    </row>
    <row r="194" spans="1:2" x14ac:dyDescent="0.25">
      <c r="A194" t="s">
        <v>2966</v>
      </c>
      <c r="B194" s="336" t="s">
        <v>2965</v>
      </c>
    </row>
    <row r="195" spans="1:2" x14ac:dyDescent="0.25">
      <c r="A195" t="s">
        <v>937</v>
      </c>
      <c r="B195" s="336" t="s">
        <v>2967</v>
      </c>
    </row>
    <row r="196" spans="1:2" x14ac:dyDescent="0.25">
      <c r="A196" t="s">
        <v>2969</v>
      </c>
      <c r="B196" s="336" t="s">
        <v>2968</v>
      </c>
    </row>
    <row r="197" spans="1:2" x14ac:dyDescent="0.25">
      <c r="A197" t="s">
        <v>1286</v>
      </c>
      <c r="B197" s="336" t="s">
        <v>2970</v>
      </c>
    </row>
    <row r="198" spans="1:2" x14ac:dyDescent="0.25">
      <c r="A198" t="s">
        <v>917</v>
      </c>
      <c r="B198" s="336" t="s">
        <v>2971</v>
      </c>
    </row>
    <row r="199" spans="1:2" x14ac:dyDescent="0.25">
      <c r="A199" t="s">
        <v>882</v>
      </c>
      <c r="B199" s="336" t="s">
        <v>2972</v>
      </c>
    </row>
    <row r="200" spans="1:2" x14ac:dyDescent="0.25">
      <c r="A200" t="s">
        <v>902</v>
      </c>
      <c r="B200" s="336" t="s">
        <v>2973</v>
      </c>
    </row>
    <row r="201" spans="1:2" x14ac:dyDescent="0.25">
      <c r="A201" t="s">
        <v>907</v>
      </c>
      <c r="B201" s="336" t="s">
        <v>3128</v>
      </c>
    </row>
    <row r="202" spans="1:2" x14ac:dyDescent="0.25">
      <c r="A202" t="s">
        <v>949</v>
      </c>
      <c r="B202" s="336" t="s">
        <v>2974</v>
      </c>
    </row>
    <row r="203" spans="1:2" x14ac:dyDescent="0.25">
      <c r="A203" t="s">
        <v>976</v>
      </c>
      <c r="B203" s="336" t="s">
        <v>2975</v>
      </c>
    </row>
    <row r="204" spans="1:2" x14ac:dyDescent="0.25">
      <c r="A204" t="s">
        <v>889</v>
      </c>
      <c r="B204" s="336" t="s">
        <v>2976</v>
      </c>
    </row>
    <row r="205" spans="1:2" x14ac:dyDescent="0.25">
      <c r="A205" t="s">
        <v>3134</v>
      </c>
      <c r="B205" s="336" t="s">
        <v>2977</v>
      </c>
    </row>
    <row r="206" spans="1:2" x14ac:dyDescent="0.25">
      <c r="A206" t="s">
        <v>347</v>
      </c>
      <c r="B206" s="336" t="s">
        <v>2978</v>
      </c>
    </row>
    <row r="207" spans="1:2" x14ac:dyDescent="0.25">
      <c r="A207" t="s">
        <v>2980</v>
      </c>
      <c r="B207" s="336" t="s">
        <v>2979</v>
      </c>
    </row>
    <row r="208" spans="1:2" x14ac:dyDescent="0.25">
      <c r="A208" t="s">
        <v>982</v>
      </c>
      <c r="B208" s="336" t="s">
        <v>2981</v>
      </c>
    </row>
    <row r="209" spans="1:2" x14ac:dyDescent="0.25">
      <c r="A209" t="s">
        <v>2983</v>
      </c>
      <c r="B209" s="336" t="s">
        <v>2982</v>
      </c>
    </row>
    <row r="210" spans="1:2" x14ac:dyDescent="0.25">
      <c r="A210" t="s">
        <v>233</v>
      </c>
      <c r="B210" s="336" t="s">
        <v>2984</v>
      </c>
    </row>
    <row r="211" spans="1:2" x14ac:dyDescent="0.25">
      <c r="A211" t="s">
        <v>2986</v>
      </c>
      <c r="B211" s="336" t="s">
        <v>2985</v>
      </c>
    </row>
    <row r="212" spans="1:2" x14ac:dyDescent="0.25">
      <c r="A212" t="s">
        <v>1027</v>
      </c>
      <c r="B212" s="336" t="s">
        <v>2987</v>
      </c>
    </row>
    <row r="213" spans="1:2" x14ac:dyDescent="0.25">
      <c r="A213" t="s">
        <v>1020</v>
      </c>
      <c r="B213" s="336" t="s">
        <v>2988</v>
      </c>
    </row>
    <row r="214" spans="1:2" x14ac:dyDescent="0.25">
      <c r="A214" t="s">
        <v>1007</v>
      </c>
      <c r="B214" s="336" t="s">
        <v>2989</v>
      </c>
    </row>
    <row r="215" spans="1:2" x14ac:dyDescent="0.25">
      <c r="A215" t="s">
        <v>2991</v>
      </c>
      <c r="B215" s="336" t="s">
        <v>2990</v>
      </c>
    </row>
    <row r="216" spans="1:2" x14ac:dyDescent="0.25">
      <c r="A216" t="s">
        <v>1059</v>
      </c>
      <c r="B216" s="336" t="s">
        <v>2992</v>
      </c>
    </row>
    <row r="217" spans="1:2" x14ac:dyDescent="0.25">
      <c r="A217" t="s">
        <v>1045</v>
      </c>
      <c r="B217" s="336" t="s">
        <v>2993</v>
      </c>
    </row>
    <row r="218" spans="1:2" x14ac:dyDescent="0.25">
      <c r="A218" t="s">
        <v>1031</v>
      </c>
      <c r="B218" s="336" t="s">
        <v>2994</v>
      </c>
    </row>
    <row r="219" spans="1:2" x14ac:dyDescent="0.25">
      <c r="A219" t="s">
        <v>1026</v>
      </c>
      <c r="B219" s="336" t="s">
        <v>2995</v>
      </c>
    </row>
    <row r="220" spans="1:2" x14ac:dyDescent="0.25">
      <c r="A220" t="s">
        <v>1052</v>
      </c>
      <c r="B220" s="336" t="s">
        <v>2996</v>
      </c>
    </row>
    <row r="221" spans="1:2" x14ac:dyDescent="0.25">
      <c r="A221" t="s">
        <v>1038</v>
      </c>
      <c r="B221" s="336" t="s">
        <v>2997</v>
      </c>
    </row>
    <row r="222" spans="1:2" x14ac:dyDescent="0.25">
      <c r="A222" t="s">
        <v>1060</v>
      </c>
      <c r="B222" s="336" t="s">
        <v>2998</v>
      </c>
    </row>
    <row r="223" spans="1:2" x14ac:dyDescent="0.25">
      <c r="A223" t="s">
        <v>2999</v>
      </c>
      <c r="B223" s="336" t="s">
        <v>2466</v>
      </c>
    </row>
    <row r="224" spans="1:2" x14ac:dyDescent="0.25">
      <c r="A224" t="s">
        <v>1013</v>
      </c>
      <c r="B224" s="336" t="s">
        <v>3000</v>
      </c>
    </row>
    <row r="225" spans="1:2" x14ac:dyDescent="0.25">
      <c r="A225" t="s">
        <v>1068</v>
      </c>
      <c r="B225" s="336" t="s">
        <v>3001</v>
      </c>
    </row>
    <row r="226" spans="1:2" x14ac:dyDescent="0.25">
      <c r="A226" t="s">
        <v>1061</v>
      </c>
      <c r="B226" s="336" t="s">
        <v>3002</v>
      </c>
    </row>
    <row r="227" spans="1:2" x14ac:dyDescent="0.25">
      <c r="A227" t="s">
        <v>1079</v>
      </c>
      <c r="B227" s="336" t="s">
        <v>3003</v>
      </c>
    </row>
    <row r="228" spans="1:2" x14ac:dyDescent="0.25">
      <c r="A228" t="s">
        <v>3005</v>
      </c>
      <c r="B228" s="336" t="s">
        <v>3004</v>
      </c>
    </row>
    <row r="229" spans="1:2" x14ac:dyDescent="0.25">
      <c r="A229" t="s">
        <v>1086</v>
      </c>
      <c r="B229" s="336" t="s">
        <v>3006</v>
      </c>
    </row>
    <row r="230" spans="1:2" x14ac:dyDescent="0.25">
      <c r="A230" t="s">
        <v>1091</v>
      </c>
      <c r="B230" s="336" t="s">
        <v>3007</v>
      </c>
    </row>
    <row r="231" spans="1:2" x14ac:dyDescent="0.25">
      <c r="A231" t="s">
        <v>1097</v>
      </c>
      <c r="B231" s="336" t="s">
        <v>3008</v>
      </c>
    </row>
    <row r="232" spans="1:2" x14ac:dyDescent="0.25">
      <c r="A232" t="s">
        <v>3135</v>
      </c>
      <c r="B232" s="336" t="s">
        <v>3009</v>
      </c>
    </row>
    <row r="233" spans="1:2" x14ac:dyDescent="0.25">
      <c r="A233" t="s">
        <v>874</v>
      </c>
      <c r="B233" s="336" t="s">
        <v>3010</v>
      </c>
    </row>
    <row r="234" spans="1:2" x14ac:dyDescent="0.25">
      <c r="A234" t="s">
        <v>1110</v>
      </c>
      <c r="B234" s="336" t="s">
        <v>3011</v>
      </c>
    </row>
    <row r="235" spans="1:2" x14ac:dyDescent="0.25">
      <c r="A235" t="s">
        <v>3013</v>
      </c>
      <c r="B235" s="336" t="s">
        <v>3012</v>
      </c>
    </row>
    <row r="236" spans="1:2" x14ac:dyDescent="0.25">
      <c r="A236" t="s">
        <v>3015</v>
      </c>
      <c r="B236" s="336" t="s">
        <v>3014</v>
      </c>
    </row>
    <row r="237" spans="1:2" x14ac:dyDescent="0.25">
      <c r="A237" t="s">
        <v>1116</v>
      </c>
      <c r="B237" s="336" t="s">
        <v>3016</v>
      </c>
    </row>
    <row r="238" spans="1:2" x14ac:dyDescent="0.25">
      <c r="A238" t="s">
        <v>1103</v>
      </c>
      <c r="B238" s="336" t="s">
        <v>3017</v>
      </c>
    </row>
    <row r="239" spans="1:2" x14ac:dyDescent="0.25">
      <c r="A239" t="s">
        <v>3019</v>
      </c>
      <c r="B239" s="336" t="s">
        <v>3018</v>
      </c>
    </row>
    <row r="240" spans="1:2" x14ac:dyDescent="0.25">
      <c r="A240" t="s">
        <v>875</v>
      </c>
      <c r="B240" s="336" t="s">
        <v>3020</v>
      </c>
    </row>
    <row r="241" spans="1:2" x14ac:dyDescent="0.25">
      <c r="A241" t="s">
        <v>1130</v>
      </c>
      <c r="B241" s="336" t="s">
        <v>3021</v>
      </c>
    </row>
    <row r="242" spans="1:2" x14ac:dyDescent="0.25">
      <c r="A242" t="s">
        <v>3023</v>
      </c>
      <c r="B242" s="336" t="s">
        <v>3022</v>
      </c>
    </row>
    <row r="243" spans="1:2" x14ac:dyDescent="0.25">
      <c r="A243" t="s">
        <v>3025</v>
      </c>
      <c r="B243" s="336" t="s">
        <v>3024</v>
      </c>
    </row>
    <row r="244" spans="1:2" x14ac:dyDescent="0.25">
      <c r="A244" t="s">
        <v>950</v>
      </c>
      <c r="B244" s="336" t="s">
        <v>3026</v>
      </c>
    </row>
    <row r="245" spans="1:2" x14ac:dyDescent="0.25">
      <c r="A245" t="s">
        <v>1137</v>
      </c>
      <c r="B245" s="336" t="s">
        <v>3027</v>
      </c>
    </row>
    <row r="246" spans="1:2" x14ac:dyDescent="0.25">
      <c r="A246" t="s">
        <v>3029</v>
      </c>
      <c r="B246" s="336" t="s">
        <v>3028</v>
      </c>
    </row>
    <row r="247" spans="1:2" x14ac:dyDescent="0.25">
      <c r="A247" t="s">
        <v>1144</v>
      </c>
      <c r="B247" s="336" t="s">
        <v>3030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P44"/>
  <sheetViews>
    <sheetView workbookViewId="0">
      <pane xSplit="1" ySplit="1" topLeftCell="B2" activePane="bottomRight" state="frozen"/>
      <selection pane="topRight" activeCell="C1" sqref="C1"/>
      <selection pane="bottomLeft" activeCell="A2" sqref="A2"/>
      <selection pane="bottomRight" activeCell="H35" sqref="H35"/>
    </sheetView>
  </sheetViews>
  <sheetFormatPr defaultRowHeight="15" x14ac:dyDescent="0.25"/>
  <cols>
    <col min="1" max="1" width="5.7109375" customWidth="1"/>
    <col min="2" max="2" width="24.7109375" customWidth="1"/>
    <col min="6" max="6" width="15.140625" customWidth="1"/>
    <col min="7" max="7" width="18" customWidth="1"/>
    <col min="8" max="8" width="27.85546875" customWidth="1"/>
    <col min="9" max="9" width="23.42578125" customWidth="1"/>
    <col min="10" max="10" width="17.42578125" customWidth="1"/>
    <col min="11" max="11" width="17.28515625" customWidth="1"/>
    <col min="12" max="12" width="21.42578125" customWidth="1"/>
    <col min="13" max="13" width="15.7109375" bestFit="1" customWidth="1"/>
    <col min="14" max="15" width="14.28515625" bestFit="1" customWidth="1"/>
    <col min="16" max="16" width="15.7109375" bestFit="1" customWidth="1"/>
  </cols>
  <sheetData>
    <row r="1" spans="1:16" x14ac:dyDescent="0.25">
      <c r="A1" s="354" t="s">
        <v>0</v>
      </c>
      <c r="B1" s="881" t="s">
        <v>7896</v>
      </c>
      <c r="C1" s="882" t="s">
        <v>2659</v>
      </c>
      <c r="F1" s="934" t="s">
        <v>2220</v>
      </c>
      <c r="G1" s="935" t="s">
        <v>2655</v>
      </c>
      <c r="H1" s="936" t="s">
        <v>2504</v>
      </c>
      <c r="I1" s="523" t="s">
        <v>3800</v>
      </c>
      <c r="J1" s="913" t="s">
        <v>7870</v>
      </c>
      <c r="K1" s="675" t="s">
        <v>6975</v>
      </c>
      <c r="L1" s="937" t="s">
        <v>6995</v>
      </c>
      <c r="M1" s="675" t="s">
        <v>6972</v>
      </c>
      <c r="N1" s="850" t="s">
        <v>6969</v>
      </c>
      <c r="O1" s="850" t="s">
        <v>6968</v>
      </c>
      <c r="P1" s="675" t="s">
        <v>6991</v>
      </c>
    </row>
    <row r="2" spans="1:16" x14ac:dyDescent="0.25">
      <c r="A2" s="336">
        <v>1</v>
      </c>
      <c r="B2" s="883" t="s">
        <v>7656</v>
      </c>
      <c r="C2" s="884" t="s">
        <v>572</v>
      </c>
      <c r="F2" s="938" t="s">
        <v>8684</v>
      </c>
      <c r="G2" s="939" t="s">
        <v>8685</v>
      </c>
      <c r="H2" s="940" t="s">
        <v>8686</v>
      </c>
      <c r="I2" s="941" t="s">
        <v>8687</v>
      </c>
      <c r="J2" s="942" t="s">
        <v>8688</v>
      </c>
      <c r="K2" s="943" t="s">
        <v>8689</v>
      </c>
      <c r="L2" s="944" t="s">
        <v>8690</v>
      </c>
      <c r="M2" s="943" t="s">
        <v>8753</v>
      </c>
      <c r="N2" s="961" t="s">
        <v>8754</v>
      </c>
      <c r="O2" s="961" t="s">
        <v>8755</v>
      </c>
      <c r="P2" s="943" t="s">
        <v>8756</v>
      </c>
    </row>
    <row r="3" spans="1:16" x14ac:dyDescent="0.25">
      <c r="A3" s="735">
        <v>2</v>
      </c>
      <c r="B3" s="883" t="s">
        <v>7897</v>
      </c>
      <c r="C3" s="884">
        <v>3</v>
      </c>
      <c r="D3" s="879"/>
      <c r="F3" t="s">
        <v>8691</v>
      </c>
      <c r="G3" t="s">
        <v>8692</v>
      </c>
      <c r="H3" t="s">
        <v>8693</v>
      </c>
      <c r="I3" t="s">
        <v>8694</v>
      </c>
      <c r="J3" t="s">
        <v>8695</v>
      </c>
      <c r="K3" t="s">
        <v>8696</v>
      </c>
      <c r="L3" t="s">
        <v>8697</v>
      </c>
      <c r="M3" t="s">
        <v>8696</v>
      </c>
      <c r="N3" t="s">
        <v>8757</v>
      </c>
      <c r="O3" t="s">
        <v>8758</v>
      </c>
      <c r="P3" t="s">
        <v>8696</v>
      </c>
    </row>
    <row r="4" spans="1:16" x14ac:dyDescent="0.25">
      <c r="A4" s="336">
        <v>3</v>
      </c>
      <c r="B4" s="883" t="s">
        <v>7657</v>
      </c>
      <c r="C4" s="884" t="s">
        <v>572</v>
      </c>
      <c r="D4" s="879"/>
      <c r="F4" t="s">
        <v>8698</v>
      </c>
      <c r="G4" t="s">
        <v>8699</v>
      </c>
      <c r="H4" t="s">
        <v>8700</v>
      </c>
      <c r="I4" t="s">
        <v>8701</v>
      </c>
      <c r="J4" t="s">
        <v>8702</v>
      </c>
      <c r="K4" t="s">
        <v>8703</v>
      </c>
      <c r="L4" t="s">
        <v>8704</v>
      </c>
      <c r="M4" t="s">
        <v>8703</v>
      </c>
      <c r="N4" t="s">
        <v>8759</v>
      </c>
      <c r="O4" t="s">
        <v>8759</v>
      </c>
      <c r="P4" t="s">
        <v>8703</v>
      </c>
    </row>
    <row r="5" spans="1:16" x14ac:dyDescent="0.25">
      <c r="A5" s="735">
        <v>4</v>
      </c>
      <c r="B5" s="883" t="s">
        <v>7879</v>
      </c>
      <c r="C5" s="884">
        <v>3</v>
      </c>
      <c r="F5" t="s">
        <v>8705</v>
      </c>
      <c r="H5" t="s">
        <v>8706</v>
      </c>
      <c r="I5" t="s">
        <v>8707</v>
      </c>
      <c r="J5" t="s">
        <v>8708</v>
      </c>
      <c r="K5" t="s">
        <v>8709</v>
      </c>
      <c r="L5" t="s">
        <v>8710</v>
      </c>
      <c r="M5" t="s">
        <v>8709</v>
      </c>
      <c r="N5" t="s">
        <v>8760</v>
      </c>
      <c r="O5" t="s">
        <v>8760</v>
      </c>
      <c r="P5" t="s">
        <v>8709</v>
      </c>
    </row>
    <row r="6" spans="1:16" x14ac:dyDescent="0.25">
      <c r="A6" s="919">
        <v>5</v>
      </c>
      <c r="B6" s="883" t="s">
        <v>7898</v>
      </c>
      <c r="C6" s="884" t="s">
        <v>572</v>
      </c>
      <c r="F6" t="s">
        <v>8711</v>
      </c>
      <c r="H6" t="s">
        <v>8712</v>
      </c>
      <c r="I6" t="s">
        <v>8713</v>
      </c>
      <c r="J6" t="s">
        <v>8714</v>
      </c>
      <c r="K6" t="s">
        <v>8715</v>
      </c>
      <c r="L6" t="s">
        <v>8716</v>
      </c>
      <c r="M6" t="s">
        <v>8715</v>
      </c>
      <c r="P6" t="s">
        <v>8715</v>
      </c>
    </row>
    <row r="7" spans="1:16" x14ac:dyDescent="0.25">
      <c r="A7" s="919">
        <v>6</v>
      </c>
      <c r="B7" s="883" t="s">
        <v>7899</v>
      </c>
      <c r="C7" s="884" t="s">
        <v>572</v>
      </c>
    </row>
    <row r="8" spans="1:16" x14ac:dyDescent="0.25">
      <c r="A8" s="919">
        <v>7</v>
      </c>
      <c r="B8" s="883" t="s">
        <v>7900</v>
      </c>
      <c r="C8" s="884" t="s">
        <v>572</v>
      </c>
    </row>
    <row r="9" spans="1:16" x14ac:dyDescent="0.25">
      <c r="A9" s="336">
        <v>8</v>
      </c>
      <c r="B9" s="883" t="s">
        <v>7901</v>
      </c>
      <c r="C9" s="884" t="s">
        <v>572</v>
      </c>
    </row>
    <row r="10" spans="1:16" x14ac:dyDescent="0.25">
      <c r="A10" s="919">
        <v>9</v>
      </c>
      <c r="B10" s="883" t="s">
        <v>7902</v>
      </c>
      <c r="C10" s="884" t="s">
        <v>572</v>
      </c>
      <c r="F10" s="640" t="s">
        <v>8717</v>
      </c>
      <c r="G10" s="640"/>
    </row>
    <row r="11" spans="1:16" x14ac:dyDescent="0.25">
      <c r="A11" s="735">
        <v>10</v>
      </c>
      <c r="B11" s="883" t="s">
        <v>7903</v>
      </c>
      <c r="C11" s="884">
        <v>3</v>
      </c>
      <c r="F11" t="s">
        <v>8718</v>
      </c>
      <c r="H11" t="s">
        <v>8719</v>
      </c>
      <c r="I11" s="336" t="s">
        <v>8720</v>
      </c>
    </row>
    <row r="12" spans="1:16" x14ac:dyDescent="0.25">
      <c r="A12" s="336">
        <v>11</v>
      </c>
      <c r="B12" s="883" t="s">
        <v>7904</v>
      </c>
      <c r="C12" s="884" t="s">
        <v>572</v>
      </c>
      <c r="F12" s="945" t="s">
        <v>1276</v>
      </c>
      <c r="G12" s="382" t="s">
        <v>8721</v>
      </c>
      <c r="H12" s="946" t="s">
        <v>8722</v>
      </c>
      <c r="I12" s="947" t="s">
        <v>8723</v>
      </c>
      <c r="J12" s="927" t="s">
        <v>8724</v>
      </c>
    </row>
    <row r="13" spans="1:16" x14ac:dyDescent="0.25">
      <c r="A13" s="919">
        <v>12</v>
      </c>
      <c r="B13" s="883" t="s">
        <v>7905</v>
      </c>
      <c r="C13" s="884" t="s">
        <v>572</v>
      </c>
      <c r="F13" s="948"/>
      <c r="G13" s="376" t="s">
        <v>8725</v>
      </c>
      <c r="H13" s="949" t="s">
        <v>8722</v>
      </c>
      <c r="I13" s="950" t="s">
        <v>8723</v>
      </c>
      <c r="J13" s="927" t="s">
        <v>8724</v>
      </c>
    </row>
    <row r="14" spans="1:16" x14ac:dyDescent="0.25">
      <c r="A14" s="735">
        <v>13</v>
      </c>
      <c r="B14" s="883" t="s">
        <v>7906</v>
      </c>
      <c r="C14" s="884">
        <v>3</v>
      </c>
      <c r="F14" s="948"/>
      <c r="G14" s="376" t="s">
        <v>8726</v>
      </c>
      <c r="H14" s="949" t="s">
        <v>8727</v>
      </c>
      <c r="I14" s="950" t="s">
        <v>8723</v>
      </c>
      <c r="J14" s="316" t="s">
        <v>8728</v>
      </c>
    </row>
    <row r="15" spans="1:16" x14ac:dyDescent="0.25">
      <c r="A15" s="336">
        <v>14</v>
      </c>
      <c r="B15" s="883" t="s">
        <v>7907</v>
      </c>
      <c r="C15" s="884" t="s">
        <v>572</v>
      </c>
      <c r="F15" s="951"/>
      <c r="G15" s="397" t="s">
        <v>8729</v>
      </c>
      <c r="H15" s="397" t="s">
        <v>8730</v>
      </c>
      <c r="I15" s="952" t="s">
        <v>8731</v>
      </c>
      <c r="J15" s="316" t="s">
        <v>8728</v>
      </c>
    </row>
    <row r="16" spans="1:16" x14ac:dyDescent="0.25">
      <c r="A16" s="735">
        <v>15</v>
      </c>
      <c r="B16" s="883" t="s">
        <v>7908</v>
      </c>
      <c r="C16" s="884">
        <v>3</v>
      </c>
      <c r="F16" s="948" t="s">
        <v>5797</v>
      </c>
      <c r="G16" s="376" t="s">
        <v>8732</v>
      </c>
      <c r="H16" s="376" t="s">
        <v>8733</v>
      </c>
      <c r="I16" s="953" t="s">
        <v>8731</v>
      </c>
      <c r="J16" s="316" t="s">
        <v>8728</v>
      </c>
    </row>
    <row r="17" spans="1:10" x14ac:dyDescent="0.25">
      <c r="A17" s="336">
        <v>16</v>
      </c>
      <c r="B17" s="883" t="s">
        <v>7909</v>
      </c>
      <c r="C17" s="884" t="s">
        <v>572</v>
      </c>
      <c r="F17" s="951"/>
      <c r="G17" s="397" t="s">
        <v>8734</v>
      </c>
      <c r="H17" s="397" t="s">
        <v>8735</v>
      </c>
      <c r="I17" s="952" t="s">
        <v>8731</v>
      </c>
      <c r="J17" s="316" t="s">
        <v>8728</v>
      </c>
    </row>
    <row r="18" spans="1:10" x14ac:dyDescent="0.25">
      <c r="A18" s="919">
        <v>17</v>
      </c>
      <c r="B18" s="883" t="s">
        <v>7910</v>
      </c>
      <c r="C18" s="884" t="s">
        <v>572</v>
      </c>
      <c r="F18" s="951" t="s">
        <v>6153</v>
      </c>
      <c r="G18" s="397" t="s">
        <v>8736</v>
      </c>
      <c r="H18" s="397" t="s">
        <v>8737</v>
      </c>
      <c r="I18" s="952" t="s">
        <v>8738</v>
      </c>
      <c r="J18" s="316" t="s">
        <v>8728</v>
      </c>
    </row>
    <row r="19" spans="1:10" x14ac:dyDescent="0.25">
      <c r="A19" s="336">
        <v>18</v>
      </c>
      <c r="B19" s="883" t="s">
        <v>7911</v>
      </c>
      <c r="C19" s="884" t="s">
        <v>572</v>
      </c>
      <c r="F19" s="951" t="s">
        <v>6652</v>
      </c>
      <c r="G19" s="397" t="s">
        <v>8739</v>
      </c>
      <c r="H19" s="397" t="s">
        <v>8740</v>
      </c>
      <c r="I19" s="952" t="s">
        <v>8731</v>
      </c>
      <c r="J19" s="316" t="s">
        <v>8728</v>
      </c>
    </row>
    <row r="20" spans="1:10" x14ac:dyDescent="0.25">
      <c r="A20" s="919">
        <v>19</v>
      </c>
      <c r="B20" s="883" t="s">
        <v>7912</v>
      </c>
      <c r="C20" s="884" t="s">
        <v>572</v>
      </c>
      <c r="F20" s="951" t="s">
        <v>8741</v>
      </c>
      <c r="G20" s="397" t="s">
        <v>8742</v>
      </c>
      <c r="H20" s="397" t="s">
        <v>8743</v>
      </c>
      <c r="I20" s="952" t="s">
        <v>8731</v>
      </c>
      <c r="J20" s="316" t="s">
        <v>8728</v>
      </c>
    </row>
    <row r="21" spans="1:10" x14ac:dyDescent="0.25">
      <c r="A21" s="336">
        <v>20</v>
      </c>
      <c r="B21" s="883" t="s">
        <v>7913</v>
      </c>
      <c r="C21" s="884" t="s">
        <v>572</v>
      </c>
      <c r="F21" s="951" t="s">
        <v>4345</v>
      </c>
      <c r="G21" s="397" t="s">
        <v>8744</v>
      </c>
      <c r="H21" s="397" t="s">
        <v>8745</v>
      </c>
      <c r="I21" s="952" t="s">
        <v>8738</v>
      </c>
      <c r="J21" s="316" t="s">
        <v>8728</v>
      </c>
    </row>
    <row r="22" spans="1:10" x14ac:dyDescent="0.25">
      <c r="A22" s="919">
        <v>21</v>
      </c>
      <c r="B22" s="883" t="s">
        <v>7914</v>
      </c>
      <c r="C22" s="884" t="s">
        <v>572</v>
      </c>
    </row>
    <row r="23" spans="1:10" x14ac:dyDescent="0.25">
      <c r="A23" s="735">
        <v>22</v>
      </c>
      <c r="B23" s="883" t="s">
        <v>7915</v>
      </c>
      <c r="C23" s="884">
        <v>2</v>
      </c>
      <c r="F23" s="640" t="s">
        <v>8746</v>
      </c>
      <c r="G23" s="640"/>
      <c r="H23" t="s">
        <v>8747</v>
      </c>
    </row>
    <row r="24" spans="1:10" x14ac:dyDescent="0.25">
      <c r="A24" s="336">
        <v>23</v>
      </c>
      <c r="B24" s="883" t="s">
        <v>7916</v>
      </c>
      <c r="C24" s="884" t="s">
        <v>572</v>
      </c>
      <c r="F24" t="s">
        <v>8718</v>
      </c>
      <c r="H24" t="s">
        <v>8719</v>
      </c>
      <c r="I24" s="336" t="s">
        <v>8748</v>
      </c>
    </row>
    <row r="25" spans="1:10" x14ac:dyDescent="0.25">
      <c r="A25" s="919">
        <v>24</v>
      </c>
      <c r="B25" s="883" t="s">
        <v>7917</v>
      </c>
      <c r="C25" s="884" t="s">
        <v>572</v>
      </c>
      <c r="F25" s="945" t="s">
        <v>1276</v>
      </c>
      <c r="G25" s="954" t="s">
        <v>8749</v>
      </c>
      <c r="H25" s="955" t="s">
        <v>8750</v>
      </c>
      <c r="I25" s="956">
        <f>3/22</f>
        <v>0.13636363636363635</v>
      </c>
      <c r="J25" s="316" t="s">
        <v>8751</v>
      </c>
    </row>
    <row r="26" spans="1:10" x14ac:dyDescent="0.25">
      <c r="A26" s="735">
        <v>25</v>
      </c>
      <c r="B26" s="883" t="s">
        <v>7918</v>
      </c>
      <c r="C26" s="884">
        <v>2</v>
      </c>
      <c r="F26" s="951"/>
      <c r="G26" s="397" t="s">
        <v>8729</v>
      </c>
      <c r="H26" s="957" t="s">
        <v>8730</v>
      </c>
      <c r="I26" s="956">
        <f>3/22</f>
        <v>0.13636363636363635</v>
      </c>
    </row>
    <row r="27" spans="1:10" x14ac:dyDescent="0.25">
      <c r="A27" s="336">
        <v>26</v>
      </c>
      <c r="B27" s="883" t="s">
        <v>7919</v>
      </c>
      <c r="C27" s="884" t="s">
        <v>572</v>
      </c>
      <c r="F27" s="948" t="s">
        <v>5797</v>
      </c>
      <c r="G27" s="954" t="s">
        <v>8732</v>
      </c>
      <c r="H27" s="958" t="s">
        <v>8733</v>
      </c>
      <c r="I27" s="956">
        <f>3/22</f>
        <v>0.13636363636363635</v>
      </c>
    </row>
    <row r="28" spans="1:10" x14ac:dyDescent="0.25">
      <c r="A28" s="919">
        <v>27</v>
      </c>
      <c r="B28" s="883" t="s">
        <v>7920</v>
      </c>
      <c r="C28" s="884" t="s">
        <v>572</v>
      </c>
      <c r="F28" s="951"/>
      <c r="G28" s="397" t="s">
        <v>8734</v>
      </c>
      <c r="H28" s="957" t="s">
        <v>8735</v>
      </c>
      <c r="I28" s="956">
        <f>3/22</f>
        <v>0.13636363636363635</v>
      </c>
    </row>
    <row r="29" spans="1:10" ht="15.75" thickBot="1" x14ac:dyDescent="0.3">
      <c r="A29" s="735">
        <v>28</v>
      </c>
      <c r="B29" s="885" t="s">
        <v>7921</v>
      </c>
      <c r="C29" s="886">
        <v>3</v>
      </c>
      <c r="F29" s="951" t="s">
        <v>6153</v>
      </c>
      <c r="G29" s="397" t="s">
        <v>8736</v>
      </c>
      <c r="H29" s="957" t="s">
        <v>8737</v>
      </c>
      <c r="I29" s="956">
        <f>3/22</f>
        <v>0.13636363636363635</v>
      </c>
    </row>
    <row r="30" spans="1:10" x14ac:dyDescent="0.25">
      <c r="A30" s="336"/>
      <c r="C30" s="336"/>
      <c r="F30" s="945" t="s">
        <v>6652</v>
      </c>
      <c r="G30" s="397" t="s">
        <v>8739</v>
      </c>
      <c r="H30" s="957" t="s">
        <v>8740</v>
      </c>
      <c r="I30" s="956">
        <f>2/22</f>
        <v>9.0909090909090912E-2</v>
      </c>
    </row>
    <row r="31" spans="1:10" x14ac:dyDescent="0.25">
      <c r="C31" s="336"/>
      <c r="F31" s="951"/>
      <c r="G31" s="397" t="s">
        <v>8742</v>
      </c>
      <c r="H31" s="957" t="s">
        <v>8743</v>
      </c>
      <c r="I31" s="956">
        <f>2/22</f>
        <v>9.0909090909090912E-2</v>
      </c>
    </row>
    <row r="32" spans="1:10" x14ac:dyDescent="0.25">
      <c r="A32" s="336"/>
      <c r="B32" s="105" t="s">
        <v>7658</v>
      </c>
      <c r="C32" s="336">
        <f>SUM(C2:C29)</f>
        <v>22</v>
      </c>
      <c r="F32" s="951" t="s">
        <v>4345</v>
      </c>
      <c r="G32" s="397" t="s">
        <v>8744</v>
      </c>
      <c r="H32" s="957" t="s">
        <v>8745</v>
      </c>
      <c r="I32" s="956">
        <f>3/22</f>
        <v>0.13636363636363635</v>
      </c>
    </row>
    <row r="33" spans="1:8" x14ac:dyDescent="0.25">
      <c r="A33" s="336"/>
      <c r="C33" s="336"/>
      <c r="H33" s="959" t="s">
        <v>8752</v>
      </c>
    </row>
    <row r="34" spans="1:8" x14ac:dyDescent="0.25">
      <c r="A34" s="336"/>
      <c r="B34" s="336"/>
      <c r="C34" s="336"/>
    </row>
    <row r="35" spans="1:8" x14ac:dyDescent="0.25">
      <c r="A35" s="336"/>
      <c r="B35" s="105"/>
      <c r="C35" s="336"/>
      <c r="D35" s="335"/>
      <c r="F35" s="960"/>
    </row>
    <row r="36" spans="1:8" x14ac:dyDescent="0.25">
      <c r="A36" s="336"/>
      <c r="B36" s="105"/>
      <c r="C36" s="336"/>
      <c r="D36" s="335"/>
      <c r="F36" s="960"/>
    </row>
    <row r="37" spans="1:8" x14ac:dyDescent="0.25">
      <c r="A37" s="336"/>
      <c r="B37" s="105"/>
      <c r="C37" s="336"/>
      <c r="D37" s="335"/>
    </row>
    <row r="38" spans="1:8" x14ac:dyDescent="0.25">
      <c r="A38" s="336"/>
      <c r="B38" s="105"/>
      <c r="C38" s="336"/>
      <c r="D38" s="335"/>
    </row>
    <row r="39" spans="1:8" x14ac:dyDescent="0.25">
      <c r="A39" s="336"/>
      <c r="B39" s="105"/>
      <c r="C39" s="336"/>
    </row>
    <row r="40" spans="1:8" x14ac:dyDescent="0.25">
      <c r="A40" s="336"/>
      <c r="C40" s="336"/>
    </row>
    <row r="41" spans="1:8" x14ac:dyDescent="0.25">
      <c r="A41" s="336"/>
      <c r="B41" s="105"/>
      <c r="C41" s="336"/>
    </row>
    <row r="42" spans="1:8" x14ac:dyDescent="0.25">
      <c r="A42" s="336"/>
    </row>
    <row r="43" spans="1:8" x14ac:dyDescent="0.25">
      <c r="A43" s="336"/>
      <c r="B43" s="105"/>
      <c r="C43" s="880"/>
    </row>
    <row r="44" spans="1:8" x14ac:dyDescent="0.25">
      <c r="A44" s="336"/>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X167"/>
  <sheetViews>
    <sheetView workbookViewId="0">
      <pane xSplit="2" ySplit="1" topLeftCell="C2" activePane="bottomRight" state="frozen"/>
      <selection activeCell="C2" sqref="C2"/>
      <selection pane="topRight" activeCell="C2" sqref="C2"/>
      <selection pane="bottomLeft" activeCell="C2" sqref="C2"/>
      <selection pane="bottomRight" activeCell="Y6" sqref="Y6"/>
    </sheetView>
  </sheetViews>
  <sheetFormatPr defaultRowHeight="15" x14ac:dyDescent="0.25"/>
  <cols>
    <col min="1" max="1" width="4.7109375" style="336" customWidth="1"/>
    <col min="2" max="2" width="18.42578125" customWidth="1"/>
    <col min="3" max="6" width="9.140625" style="105"/>
    <col min="7" max="7" width="2.85546875" customWidth="1"/>
    <col min="8" max="8" width="13.42578125" customWidth="1"/>
    <col min="13" max="13" width="3.140625" customWidth="1"/>
    <col min="14" max="14" width="11.5703125" customWidth="1"/>
    <col min="15" max="18" width="9.140625" style="105"/>
    <col min="19" max="19" width="3" customWidth="1"/>
    <col min="20" max="20" width="11.42578125" customWidth="1"/>
  </cols>
  <sheetData>
    <row r="1" spans="1:24" x14ac:dyDescent="0.25">
      <c r="A1" s="354" t="s">
        <v>0</v>
      </c>
      <c r="B1" s="640" t="s">
        <v>7924</v>
      </c>
      <c r="C1" s="354" t="s">
        <v>7925</v>
      </c>
      <c r="D1" s="354" t="s">
        <v>7926</v>
      </c>
      <c r="E1" s="354" t="s">
        <v>7927</v>
      </c>
      <c r="F1" s="354" t="s">
        <v>7928</v>
      </c>
      <c r="H1" s="640" t="s">
        <v>7924</v>
      </c>
      <c r="I1" s="354" t="s">
        <v>7925</v>
      </c>
      <c r="J1" s="354" t="s">
        <v>7929</v>
      </c>
      <c r="K1" s="354" t="s">
        <v>7927</v>
      </c>
      <c r="L1" s="354" t="s">
        <v>7930</v>
      </c>
      <c r="M1" s="136"/>
      <c r="N1" s="640" t="s">
        <v>7924</v>
      </c>
      <c r="O1" s="354" t="s">
        <v>7925</v>
      </c>
      <c r="P1" s="354" t="s">
        <v>7931</v>
      </c>
      <c r="Q1" s="354" t="s">
        <v>7927</v>
      </c>
      <c r="R1" s="354" t="s">
        <v>7932</v>
      </c>
      <c r="T1" s="640" t="s">
        <v>7924</v>
      </c>
      <c r="U1" s="354" t="s">
        <v>7925</v>
      </c>
      <c r="V1" s="354" t="s">
        <v>7933</v>
      </c>
      <c r="W1" s="354" t="s">
        <v>7927</v>
      </c>
      <c r="X1" s="354" t="s">
        <v>7934</v>
      </c>
    </row>
    <row r="2" spans="1:24" x14ac:dyDescent="0.25">
      <c r="A2" s="336">
        <v>1</v>
      </c>
      <c r="B2" t="s">
        <v>312</v>
      </c>
      <c r="C2" s="984">
        <v>1</v>
      </c>
      <c r="D2" s="984">
        <v>8.86</v>
      </c>
      <c r="E2" s="984">
        <v>2</v>
      </c>
      <c r="F2" s="984">
        <v>8.7799999999999994</v>
      </c>
      <c r="H2" t="s">
        <v>630</v>
      </c>
      <c r="I2" s="105" t="s">
        <v>7935</v>
      </c>
      <c r="J2" s="105" t="s">
        <v>7938</v>
      </c>
      <c r="K2" s="105" t="s">
        <v>7935</v>
      </c>
      <c r="L2" s="105" t="s">
        <v>7939</v>
      </c>
      <c r="N2" t="s">
        <v>312</v>
      </c>
      <c r="O2" s="105" t="s">
        <v>7935</v>
      </c>
      <c r="P2" s="105" t="s">
        <v>7940</v>
      </c>
      <c r="Q2" s="105" t="s">
        <v>7935</v>
      </c>
      <c r="R2" s="105" t="s">
        <v>7941</v>
      </c>
      <c r="T2" t="s">
        <v>422</v>
      </c>
      <c r="U2" s="105" t="s">
        <v>7935</v>
      </c>
      <c r="V2" s="105" t="s">
        <v>7942</v>
      </c>
      <c r="W2" s="105" t="s">
        <v>7935</v>
      </c>
      <c r="X2" s="105" t="s">
        <v>7942</v>
      </c>
    </row>
    <row r="3" spans="1:24" x14ac:dyDescent="0.25">
      <c r="A3" s="336">
        <v>2</v>
      </c>
      <c r="B3" t="s">
        <v>573</v>
      </c>
      <c r="C3" s="984">
        <v>2</v>
      </c>
      <c r="D3" s="984">
        <v>8.85</v>
      </c>
      <c r="E3" s="984">
        <v>1</v>
      </c>
      <c r="F3" s="984">
        <v>8.81</v>
      </c>
      <c r="H3" t="s">
        <v>994</v>
      </c>
      <c r="I3" s="105" t="s">
        <v>7936</v>
      </c>
      <c r="J3" s="105" t="s">
        <v>7944</v>
      </c>
      <c r="K3" s="105" t="s">
        <v>7945</v>
      </c>
      <c r="L3" s="105" t="s">
        <v>7946</v>
      </c>
      <c r="N3" t="s">
        <v>988</v>
      </c>
      <c r="O3" s="105" t="s">
        <v>7936</v>
      </c>
      <c r="P3" s="105" t="s">
        <v>7947</v>
      </c>
      <c r="Q3" s="105" t="s">
        <v>7936</v>
      </c>
      <c r="R3" s="105" t="s">
        <v>7948</v>
      </c>
      <c r="T3" t="s">
        <v>573</v>
      </c>
      <c r="U3" s="105" t="s">
        <v>7936</v>
      </c>
      <c r="V3" s="105" t="s">
        <v>7949</v>
      </c>
      <c r="W3" s="105" t="s">
        <v>7936</v>
      </c>
      <c r="X3" s="105" t="s">
        <v>7949</v>
      </c>
    </row>
    <row r="4" spans="1:24" x14ac:dyDescent="0.25">
      <c r="A4" s="336">
        <v>3</v>
      </c>
      <c r="B4" t="s">
        <v>988</v>
      </c>
      <c r="C4" s="984">
        <v>3</v>
      </c>
      <c r="D4" s="984">
        <v>8.67</v>
      </c>
      <c r="E4" s="984">
        <v>3</v>
      </c>
      <c r="F4" s="984">
        <v>8.68</v>
      </c>
      <c r="H4" t="s">
        <v>476</v>
      </c>
      <c r="I4" s="105" t="s">
        <v>7945</v>
      </c>
      <c r="J4" s="105" t="s">
        <v>7952</v>
      </c>
      <c r="K4" s="105" t="s">
        <v>7936</v>
      </c>
      <c r="L4" s="105" t="s">
        <v>7953</v>
      </c>
      <c r="N4" t="s">
        <v>573</v>
      </c>
      <c r="O4" s="105" t="s">
        <v>7945</v>
      </c>
      <c r="P4" s="105" t="s">
        <v>7954</v>
      </c>
      <c r="Q4" s="105" t="s">
        <v>7945</v>
      </c>
      <c r="R4" s="105" t="s">
        <v>7955</v>
      </c>
      <c r="T4" t="s">
        <v>382</v>
      </c>
      <c r="U4" s="105" t="s">
        <v>7945</v>
      </c>
      <c r="V4" s="105" t="s">
        <v>7956</v>
      </c>
      <c r="W4" s="105" t="s">
        <v>7945</v>
      </c>
      <c r="X4" s="105" t="s">
        <v>7956</v>
      </c>
    </row>
    <row r="5" spans="1:24" x14ac:dyDescent="0.25">
      <c r="A5" s="336">
        <v>4</v>
      </c>
      <c r="B5" t="s">
        <v>476</v>
      </c>
      <c r="C5" s="984">
        <v>4</v>
      </c>
      <c r="D5" s="984">
        <v>8.64</v>
      </c>
      <c r="E5" s="984">
        <v>4</v>
      </c>
      <c r="F5" s="984">
        <v>8.58</v>
      </c>
      <c r="H5" t="s">
        <v>465</v>
      </c>
      <c r="I5" s="105" t="s">
        <v>7957</v>
      </c>
      <c r="J5" s="105" t="s">
        <v>7959</v>
      </c>
      <c r="K5" s="105" t="s">
        <v>7957</v>
      </c>
      <c r="L5" s="105" t="s">
        <v>7960</v>
      </c>
      <c r="N5" t="s">
        <v>382</v>
      </c>
      <c r="O5" s="105" t="s">
        <v>7957</v>
      </c>
      <c r="P5" s="105" t="s">
        <v>7961</v>
      </c>
      <c r="Q5" s="105" t="s">
        <v>7957</v>
      </c>
      <c r="R5" s="105" t="s">
        <v>7962</v>
      </c>
      <c r="T5" t="s">
        <v>124</v>
      </c>
      <c r="U5" s="105" t="s">
        <v>7957</v>
      </c>
      <c r="V5" s="105" t="s">
        <v>7963</v>
      </c>
      <c r="W5" s="105" t="s">
        <v>7957</v>
      </c>
      <c r="X5" s="105" t="s">
        <v>7963</v>
      </c>
    </row>
    <row r="6" spans="1:24" x14ac:dyDescent="0.25">
      <c r="A6" s="336">
        <v>5</v>
      </c>
      <c r="B6" t="s">
        <v>1079</v>
      </c>
      <c r="C6" s="984">
        <v>5</v>
      </c>
      <c r="D6" s="984">
        <v>8.5</v>
      </c>
      <c r="E6" s="984">
        <v>7</v>
      </c>
      <c r="F6" s="984">
        <v>8.2799999999999994</v>
      </c>
      <c r="H6" t="s">
        <v>408</v>
      </c>
      <c r="I6" s="105" t="s">
        <v>7964</v>
      </c>
      <c r="J6" s="105" t="s">
        <v>7967</v>
      </c>
      <c r="K6" s="105" t="s">
        <v>7965</v>
      </c>
      <c r="L6" s="105" t="s">
        <v>7968</v>
      </c>
      <c r="N6" t="s">
        <v>779</v>
      </c>
      <c r="O6" s="105" t="s">
        <v>7964</v>
      </c>
      <c r="P6" s="105" t="s">
        <v>7969</v>
      </c>
      <c r="Q6" s="105" t="s">
        <v>7964</v>
      </c>
      <c r="R6" s="105" t="s">
        <v>7970</v>
      </c>
      <c r="T6" t="s">
        <v>1086</v>
      </c>
      <c r="U6" s="105" t="s">
        <v>7964</v>
      </c>
      <c r="V6" s="105" t="s">
        <v>7971</v>
      </c>
      <c r="W6" s="105" t="s">
        <v>7964</v>
      </c>
      <c r="X6" s="105" t="s">
        <v>7971</v>
      </c>
    </row>
    <row r="7" spans="1:24" x14ac:dyDescent="0.25">
      <c r="A7" s="336">
        <v>6</v>
      </c>
      <c r="B7" t="s">
        <v>779</v>
      </c>
      <c r="C7" s="984">
        <v>6</v>
      </c>
      <c r="D7" s="984">
        <v>8.39</v>
      </c>
      <c r="E7" s="984">
        <v>6</v>
      </c>
      <c r="F7" s="984">
        <v>8.35</v>
      </c>
      <c r="H7" t="s">
        <v>1079</v>
      </c>
      <c r="I7" s="105" t="s">
        <v>7972</v>
      </c>
      <c r="J7" s="105" t="s">
        <v>7974</v>
      </c>
      <c r="K7" s="105" t="s">
        <v>7964</v>
      </c>
      <c r="L7" s="105" t="s">
        <v>7975</v>
      </c>
      <c r="N7" t="s">
        <v>1079</v>
      </c>
      <c r="O7" s="105" t="s">
        <v>7972</v>
      </c>
      <c r="P7" s="105" t="s">
        <v>7976</v>
      </c>
      <c r="Q7" s="105" t="s">
        <v>7977</v>
      </c>
      <c r="R7" s="105" t="s">
        <v>7978</v>
      </c>
      <c r="T7" t="s">
        <v>77</v>
      </c>
      <c r="U7" s="105" t="s">
        <v>7972</v>
      </c>
      <c r="V7" s="105" t="s">
        <v>7979</v>
      </c>
      <c r="W7" s="105" t="s">
        <v>7972</v>
      </c>
      <c r="X7" s="105" t="s">
        <v>7979</v>
      </c>
    </row>
    <row r="8" spans="1:24" x14ac:dyDescent="0.25">
      <c r="A8" s="336">
        <v>7</v>
      </c>
      <c r="B8" t="s">
        <v>750</v>
      </c>
      <c r="C8" s="984">
        <v>7</v>
      </c>
      <c r="D8" s="984">
        <v>8.3800000000000008</v>
      </c>
      <c r="E8" s="984">
        <v>5</v>
      </c>
      <c r="F8" s="984">
        <v>8.36</v>
      </c>
      <c r="H8" t="s">
        <v>674</v>
      </c>
      <c r="I8" s="105" t="s">
        <v>7965</v>
      </c>
      <c r="J8" s="105" t="s">
        <v>7982</v>
      </c>
      <c r="K8" s="105" t="s">
        <v>7983</v>
      </c>
      <c r="L8" s="105" t="s">
        <v>7984</v>
      </c>
      <c r="N8" t="s">
        <v>538</v>
      </c>
      <c r="O8" s="105" t="s">
        <v>7965</v>
      </c>
      <c r="P8" s="105" t="s">
        <v>7985</v>
      </c>
      <c r="Q8" s="105" t="s">
        <v>7972</v>
      </c>
      <c r="R8" s="105" t="s">
        <v>7986</v>
      </c>
      <c r="T8" t="s">
        <v>937</v>
      </c>
      <c r="U8" s="105" t="s">
        <v>7965</v>
      </c>
      <c r="V8" s="105" t="s">
        <v>7987</v>
      </c>
      <c r="W8" s="105" t="s">
        <v>7965</v>
      </c>
      <c r="X8" s="105" t="s">
        <v>7987</v>
      </c>
    </row>
    <row r="9" spans="1:24" x14ac:dyDescent="0.25">
      <c r="A9" s="336">
        <v>8</v>
      </c>
      <c r="B9" t="s">
        <v>382</v>
      </c>
      <c r="C9" s="984">
        <v>8</v>
      </c>
      <c r="D9" s="984">
        <v>8.31</v>
      </c>
      <c r="E9" s="984">
        <v>8</v>
      </c>
      <c r="F9" s="984">
        <v>8.27</v>
      </c>
      <c r="H9" t="s">
        <v>573</v>
      </c>
      <c r="I9" s="105" t="s">
        <v>7988</v>
      </c>
      <c r="J9" s="105" t="s">
        <v>7990</v>
      </c>
      <c r="K9" s="105" t="s">
        <v>7977</v>
      </c>
      <c r="L9" s="105" t="s">
        <v>7991</v>
      </c>
      <c r="N9" t="s">
        <v>630</v>
      </c>
      <c r="O9" s="105" t="s">
        <v>7988</v>
      </c>
      <c r="P9" s="105" t="s">
        <v>7992</v>
      </c>
      <c r="Q9" s="105" t="s">
        <v>7965</v>
      </c>
      <c r="R9" s="105" t="s">
        <v>7993</v>
      </c>
      <c r="T9" t="s">
        <v>37</v>
      </c>
      <c r="U9" s="105" t="s">
        <v>7988</v>
      </c>
      <c r="V9" s="105" t="s">
        <v>7994</v>
      </c>
      <c r="W9" s="105" t="s">
        <v>7988</v>
      </c>
      <c r="X9" s="105" t="s">
        <v>7994</v>
      </c>
    </row>
    <row r="10" spans="1:24" x14ac:dyDescent="0.25">
      <c r="A10" s="336">
        <v>9</v>
      </c>
      <c r="B10" t="s">
        <v>465</v>
      </c>
      <c r="C10" s="984">
        <v>9</v>
      </c>
      <c r="D10" s="984">
        <v>8.2799999999999994</v>
      </c>
      <c r="E10" s="984">
        <v>11</v>
      </c>
      <c r="F10" s="984">
        <v>8.08</v>
      </c>
      <c r="H10" t="s">
        <v>988</v>
      </c>
      <c r="I10" s="105" t="s">
        <v>7977</v>
      </c>
      <c r="J10" s="105" t="s">
        <v>7996</v>
      </c>
      <c r="K10" s="105" t="s">
        <v>7972</v>
      </c>
      <c r="L10" s="105" t="s">
        <v>7997</v>
      </c>
      <c r="N10" t="s">
        <v>476</v>
      </c>
      <c r="O10" s="105" t="s">
        <v>7977</v>
      </c>
      <c r="P10" s="105" t="s">
        <v>7998</v>
      </c>
      <c r="Q10" s="105" t="s">
        <v>7988</v>
      </c>
      <c r="R10" s="105" t="s">
        <v>7999</v>
      </c>
      <c r="T10" t="s">
        <v>957</v>
      </c>
      <c r="U10" s="105" t="s">
        <v>7977</v>
      </c>
      <c r="V10" s="105" t="s">
        <v>7994</v>
      </c>
      <c r="W10" s="105" t="s">
        <v>7977</v>
      </c>
      <c r="X10" s="105" t="s">
        <v>7994</v>
      </c>
    </row>
    <row r="11" spans="1:24" x14ac:dyDescent="0.25">
      <c r="A11" s="336">
        <v>10</v>
      </c>
      <c r="B11" t="s">
        <v>630</v>
      </c>
      <c r="C11" s="984">
        <v>10</v>
      </c>
      <c r="D11" s="984">
        <v>8.26</v>
      </c>
      <c r="E11" s="984">
        <v>9</v>
      </c>
      <c r="F11" s="984">
        <v>8.19</v>
      </c>
      <c r="H11" t="s">
        <v>750</v>
      </c>
      <c r="I11" s="105" t="s">
        <v>7983</v>
      </c>
      <c r="J11" s="105" t="s">
        <v>7996</v>
      </c>
      <c r="K11" s="105" t="s">
        <v>7988</v>
      </c>
      <c r="L11" s="105" t="s">
        <v>8001</v>
      </c>
      <c r="N11" t="s">
        <v>1086</v>
      </c>
      <c r="O11" s="105" t="s">
        <v>7983</v>
      </c>
      <c r="P11" s="105" t="s">
        <v>8002</v>
      </c>
      <c r="Q11" s="105" t="s">
        <v>7995</v>
      </c>
      <c r="R11" s="105" t="s">
        <v>8003</v>
      </c>
      <c r="T11" t="s">
        <v>476</v>
      </c>
      <c r="U11" s="105" t="s">
        <v>7983</v>
      </c>
      <c r="V11" s="105" t="s">
        <v>8004</v>
      </c>
      <c r="W11" s="105" t="s">
        <v>7983</v>
      </c>
      <c r="X11" s="105" t="s">
        <v>8004</v>
      </c>
    </row>
    <row r="12" spans="1:24" x14ac:dyDescent="0.25">
      <c r="A12" s="336">
        <v>11</v>
      </c>
      <c r="B12" t="s">
        <v>538</v>
      </c>
      <c r="C12" s="984">
        <v>11</v>
      </c>
      <c r="D12" s="984">
        <v>8.2200000000000006</v>
      </c>
      <c r="E12" s="984">
        <v>10</v>
      </c>
      <c r="F12" s="984">
        <v>8.15</v>
      </c>
      <c r="H12" t="s">
        <v>312</v>
      </c>
      <c r="I12" s="105" t="s">
        <v>7995</v>
      </c>
      <c r="J12" s="105" t="s">
        <v>8006</v>
      </c>
      <c r="K12" s="105" t="s">
        <v>7995</v>
      </c>
      <c r="L12" s="105" t="s">
        <v>8007</v>
      </c>
      <c r="N12" t="s">
        <v>77</v>
      </c>
      <c r="O12" s="105" t="s">
        <v>7995</v>
      </c>
      <c r="P12" s="105" t="s">
        <v>8008</v>
      </c>
      <c r="Q12" s="105" t="s">
        <v>8009</v>
      </c>
      <c r="R12" s="105" t="s">
        <v>8010</v>
      </c>
      <c r="T12" t="s">
        <v>756</v>
      </c>
      <c r="U12" s="105" t="s">
        <v>7995</v>
      </c>
      <c r="V12" s="105" t="s">
        <v>7952</v>
      </c>
      <c r="W12" s="105" t="s">
        <v>7995</v>
      </c>
      <c r="X12" s="105" t="s">
        <v>7952</v>
      </c>
    </row>
    <row r="13" spans="1:24" x14ac:dyDescent="0.25">
      <c r="A13" s="336">
        <v>12</v>
      </c>
      <c r="B13" t="s">
        <v>77</v>
      </c>
      <c r="C13" s="984">
        <v>12</v>
      </c>
      <c r="D13" s="984">
        <v>8.18</v>
      </c>
      <c r="E13" s="984">
        <v>12</v>
      </c>
      <c r="F13" s="984">
        <v>8.0299999999999994</v>
      </c>
      <c r="H13" t="s">
        <v>388</v>
      </c>
      <c r="I13" s="105" t="s">
        <v>8009</v>
      </c>
      <c r="J13" s="105" t="s">
        <v>8011</v>
      </c>
      <c r="K13" s="105" t="s">
        <v>8012</v>
      </c>
      <c r="L13" s="105" t="s">
        <v>8013</v>
      </c>
      <c r="N13" t="s">
        <v>750</v>
      </c>
      <c r="O13" s="105" t="s">
        <v>8009</v>
      </c>
      <c r="P13" s="105" t="s">
        <v>8014</v>
      </c>
      <c r="Q13" s="105" t="s">
        <v>7983</v>
      </c>
      <c r="R13" s="105" t="s">
        <v>8015</v>
      </c>
      <c r="T13" t="s">
        <v>312</v>
      </c>
      <c r="U13" s="105" t="s">
        <v>8009</v>
      </c>
      <c r="V13" s="105" t="s">
        <v>7952</v>
      </c>
      <c r="W13" s="105" t="s">
        <v>8009</v>
      </c>
      <c r="X13" s="105" t="s">
        <v>7952</v>
      </c>
    </row>
    <row r="14" spans="1:24" x14ac:dyDescent="0.25">
      <c r="A14" s="336">
        <v>13</v>
      </c>
      <c r="B14" t="s">
        <v>994</v>
      </c>
      <c r="C14" s="984">
        <v>13</v>
      </c>
      <c r="D14" s="984">
        <v>8.11</v>
      </c>
      <c r="E14" s="984">
        <v>13</v>
      </c>
      <c r="F14" s="984">
        <v>7.94</v>
      </c>
      <c r="H14" t="s">
        <v>924</v>
      </c>
      <c r="I14" s="105" t="s">
        <v>8012</v>
      </c>
      <c r="J14" s="105" t="s">
        <v>8017</v>
      </c>
      <c r="K14" s="105" t="s">
        <v>8009</v>
      </c>
      <c r="L14" s="105" t="s">
        <v>8018</v>
      </c>
      <c r="N14" t="s">
        <v>465</v>
      </c>
      <c r="O14" s="105" t="s">
        <v>8012</v>
      </c>
      <c r="P14" s="105" t="s">
        <v>8019</v>
      </c>
      <c r="Q14" s="105" t="s">
        <v>8020</v>
      </c>
      <c r="R14" s="105" t="s">
        <v>8021</v>
      </c>
      <c r="T14" t="s">
        <v>1068</v>
      </c>
      <c r="U14" s="105" t="s">
        <v>8012</v>
      </c>
      <c r="V14" s="105" t="s">
        <v>8022</v>
      </c>
      <c r="W14" s="105" t="s">
        <v>8012</v>
      </c>
      <c r="X14" s="105" t="s">
        <v>8022</v>
      </c>
    </row>
    <row r="15" spans="1:24" x14ac:dyDescent="0.25">
      <c r="A15" s="336">
        <v>14</v>
      </c>
      <c r="B15" t="s">
        <v>1086</v>
      </c>
      <c r="C15" s="984">
        <v>14</v>
      </c>
      <c r="D15" s="984">
        <v>8.02</v>
      </c>
      <c r="E15" s="984">
        <v>14</v>
      </c>
      <c r="F15" s="984">
        <v>7.9</v>
      </c>
      <c r="H15" t="s">
        <v>538</v>
      </c>
      <c r="I15" s="105" t="s">
        <v>8020</v>
      </c>
      <c r="J15" s="105" t="s">
        <v>8024</v>
      </c>
      <c r="K15" s="105" t="s">
        <v>8025</v>
      </c>
      <c r="L15" s="105" t="s">
        <v>7954</v>
      </c>
      <c r="N15" t="s">
        <v>708</v>
      </c>
      <c r="O15" s="105" t="s">
        <v>8020</v>
      </c>
      <c r="P15" s="105" t="s">
        <v>8026</v>
      </c>
      <c r="Q15" s="105" t="s">
        <v>8025</v>
      </c>
      <c r="R15" s="105" t="s">
        <v>8027</v>
      </c>
      <c r="T15" t="s">
        <v>362</v>
      </c>
      <c r="U15" s="105" t="s">
        <v>8020</v>
      </c>
      <c r="V15" s="105" t="s">
        <v>8028</v>
      </c>
      <c r="W15" s="105" t="s">
        <v>8020</v>
      </c>
      <c r="X15" s="105" t="s">
        <v>8028</v>
      </c>
    </row>
    <row r="16" spans="1:24" x14ac:dyDescent="0.25">
      <c r="A16" s="336">
        <v>15</v>
      </c>
      <c r="B16" t="s">
        <v>708</v>
      </c>
      <c r="C16" s="984">
        <v>15</v>
      </c>
      <c r="D16" s="984">
        <v>7.93</v>
      </c>
      <c r="E16" s="984">
        <v>17</v>
      </c>
      <c r="F16" s="984">
        <v>7.72</v>
      </c>
      <c r="H16" t="s">
        <v>779</v>
      </c>
      <c r="I16" s="105" t="s">
        <v>8025</v>
      </c>
      <c r="J16" s="105" t="s">
        <v>7981</v>
      </c>
      <c r="K16" s="105" t="s">
        <v>8020</v>
      </c>
      <c r="L16" s="105" t="s">
        <v>8031</v>
      </c>
      <c r="N16" t="s">
        <v>924</v>
      </c>
      <c r="O16" s="105" t="s">
        <v>8025</v>
      </c>
      <c r="P16" s="105" t="s">
        <v>8010</v>
      </c>
      <c r="Q16" s="105" t="s">
        <v>8012</v>
      </c>
      <c r="R16" s="105" t="s">
        <v>8032</v>
      </c>
      <c r="T16" t="s">
        <v>750</v>
      </c>
      <c r="U16" s="105" t="s">
        <v>8025</v>
      </c>
      <c r="V16" s="105" t="s">
        <v>8033</v>
      </c>
      <c r="W16" s="105" t="s">
        <v>8025</v>
      </c>
      <c r="X16" s="105" t="s">
        <v>8033</v>
      </c>
    </row>
    <row r="17" spans="1:24" x14ac:dyDescent="0.25">
      <c r="A17" s="336">
        <v>16</v>
      </c>
      <c r="B17" t="s">
        <v>924</v>
      </c>
      <c r="C17" s="984">
        <v>16</v>
      </c>
      <c r="D17" s="984">
        <v>7.9</v>
      </c>
      <c r="E17" s="984">
        <v>15</v>
      </c>
      <c r="F17" s="984">
        <v>7.85</v>
      </c>
      <c r="H17" t="s">
        <v>518</v>
      </c>
      <c r="I17" s="105" t="s">
        <v>8034</v>
      </c>
      <c r="J17" s="105" t="s">
        <v>7989</v>
      </c>
      <c r="K17" s="105" t="s">
        <v>8035</v>
      </c>
      <c r="L17" s="105" t="s">
        <v>8036</v>
      </c>
      <c r="N17" t="s">
        <v>756</v>
      </c>
      <c r="O17" s="105" t="s">
        <v>8034</v>
      </c>
      <c r="P17" s="105" t="s">
        <v>8037</v>
      </c>
      <c r="Q17" s="105" t="s">
        <v>8038</v>
      </c>
      <c r="R17" s="105" t="s">
        <v>8039</v>
      </c>
      <c r="T17" t="s">
        <v>623</v>
      </c>
      <c r="U17" s="105" t="s">
        <v>8034</v>
      </c>
      <c r="V17" s="105" t="s">
        <v>8040</v>
      </c>
      <c r="W17" s="105" t="s">
        <v>8034</v>
      </c>
      <c r="X17" s="105" t="s">
        <v>8040</v>
      </c>
    </row>
    <row r="18" spans="1:24" x14ac:dyDescent="0.25">
      <c r="A18" s="336">
        <v>17</v>
      </c>
      <c r="B18" t="s">
        <v>408</v>
      </c>
      <c r="C18" s="984">
        <v>17</v>
      </c>
      <c r="D18" s="984">
        <v>7.9</v>
      </c>
      <c r="E18" s="984">
        <v>18</v>
      </c>
      <c r="F18" s="984">
        <v>7.72</v>
      </c>
      <c r="H18" t="s">
        <v>708</v>
      </c>
      <c r="I18" s="105" t="s">
        <v>8029</v>
      </c>
      <c r="J18" s="105" t="s">
        <v>7989</v>
      </c>
      <c r="K18" s="105" t="s">
        <v>8038</v>
      </c>
      <c r="L18" s="105" t="s">
        <v>8000</v>
      </c>
      <c r="N18" t="s">
        <v>103</v>
      </c>
      <c r="O18" s="105" t="s">
        <v>8029</v>
      </c>
      <c r="P18" s="105" t="s">
        <v>8041</v>
      </c>
      <c r="Q18" s="105" t="s">
        <v>8029</v>
      </c>
      <c r="R18" s="105" t="s">
        <v>8042</v>
      </c>
      <c r="T18" t="s">
        <v>779</v>
      </c>
      <c r="U18" s="105" t="s">
        <v>8029</v>
      </c>
      <c r="V18" s="105" t="s">
        <v>8043</v>
      </c>
      <c r="W18" s="105" t="s">
        <v>8029</v>
      </c>
      <c r="X18" s="105" t="s">
        <v>8043</v>
      </c>
    </row>
    <row r="19" spans="1:24" x14ac:dyDescent="0.25">
      <c r="A19" s="336">
        <v>18</v>
      </c>
      <c r="B19" t="s">
        <v>388</v>
      </c>
      <c r="C19" s="984">
        <v>18</v>
      </c>
      <c r="D19" s="984">
        <v>7.87</v>
      </c>
      <c r="E19" s="984">
        <v>16</v>
      </c>
      <c r="F19" s="984">
        <v>7.73</v>
      </c>
      <c r="H19" t="s">
        <v>84</v>
      </c>
      <c r="I19" s="105" t="s">
        <v>8035</v>
      </c>
      <c r="J19" s="105" t="s">
        <v>7966</v>
      </c>
      <c r="K19" s="105" t="s">
        <v>8034</v>
      </c>
      <c r="L19" s="105" t="s">
        <v>8044</v>
      </c>
      <c r="N19" t="s">
        <v>636</v>
      </c>
      <c r="O19" s="105" t="s">
        <v>8035</v>
      </c>
      <c r="P19" s="105" t="s">
        <v>8045</v>
      </c>
      <c r="Q19" s="105" t="s">
        <v>8034</v>
      </c>
      <c r="R19" s="105" t="s">
        <v>8046</v>
      </c>
      <c r="T19" t="s">
        <v>858</v>
      </c>
      <c r="U19" s="105" t="s">
        <v>8035</v>
      </c>
      <c r="V19" s="105" t="s">
        <v>8047</v>
      </c>
      <c r="W19" s="105" t="s">
        <v>8035</v>
      </c>
      <c r="X19" s="105" t="s">
        <v>8047</v>
      </c>
    </row>
    <row r="20" spans="1:24" x14ac:dyDescent="0.25">
      <c r="A20" s="336">
        <v>19</v>
      </c>
      <c r="B20" t="s">
        <v>756</v>
      </c>
      <c r="C20" s="984">
        <v>19</v>
      </c>
      <c r="D20" s="984">
        <v>7.82</v>
      </c>
      <c r="E20" s="984">
        <v>19</v>
      </c>
      <c r="F20" s="984">
        <v>7.62</v>
      </c>
      <c r="H20" t="s">
        <v>130</v>
      </c>
      <c r="I20" s="105" t="s">
        <v>8048</v>
      </c>
      <c r="J20" s="105" t="s">
        <v>7954</v>
      </c>
      <c r="K20" s="105" t="s">
        <v>8048</v>
      </c>
      <c r="L20" s="105" t="s">
        <v>7955</v>
      </c>
      <c r="N20" t="s">
        <v>37</v>
      </c>
      <c r="O20" s="105" t="s">
        <v>8048</v>
      </c>
      <c r="P20" s="105" t="s">
        <v>8051</v>
      </c>
      <c r="Q20" s="105" t="s">
        <v>8052</v>
      </c>
      <c r="R20" s="105" t="s">
        <v>8053</v>
      </c>
      <c r="T20" t="s">
        <v>833</v>
      </c>
      <c r="U20" s="105" t="s">
        <v>8048</v>
      </c>
      <c r="V20" s="105" t="s">
        <v>8054</v>
      </c>
      <c r="W20" s="105" t="s">
        <v>8048</v>
      </c>
      <c r="X20" s="105" t="s">
        <v>8054</v>
      </c>
    </row>
    <row r="21" spans="1:24" x14ac:dyDescent="0.25">
      <c r="A21" s="336">
        <v>20</v>
      </c>
      <c r="B21" t="s">
        <v>37</v>
      </c>
      <c r="C21" s="984">
        <v>20</v>
      </c>
      <c r="D21" s="984">
        <v>7.73</v>
      </c>
      <c r="E21" s="984">
        <v>24</v>
      </c>
      <c r="F21" s="984">
        <v>7.41</v>
      </c>
      <c r="H21" t="s">
        <v>511</v>
      </c>
      <c r="I21" s="105" t="s">
        <v>8038</v>
      </c>
      <c r="J21" s="105" t="s">
        <v>8057</v>
      </c>
      <c r="K21" s="105" t="s">
        <v>8029</v>
      </c>
      <c r="L21" s="105" t="s">
        <v>7948</v>
      </c>
      <c r="N21" t="s">
        <v>362</v>
      </c>
      <c r="O21" s="105" t="s">
        <v>8038</v>
      </c>
      <c r="P21" s="105" t="s">
        <v>8058</v>
      </c>
      <c r="Q21" s="105" t="s">
        <v>8035</v>
      </c>
      <c r="R21" s="105" t="s">
        <v>8059</v>
      </c>
      <c r="T21" t="s">
        <v>130</v>
      </c>
      <c r="U21" s="105" t="s">
        <v>8038</v>
      </c>
      <c r="V21" s="105" t="s">
        <v>7968</v>
      </c>
      <c r="W21" s="105" t="s">
        <v>8038</v>
      </c>
      <c r="X21" s="105" t="s">
        <v>7968</v>
      </c>
    </row>
    <row r="22" spans="1:24" x14ac:dyDescent="0.25">
      <c r="A22" s="336">
        <v>21</v>
      </c>
      <c r="B22" t="s">
        <v>362</v>
      </c>
      <c r="C22" s="984">
        <v>21</v>
      </c>
      <c r="D22" s="984">
        <v>7.68</v>
      </c>
      <c r="E22" s="984">
        <v>21</v>
      </c>
      <c r="F22" s="984">
        <v>7.54</v>
      </c>
      <c r="H22" t="s">
        <v>77</v>
      </c>
      <c r="I22" s="105" t="s">
        <v>8060</v>
      </c>
      <c r="J22" s="105" t="s">
        <v>8044</v>
      </c>
      <c r="K22" s="105" t="s">
        <v>8060</v>
      </c>
      <c r="L22" s="105" t="s">
        <v>8062</v>
      </c>
      <c r="N22" t="s">
        <v>994</v>
      </c>
      <c r="O22" s="105" t="s">
        <v>8060</v>
      </c>
      <c r="P22" s="105" t="s">
        <v>8063</v>
      </c>
      <c r="Q22" s="105" t="s">
        <v>8060</v>
      </c>
      <c r="R22" s="105" t="s">
        <v>8064</v>
      </c>
      <c r="T22" t="s">
        <v>84</v>
      </c>
      <c r="U22" s="105" t="s">
        <v>8060</v>
      </c>
      <c r="V22" s="105" t="s">
        <v>8065</v>
      </c>
      <c r="W22" s="105" t="s">
        <v>8060</v>
      </c>
      <c r="X22" s="105" t="s">
        <v>8065</v>
      </c>
    </row>
    <row r="23" spans="1:24" x14ac:dyDescent="0.25">
      <c r="A23" s="336">
        <v>22</v>
      </c>
      <c r="B23" t="s">
        <v>636</v>
      </c>
      <c r="C23" s="984">
        <v>22</v>
      </c>
      <c r="D23" s="984">
        <v>7.66</v>
      </c>
      <c r="E23" s="984">
        <v>20</v>
      </c>
      <c r="F23" s="984">
        <v>7.59</v>
      </c>
      <c r="H23" t="s">
        <v>844</v>
      </c>
      <c r="I23" s="105" t="s">
        <v>8052</v>
      </c>
      <c r="J23" s="105" t="s">
        <v>7961</v>
      </c>
      <c r="K23" s="105" t="s">
        <v>8067</v>
      </c>
      <c r="L23" s="105" t="s">
        <v>7985</v>
      </c>
      <c r="N23" t="s">
        <v>388</v>
      </c>
      <c r="O23" s="105" t="s">
        <v>8052</v>
      </c>
      <c r="P23" s="105" t="s">
        <v>8068</v>
      </c>
      <c r="Q23" s="105" t="s">
        <v>8048</v>
      </c>
      <c r="R23" s="105" t="s">
        <v>8069</v>
      </c>
      <c r="T23" t="s">
        <v>60</v>
      </c>
      <c r="U23" s="105" t="s">
        <v>8052</v>
      </c>
      <c r="V23" s="105" t="s">
        <v>7990</v>
      </c>
      <c r="W23" s="105" t="s">
        <v>8052</v>
      </c>
      <c r="X23" s="105" t="s">
        <v>7990</v>
      </c>
    </row>
    <row r="24" spans="1:24" x14ac:dyDescent="0.25">
      <c r="A24" s="336">
        <v>23</v>
      </c>
      <c r="B24" t="s">
        <v>215</v>
      </c>
      <c r="C24" s="984">
        <v>23</v>
      </c>
      <c r="D24" s="984">
        <v>7.62</v>
      </c>
      <c r="E24" s="984">
        <v>25</v>
      </c>
      <c r="F24" s="984">
        <v>7.37</v>
      </c>
      <c r="H24" t="s">
        <v>215</v>
      </c>
      <c r="I24" s="105" t="s">
        <v>8070</v>
      </c>
      <c r="J24" s="105" t="s">
        <v>7962</v>
      </c>
      <c r="K24" s="105" t="s">
        <v>8052</v>
      </c>
      <c r="L24" s="105" t="s">
        <v>8072</v>
      </c>
      <c r="N24" t="s">
        <v>215</v>
      </c>
      <c r="O24" s="105" t="s">
        <v>8070</v>
      </c>
      <c r="P24" s="105" t="s">
        <v>8073</v>
      </c>
      <c r="Q24" s="105" t="s">
        <v>8055</v>
      </c>
      <c r="R24" s="105" t="s">
        <v>8074</v>
      </c>
      <c r="T24" t="s">
        <v>511</v>
      </c>
      <c r="U24" s="105" t="s">
        <v>8070</v>
      </c>
      <c r="V24" s="105" t="s">
        <v>8075</v>
      </c>
      <c r="W24" s="105" t="s">
        <v>8070</v>
      </c>
      <c r="X24" s="105" t="s">
        <v>8075</v>
      </c>
    </row>
    <row r="25" spans="1:24" x14ac:dyDescent="0.25">
      <c r="A25" s="336">
        <v>24</v>
      </c>
      <c r="B25" t="s">
        <v>84</v>
      </c>
      <c r="C25" s="984">
        <v>24</v>
      </c>
      <c r="D25" s="984">
        <v>7.62</v>
      </c>
      <c r="E25" s="984">
        <v>23</v>
      </c>
      <c r="F25" s="984">
        <v>7.46</v>
      </c>
      <c r="H25" t="s">
        <v>937</v>
      </c>
      <c r="I25" s="105" t="s">
        <v>8055</v>
      </c>
      <c r="J25" s="105" t="s">
        <v>8076</v>
      </c>
      <c r="K25" s="105" t="s">
        <v>8077</v>
      </c>
      <c r="L25" s="105" t="s">
        <v>8078</v>
      </c>
      <c r="N25" t="s">
        <v>1073</v>
      </c>
      <c r="O25" s="105" t="s">
        <v>8055</v>
      </c>
      <c r="P25" s="105" t="s">
        <v>8079</v>
      </c>
      <c r="Q25" s="105" t="s">
        <v>8080</v>
      </c>
      <c r="R25" s="105" t="s">
        <v>8081</v>
      </c>
      <c r="T25" t="s">
        <v>988</v>
      </c>
      <c r="U25" s="105" t="s">
        <v>8055</v>
      </c>
      <c r="V25" s="105" t="s">
        <v>8082</v>
      </c>
      <c r="W25" s="105" t="s">
        <v>8055</v>
      </c>
      <c r="X25" s="105" t="s">
        <v>8082</v>
      </c>
    </row>
    <row r="26" spans="1:24" x14ac:dyDescent="0.25">
      <c r="A26" s="336">
        <v>25</v>
      </c>
      <c r="B26" t="s">
        <v>130</v>
      </c>
      <c r="C26" s="984">
        <v>25</v>
      </c>
      <c r="D26" s="984">
        <v>7.57</v>
      </c>
      <c r="E26" s="984">
        <v>26</v>
      </c>
      <c r="F26" s="984">
        <v>7.33</v>
      </c>
      <c r="H26" t="s">
        <v>636</v>
      </c>
      <c r="I26" s="105" t="s">
        <v>8071</v>
      </c>
      <c r="J26" s="105" t="s">
        <v>7976</v>
      </c>
      <c r="K26" s="105" t="s">
        <v>8055</v>
      </c>
      <c r="L26" s="105" t="s">
        <v>8023</v>
      </c>
      <c r="N26" t="s">
        <v>84</v>
      </c>
      <c r="O26" s="105" t="s">
        <v>8071</v>
      </c>
      <c r="P26" s="105" t="s">
        <v>8085</v>
      </c>
      <c r="Q26" s="105" t="s">
        <v>8077</v>
      </c>
      <c r="R26" s="105" t="s">
        <v>8086</v>
      </c>
      <c r="T26" t="s">
        <v>215</v>
      </c>
      <c r="U26" s="105" t="s">
        <v>8071</v>
      </c>
      <c r="V26" s="105" t="s">
        <v>7943</v>
      </c>
      <c r="W26" s="105" t="s">
        <v>8071</v>
      </c>
      <c r="X26" s="105" t="s">
        <v>7943</v>
      </c>
    </row>
    <row r="27" spans="1:24" x14ac:dyDescent="0.25">
      <c r="A27" s="336">
        <v>26</v>
      </c>
      <c r="B27" t="s">
        <v>511</v>
      </c>
      <c r="C27" s="984">
        <v>26</v>
      </c>
      <c r="D27" s="984">
        <v>7.57</v>
      </c>
      <c r="E27" s="984">
        <v>22</v>
      </c>
      <c r="F27" s="984">
        <v>7.48</v>
      </c>
      <c r="H27" t="s">
        <v>119</v>
      </c>
      <c r="I27" s="105" t="s">
        <v>8077</v>
      </c>
      <c r="J27" s="105" t="s">
        <v>8087</v>
      </c>
      <c r="K27" s="105" t="s">
        <v>8071</v>
      </c>
      <c r="L27" s="105" t="s">
        <v>8088</v>
      </c>
      <c r="N27" t="s">
        <v>511</v>
      </c>
      <c r="O27" s="105" t="s">
        <v>8077</v>
      </c>
      <c r="P27" s="105" t="s">
        <v>8089</v>
      </c>
      <c r="Q27" s="105" t="s">
        <v>8070</v>
      </c>
      <c r="R27" s="105" t="s">
        <v>8090</v>
      </c>
      <c r="T27" t="s">
        <v>518</v>
      </c>
      <c r="U27" s="105" t="s">
        <v>8077</v>
      </c>
      <c r="V27" s="105" t="s">
        <v>7937</v>
      </c>
      <c r="W27" s="105" t="s">
        <v>8077</v>
      </c>
      <c r="X27" s="105" t="s">
        <v>7937</v>
      </c>
    </row>
    <row r="28" spans="1:24" x14ac:dyDescent="0.25">
      <c r="A28" s="336">
        <v>27</v>
      </c>
      <c r="B28" t="s">
        <v>103</v>
      </c>
      <c r="C28" s="984">
        <v>27</v>
      </c>
      <c r="D28" s="984">
        <v>7.4</v>
      </c>
      <c r="E28" s="984">
        <v>28</v>
      </c>
      <c r="F28" s="984">
        <v>7.22</v>
      </c>
      <c r="H28" t="s">
        <v>37</v>
      </c>
      <c r="I28" s="105" t="s">
        <v>8091</v>
      </c>
      <c r="J28" s="105" t="s">
        <v>8078</v>
      </c>
      <c r="K28" s="105" t="s">
        <v>8093</v>
      </c>
      <c r="L28" s="105" t="s">
        <v>8094</v>
      </c>
      <c r="N28" t="s">
        <v>408</v>
      </c>
      <c r="O28" s="105" t="s">
        <v>8091</v>
      </c>
      <c r="P28" s="105" t="s">
        <v>8095</v>
      </c>
      <c r="Q28" s="105" t="s">
        <v>8071</v>
      </c>
      <c r="R28" s="105" t="s">
        <v>8074</v>
      </c>
      <c r="T28" t="s">
        <v>839</v>
      </c>
      <c r="U28" s="105" t="s">
        <v>8091</v>
      </c>
      <c r="V28" s="105" t="s">
        <v>8096</v>
      </c>
      <c r="W28" s="105" t="s">
        <v>8091</v>
      </c>
      <c r="X28" s="105" t="s">
        <v>8096</v>
      </c>
    </row>
    <row r="29" spans="1:24" x14ac:dyDescent="0.25">
      <c r="A29" s="336">
        <v>28</v>
      </c>
      <c r="B29" t="s">
        <v>957</v>
      </c>
      <c r="C29" s="984">
        <v>28</v>
      </c>
      <c r="D29" s="984">
        <v>7.38</v>
      </c>
      <c r="E29" s="984">
        <v>29</v>
      </c>
      <c r="F29" s="984">
        <v>7.14</v>
      </c>
      <c r="H29" t="s">
        <v>362</v>
      </c>
      <c r="I29" s="105" t="s">
        <v>8067</v>
      </c>
      <c r="J29" s="105" t="s">
        <v>8049</v>
      </c>
      <c r="K29" s="105" t="s">
        <v>8098</v>
      </c>
      <c r="L29" s="105" t="s">
        <v>8099</v>
      </c>
      <c r="N29" t="s">
        <v>130</v>
      </c>
      <c r="O29" s="105" t="s">
        <v>8067</v>
      </c>
      <c r="P29" s="105" t="s">
        <v>8100</v>
      </c>
      <c r="Q29" s="105" t="s">
        <v>8067</v>
      </c>
      <c r="R29" s="105" t="s">
        <v>8101</v>
      </c>
      <c r="T29" t="s">
        <v>591</v>
      </c>
      <c r="U29" s="105" t="s">
        <v>8067</v>
      </c>
      <c r="V29" s="105" t="s">
        <v>8102</v>
      </c>
      <c r="W29" s="105" t="s">
        <v>8067</v>
      </c>
      <c r="X29" s="105" t="s">
        <v>8102</v>
      </c>
    </row>
    <row r="30" spans="1:24" x14ac:dyDescent="0.25">
      <c r="A30" s="336">
        <v>29</v>
      </c>
      <c r="B30" t="s">
        <v>518</v>
      </c>
      <c r="C30" s="984">
        <v>29</v>
      </c>
      <c r="D30" s="984">
        <v>7.29</v>
      </c>
      <c r="E30" s="984">
        <v>27</v>
      </c>
      <c r="F30" s="984">
        <v>7.25</v>
      </c>
      <c r="H30" t="s">
        <v>382</v>
      </c>
      <c r="I30" s="105" t="s">
        <v>8097</v>
      </c>
      <c r="J30" s="105" t="s">
        <v>7985</v>
      </c>
      <c r="K30" s="105" t="s">
        <v>8091</v>
      </c>
      <c r="L30" s="105" t="s">
        <v>7985</v>
      </c>
      <c r="N30" t="s">
        <v>957</v>
      </c>
      <c r="O30" s="105" t="s">
        <v>8097</v>
      </c>
      <c r="P30" s="105" t="s">
        <v>8104</v>
      </c>
      <c r="Q30" s="105" t="s">
        <v>8093</v>
      </c>
      <c r="R30" s="105" t="s">
        <v>8105</v>
      </c>
      <c r="T30" t="s">
        <v>237</v>
      </c>
      <c r="U30" s="105" t="s">
        <v>8097</v>
      </c>
      <c r="V30" s="105" t="s">
        <v>8106</v>
      </c>
      <c r="W30" s="105" t="s">
        <v>8097</v>
      </c>
      <c r="X30" s="105" t="s">
        <v>8106</v>
      </c>
    </row>
    <row r="31" spans="1:24" x14ac:dyDescent="0.25">
      <c r="A31" s="336">
        <v>30</v>
      </c>
      <c r="B31" t="s">
        <v>674</v>
      </c>
      <c r="C31" s="984">
        <v>30</v>
      </c>
      <c r="D31" s="984">
        <v>7.25</v>
      </c>
      <c r="E31" s="984">
        <v>30</v>
      </c>
      <c r="F31" s="984">
        <v>7.08</v>
      </c>
      <c r="H31" t="s">
        <v>756</v>
      </c>
      <c r="I31" s="105" t="s">
        <v>8093</v>
      </c>
      <c r="J31" s="105" t="s">
        <v>8108</v>
      </c>
      <c r="K31" s="105" t="s">
        <v>8070</v>
      </c>
      <c r="L31" s="105" t="s">
        <v>8016</v>
      </c>
      <c r="N31" t="s">
        <v>844</v>
      </c>
      <c r="O31" s="105" t="s">
        <v>8093</v>
      </c>
      <c r="P31" s="105" t="s">
        <v>8109</v>
      </c>
      <c r="Q31" s="105" t="s">
        <v>8110</v>
      </c>
      <c r="R31" s="105" t="s">
        <v>8111</v>
      </c>
      <c r="T31" t="s">
        <v>525</v>
      </c>
      <c r="U31" s="105" t="s">
        <v>8093</v>
      </c>
      <c r="V31" s="105" t="s">
        <v>7940</v>
      </c>
      <c r="W31" s="105" t="s">
        <v>8093</v>
      </c>
      <c r="X31" s="105" t="s">
        <v>7940</v>
      </c>
    </row>
    <row r="32" spans="1:24" x14ac:dyDescent="0.25">
      <c r="A32" s="336">
        <v>31</v>
      </c>
      <c r="B32" t="s">
        <v>937</v>
      </c>
      <c r="C32" s="984">
        <v>31</v>
      </c>
      <c r="D32" s="984">
        <v>7.13</v>
      </c>
      <c r="E32" s="984">
        <v>31</v>
      </c>
      <c r="F32" s="984">
        <v>6.96</v>
      </c>
      <c r="H32" t="s">
        <v>1086</v>
      </c>
      <c r="I32" s="105" t="s">
        <v>8112</v>
      </c>
      <c r="J32" s="105" t="s">
        <v>7986</v>
      </c>
      <c r="K32" s="105" t="s">
        <v>8097</v>
      </c>
      <c r="L32" s="105" t="s">
        <v>8114</v>
      </c>
      <c r="N32" t="s">
        <v>591</v>
      </c>
      <c r="O32" s="105" t="s">
        <v>8112</v>
      </c>
      <c r="P32" s="105" t="s">
        <v>8115</v>
      </c>
      <c r="Q32" s="105" t="s">
        <v>8091</v>
      </c>
      <c r="R32" s="105" t="s">
        <v>8116</v>
      </c>
      <c r="T32" t="s">
        <v>408</v>
      </c>
      <c r="U32" s="105" t="s">
        <v>8112</v>
      </c>
      <c r="V32" s="105" t="s">
        <v>7951</v>
      </c>
      <c r="W32" s="105" t="s">
        <v>8112</v>
      </c>
      <c r="X32" s="105" t="s">
        <v>7951</v>
      </c>
    </row>
    <row r="33" spans="1:24" x14ac:dyDescent="0.25">
      <c r="A33" s="336">
        <v>32</v>
      </c>
      <c r="B33" t="s">
        <v>1073</v>
      </c>
      <c r="C33" s="984">
        <v>32</v>
      </c>
      <c r="D33" s="984">
        <v>7.03</v>
      </c>
      <c r="E33" s="984">
        <v>46</v>
      </c>
      <c r="F33" s="984">
        <v>6.27</v>
      </c>
      <c r="H33" t="s">
        <v>103</v>
      </c>
      <c r="I33" s="105" t="s">
        <v>8117</v>
      </c>
      <c r="J33" s="105" t="s">
        <v>8030</v>
      </c>
      <c r="K33" s="105" t="s">
        <v>8121</v>
      </c>
      <c r="L33" s="105" t="s">
        <v>8122</v>
      </c>
      <c r="N33" t="s">
        <v>285</v>
      </c>
      <c r="O33" s="105" t="s">
        <v>8117</v>
      </c>
      <c r="P33" s="105" t="s">
        <v>8123</v>
      </c>
      <c r="Q33" s="105" t="s">
        <v>8121</v>
      </c>
      <c r="R33" s="105" t="s">
        <v>8124</v>
      </c>
      <c r="T33" t="s">
        <v>538</v>
      </c>
      <c r="U33" s="105" t="s">
        <v>8117</v>
      </c>
      <c r="V33" s="105" t="s">
        <v>7950</v>
      </c>
      <c r="W33" s="105" t="s">
        <v>8117</v>
      </c>
      <c r="X33" s="105" t="s">
        <v>7950</v>
      </c>
    </row>
    <row r="34" spans="1:24" x14ac:dyDescent="0.25">
      <c r="A34" s="336">
        <v>33</v>
      </c>
      <c r="B34" t="s">
        <v>591</v>
      </c>
      <c r="C34" s="984">
        <v>33</v>
      </c>
      <c r="D34" s="984">
        <v>7.03</v>
      </c>
      <c r="E34" s="984">
        <v>33</v>
      </c>
      <c r="F34" s="984">
        <v>6.84</v>
      </c>
      <c r="H34" t="s">
        <v>957</v>
      </c>
      <c r="I34" s="105" t="s">
        <v>8098</v>
      </c>
      <c r="J34" s="105" t="s">
        <v>8126</v>
      </c>
      <c r="K34" s="105" t="s">
        <v>8112</v>
      </c>
      <c r="L34" s="105" t="s">
        <v>8094</v>
      </c>
      <c r="N34" t="s">
        <v>518</v>
      </c>
      <c r="O34" s="105" t="s">
        <v>8098</v>
      </c>
      <c r="P34" s="105" t="s">
        <v>8127</v>
      </c>
      <c r="Q34" s="105" t="s">
        <v>8097</v>
      </c>
      <c r="R34" s="105" t="s">
        <v>8127</v>
      </c>
      <c r="T34" t="s">
        <v>119</v>
      </c>
      <c r="U34" s="105" t="s">
        <v>8098</v>
      </c>
      <c r="V34" s="105" t="s">
        <v>8011</v>
      </c>
      <c r="W34" s="105" t="s">
        <v>8098</v>
      </c>
      <c r="X34" s="105" t="s">
        <v>8011</v>
      </c>
    </row>
    <row r="35" spans="1:24" x14ac:dyDescent="0.25">
      <c r="A35" s="336">
        <v>34</v>
      </c>
      <c r="B35" t="s">
        <v>844</v>
      </c>
      <c r="C35" s="984">
        <v>34</v>
      </c>
      <c r="D35" s="984">
        <v>7.01</v>
      </c>
      <c r="E35" s="984">
        <v>42</v>
      </c>
      <c r="F35" s="984">
        <v>6.46</v>
      </c>
      <c r="H35" t="s">
        <v>839</v>
      </c>
      <c r="I35" s="105" t="s">
        <v>8121</v>
      </c>
      <c r="J35" s="105" t="s">
        <v>8099</v>
      </c>
      <c r="K35" s="105" t="s">
        <v>8117</v>
      </c>
      <c r="L35" s="105" t="s">
        <v>8061</v>
      </c>
      <c r="N35" t="s">
        <v>674</v>
      </c>
      <c r="O35" s="105" t="s">
        <v>8121</v>
      </c>
      <c r="P35" s="105" t="s">
        <v>8130</v>
      </c>
      <c r="Q35" s="105" t="s">
        <v>8112</v>
      </c>
      <c r="R35" s="105" t="s">
        <v>8131</v>
      </c>
      <c r="T35" t="s">
        <v>305</v>
      </c>
      <c r="U35" s="105" t="s">
        <v>8121</v>
      </c>
      <c r="V35" s="105" t="s">
        <v>8011</v>
      </c>
      <c r="W35" s="105" t="s">
        <v>8121</v>
      </c>
      <c r="X35" s="105" t="s">
        <v>8011</v>
      </c>
    </row>
    <row r="36" spans="1:24" x14ac:dyDescent="0.25">
      <c r="A36" s="336">
        <v>35</v>
      </c>
      <c r="B36" t="s">
        <v>119</v>
      </c>
      <c r="C36" s="984">
        <v>35</v>
      </c>
      <c r="D36" s="984">
        <v>6.95</v>
      </c>
      <c r="E36" s="984">
        <v>32</v>
      </c>
      <c r="F36" s="984">
        <v>6.87</v>
      </c>
      <c r="H36" t="s">
        <v>1073</v>
      </c>
      <c r="I36" s="105" t="s">
        <v>8132</v>
      </c>
      <c r="J36" s="105" t="s">
        <v>8099</v>
      </c>
      <c r="K36" s="105" t="s">
        <v>8110</v>
      </c>
      <c r="L36" s="105" t="s">
        <v>7978</v>
      </c>
      <c r="N36" t="s">
        <v>525</v>
      </c>
      <c r="O36" s="105" t="s">
        <v>8132</v>
      </c>
      <c r="P36" s="105" t="s">
        <v>8134</v>
      </c>
      <c r="Q36" s="105" t="s">
        <v>8135</v>
      </c>
      <c r="R36" s="105" t="s">
        <v>8136</v>
      </c>
      <c r="T36" t="s">
        <v>709</v>
      </c>
      <c r="U36" s="105" t="s">
        <v>8132</v>
      </c>
      <c r="V36" s="105" t="s">
        <v>7958</v>
      </c>
      <c r="W36" s="105" t="s">
        <v>8132</v>
      </c>
      <c r="X36" s="105" t="s">
        <v>7958</v>
      </c>
    </row>
    <row r="37" spans="1:24" x14ac:dyDescent="0.25">
      <c r="A37" s="336">
        <v>36</v>
      </c>
      <c r="B37" t="s">
        <v>525</v>
      </c>
      <c r="C37" s="984">
        <v>36</v>
      </c>
      <c r="D37" s="984">
        <v>6.94</v>
      </c>
      <c r="E37" s="984">
        <v>36</v>
      </c>
      <c r="F37" s="984">
        <v>6.66</v>
      </c>
      <c r="H37" t="s">
        <v>525</v>
      </c>
      <c r="I37" s="105" t="s">
        <v>8080</v>
      </c>
      <c r="J37" s="105" t="s">
        <v>8050</v>
      </c>
      <c r="K37" s="105" t="s">
        <v>8080</v>
      </c>
      <c r="L37" s="105" t="s">
        <v>8139</v>
      </c>
      <c r="N37" t="s">
        <v>623</v>
      </c>
      <c r="O37" s="105" t="s">
        <v>8080</v>
      </c>
      <c r="P37" s="105" t="s">
        <v>8140</v>
      </c>
      <c r="Q37" s="105" t="s">
        <v>8141</v>
      </c>
      <c r="R37" s="105" t="s">
        <v>8142</v>
      </c>
      <c r="T37" t="s">
        <v>285</v>
      </c>
      <c r="U37" s="105" t="s">
        <v>8080</v>
      </c>
      <c r="V37" s="105" t="s">
        <v>8143</v>
      </c>
      <c r="W37" s="105" t="s">
        <v>8080</v>
      </c>
      <c r="X37" s="105" t="s">
        <v>8143</v>
      </c>
    </row>
    <row r="38" spans="1:24" x14ac:dyDescent="0.25">
      <c r="A38" s="336">
        <v>37</v>
      </c>
      <c r="B38" t="s">
        <v>285</v>
      </c>
      <c r="C38" s="984">
        <v>37</v>
      </c>
      <c r="D38" s="984">
        <v>6.9</v>
      </c>
      <c r="E38" s="984">
        <v>34</v>
      </c>
      <c r="F38" s="984">
        <v>6.7</v>
      </c>
      <c r="H38" t="s">
        <v>422</v>
      </c>
      <c r="I38" s="105" t="s">
        <v>8135</v>
      </c>
      <c r="J38" s="105" t="s">
        <v>8144</v>
      </c>
      <c r="K38" s="105" t="s">
        <v>8132</v>
      </c>
      <c r="L38" s="105" t="s">
        <v>8008</v>
      </c>
      <c r="N38" t="s">
        <v>1286</v>
      </c>
      <c r="O38" s="105" t="s">
        <v>8135</v>
      </c>
      <c r="P38" s="105" t="s">
        <v>8145</v>
      </c>
      <c r="Q38" s="105" t="s">
        <v>8146</v>
      </c>
      <c r="R38" s="105" t="s">
        <v>8147</v>
      </c>
      <c r="T38" t="s">
        <v>471</v>
      </c>
      <c r="U38" s="105" t="s">
        <v>8135</v>
      </c>
      <c r="V38" s="105" t="s">
        <v>8148</v>
      </c>
      <c r="W38" s="105" t="s">
        <v>8135</v>
      </c>
      <c r="X38" s="105" t="s">
        <v>8148</v>
      </c>
    </row>
    <row r="39" spans="1:24" x14ac:dyDescent="0.25">
      <c r="A39" s="336">
        <v>38</v>
      </c>
      <c r="B39" t="s">
        <v>124</v>
      </c>
      <c r="C39" s="984">
        <v>38</v>
      </c>
      <c r="D39" s="984">
        <v>6.89</v>
      </c>
      <c r="E39" s="984">
        <v>43</v>
      </c>
      <c r="F39" s="984">
        <v>6.45</v>
      </c>
      <c r="H39" t="s">
        <v>124</v>
      </c>
      <c r="I39" s="105" t="s">
        <v>8110</v>
      </c>
      <c r="J39" s="105" t="s">
        <v>7978</v>
      </c>
      <c r="K39" s="105" t="s">
        <v>8128</v>
      </c>
      <c r="L39" s="105" t="s">
        <v>8151</v>
      </c>
      <c r="N39" t="s">
        <v>305</v>
      </c>
      <c r="O39" s="105" t="s">
        <v>8110</v>
      </c>
      <c r="P39" s="105" t="s">
        <v>8152</v>
      </c>
      <c r="Q39" s="105" t="s">
        <v>8117</v>
      </c>
      <c r="R39" s="105" t="s">
        <v>8153</v>
      </c>
      <c r="T39" t="s">
        <v>1110</v>
      </c>
      <c r="U39" s="105" t="s">
        <v>8110</v>
      </c>
      <c r="V39" s="105" t="s">
        <v>8148</v>
      </c>
      <c r="W39" s="105" t="s">
        <v>8110</v>
      </c>
      <c r="X39" s="105" t="s">
        <v>8148</v>
      </c>
    </row>
    <row r="40" spans="1:24" x14ac:dyDescent="0.25">
      <c r="A40" s="336">
        <v>39</v>
      </c>
      <c r="B40" t="s">
        <v>422</v>
      </c>
      <c r="C40" s="984">
        <v>39</v>
      </c>
      <c r="D40" s="984">
        <v>6.85</v>
      </c>
      <c r="E40" s="984">
        <v>35</v>
      </c>
      <c r="F40" s="984">
        <v>6.7</v>
      </c>
      <c r="H40" t="s">
        <v>471</v>
      </c>
      <c r="I40" s="105" t="s">
        <v>8154</v>
      </c>
      <c r="J40" s="105" t="s">
        <v>8156</v>
      </c>
      <c r="K40" s="105" t="s">
        <v>8146</v>
      </c>
      <c r="L40" s="105" t="s">
        <v>8157</v>
      </c>
      <c r="N40" t="s">
        <v>937</v>
      </c>
      <c r="O40" s="105" t="s">
        <v>8154</v>
      </c>
      <c r="P40" s="105" t="s">
        <v>8158</v>
      </c>
      <c r="Q40" s="105" t="s">
        <v>8154</v>
      </c>
      <c r="R40" s="105" t="s">
        <v>8159</v>
      </c>
      <c r="T40" t="s">
        <v>388</v>
      </c>
      <c r="U40" s="105" t="s">
        <v>8154</v>
      </c>
      <c r="V40" s="105" t="s">
        <v>8160</v>
      </c>
      <c r="W40" s="105" t="s">
        <v>8154</v>
      </c>
      <c r="X40" s="105" t="s">
        <v>8160</v>
      </c>
    </row>
    <row r="41" spans="1:24" x14ac:dyDescent="0.25">
      <c r="A41" s="336">
        <v>40</v>
      </c>
      <c r="B41" t="s">
        <v>623</v>
      </c>
      <c r="C41" s="984">
        <v>40</v>
      </c>
      <c r="D41" s="984">
        <v>6.74</v>
      </c>
      <c r="E41" s="984">
        <v>40</v>
      </c>
      <c r="F41" s="984">
        <v>6.5</v>
      </c>
      <c r="H41" t="s">
        <v>285</v>
      </c>
      <c r="I41" s="105" t="s">
        <v>8141</v>
      </c>
      <c r="J41" s="105" t="s">
        <v>8162</v>
      </c>
      <c r="K41" s="105" t="s">
        <v>8135</v>
      </c>
      <c r="L41" s="105" t="s">
        <v>8014</v>
      </c>
      <c r="N41" t="s">
        <v>119</v>
      </c>
      <c r="O41" s="105" t="s">
        <v>8141</v>
      </c>
      <c r="P41" s="105" t="s">
        <v>8163</v>
      </c>
      <c r="Q41" s="105" t="s">
        <v>8132</v>
      </c>
      <c r="R41" s="105" t="s">
        <v>8164</v>
      </c>
      <c r="T41" t="s">
        <v>636</v>
      </c>
      <c r="U41" s="105" t="s">
        <v>8141</v>
      </c>
      <c r="V41" s="105" t="s">
        <v>8018</v>
      </c>
      <c r="W41" s="105" t="s">
        <v>8141</v>
      </c>
      <c r="X41" s="105" t="s">
        <v>8018</v>
      </c>
    </row>
    <row r="42" spans="1:24" x14ac:dyDescent="0.25">
      <c r="A42" s="336">
        <v>41</v>
      </c>
      <c r="B42" t="s">
        <v>305</v>
      </c>
      <c r="C42" s="984">
        <v>41</v>
      </c>
      <c r="D42" s="984">
        <v>6.72</v>
      </c>
      <c r="E42" s="984">
        <v>38</v>
      </c>
      <c r="F42" s="984">
        <v>6.57</v>
      </c>
      <c r="H42" t="s">
        <v>2449</v>
      </c>
      <c r="I42" s="105" t="s">
        <v>8146</v>
      </c>
      <c r="J42" s="105" t="s">
        <v>8026</v>
      </c>
      <c r="K42" s="105" t="s">
        <v>8141</v>
      </c>
      <c r="L42" s="105" t="s">
        <v>8092</v>
      </c>
      <c r="N42" t="s">
        <v>124</v>
      </c>
      <c r="O42" s="105" t="s">
        <v>8146</v>
      </c>
      <c r="P42" s="105" t="s">
        <v>8166</v>
      </c>
      <c r="Q42" s="105" t="s">
        <v>8167</v>
      </c>
      <c r="R42" s="105" t="s">
        <v>8168</v>
      </c>
      <c r="T42" t="s">
        <v>186</v>
      </c>
      <c r="U42" s="105" t="s">
        <v>8146</v>
      </c>
      <c r="V42" s="105" t="s">
        <v>8169</v>
      </c>
      <c r="W42" s="105" t="s">
        <v>8146</v>
      </c>
      <c r="X42" s="105" t="s">
        <v>8169</v>
      </c>
    </row>
    <row r="43" spans="1:24" x14ac:dyDescent="0.25">
      <c r="A43" s="336">
        <v>42</v>
      </c>
      <c r="B43" t="s">
        <v>858</v>
      </c>
      <c r="C43" s="984">
        <v>42</v>
      </c>
      <c r="D43" s="984">
        <v>6.7</v>
      </c>
      <c r="E43" s="984">
        <v>41</v>
      </c>
      <c r="F43" s="984">
        <v>6.48</v>
      </c>
      <c r="H43" t="s">
        <v>591</v>
      </c>
      <c r="I43" s="105" t="s">
        <v>8128</v>
      </c>
      <c r="J43" s="105" t="s">
        <v>8026</v>
      </c>
      <c r="K43" s="105" t="s">
        <v>8170</v>
      </c>
      <c r="L43" s="105" t="s">
        <v>8041</v>
      </c>
      <c r="N43" t="s">
        <v>858</v>
      </c>
      <c r="O43" s="105" t="s">
        <v>8128</v>
      </c>
      <c r="P43" s="105" t="s">
        <v>8171</v>
      </c>
      <c r="Q43" s="105" t="s">
        <v>8128</v>
      </c>
      <c r="R43" s="105" t="s">
        <v>8147</v>
      </c>
      <c r="T43" t="s">
        <v>708</v>
      </c>
      <c r="U43" s="105" t="s">
        <v>8128</v>
      </c>
      <c r="V43" s="105" t="s">
        <v>8172</v>
      </c>
      <c r="W43" s="105" t="s">
        <v>8128</v>
      </c>
      <c r="X43" s="105" t="s">
        <v>8172</v>
      </c>
    </row>
    <row r="44" spans="1:24" x14ac:dyDescent="0.25">
      <c r="A44" s="336">
        <v>43</v>
      </c>
      <c r="B44" t="s">
        <v>839</v>
      </c>
      <c r="C44" s="984">
        <v>43</v>
      </c>
      <c r="D44" s="984">
        <v>6.67</v>
      </c>
      <c r="E44" s="984">
        <v>39</v>
      </c>
      <c r="F44" s="984">
        <v>6.57</v>
      </c>
      <c r="H44" t="s">
        <v>305</v>
      </c>
      <c r="I44" s="105" t="s">
        <v>8149</v>
      </c>
      <c r="J44" s="105" t="s">
        <v>8174</v>
      </c>
      <c r="K44" s="105" t="s">
        <v>8119</v>
      </c>
      <c r="L44" s="105" t="s">
        <v>8175</v>
      </c>
      <c r="N44" t="s">
        <v>833</v>
      </c>
      <c r="O44" s="105" t="s">
        <v>8149</v>
      </c>
      <c r="P44" s="105" t="s">
        <v>8176</v>
      </c>
      <c r="Q44" s="105" t="s">
        <v>8098</v>
      </c>
      <c r="R44" s="105" t="s">
        <v>8177</v>
      </c>
      <c r="T44" t="s">
        <v>1079</v>
      </c>
      <c r="U44" s="105" t="s">
        <v>8149</v>
      </c>
      <c r="V44" s="105" t="s">
        <v>8178</v>
      </c>
      <c r="W44" s="105" t="s">
        <v>8149</v>
      </c>
      <c r="X44" s="105" t="s">
        <v>8178</v>
      </c>
    </row>
    <row r="45" spans="1:24" x14ac:dyDescent="0.25">
      <c r="A45" s="336">
        <v>44</v>
      </c>
      <c r="B45" t="s">
        <v>833</v>
      </c>
      <c r="C45" s="984">
        <v>44</v>
      </c>
      <c r="D45" s="984">
        <v>6.6</v>
      </c>
      <c r="E45" s="984">
        <v>37</v>
      </c>
      <c r="F45" s="984">
        <v>6.63</v>
      </c>
      <c r="H45" t="s">
        <v>858</v>
      </c>
      <c r="I45" s="105" t="s">
        <v>8170</v>
      </c>
      <c r="J45" s="105" t="s">
        <v>8103</v>
      </c>
      <c r="K45" s="105" t="s">
        <v>8167</v>
      </c>
      <c r="L45" s="105" t="s">
        <v>8045</v>
      </c>
      <c r="N45" t="s">
        <v>895</v>
      </c>
      <c r="O45" s="105" t="s">
        <v>8170</v>
      </c>
      <c r="P45" s="105" t="s">
        <v>8179</v>
      </c>
      <c r="Q45" s="105" t="s">
        <v>8180</v>
      </c>
      <c r="R45" s="105" t="s">
        <v>8181</v>
      </c>
      <c r="T45" t="s">
        <v>292</v>
      </c>
      <c r="U45" s="105" t="s">
        <v>8170</v>
      </c>
      <c r="V45" s="105" t="s">
        <v>8178</v>
      </c>
      <c r="W45" s="105" t="s">
        <v>8170</v>
      </c>
      <c r="X45" s="105" t="s">
        <v>8178</v>
      </c>
    </row>
    <row r="46" spans="1:24" x14ac:dyDescent="0.25">
      <c r="A46" s="336">
        <v>45</v>
      </c>
      <c r="B46" t="s">
        <v>1286</v>
      </c>
      <c r="C46" s="984">
        <v>45</v>
      </c>
      <c r="D46" s="984">
        <v>6.58</v>
      </c>
      <c r="E46" s="984">
        <v>45</v>
      </c>
      <c r="F46" s="984">
        <v>6.3</v>
      </c>
      <c r="H46" t="s">
        <v>180</v>
      </c>
      <c r="I46" s="105" t="s">
        <v>8182</v>
      </c>
      <c r="J46" s="105" t="s">
        <v>8183</v>
      </c>
      <c r="K46" s="105" t="s">
        <v>8154</v>
      </c>
      <c r="L46" s="105" t="s">
        <v>8092</v>
      </c>
      <c r="N46" t="s">
        <v>186</v>
      </c>
      <c r="O46" s="105" t="s">
        <v>8182</v>
      </c>
      <c r="P46" s="105" t="s">
        <v>8179</v>
      </c>
      <c r="Q46" s="105" t="s">
        <v>8182</v>
      </c>
      <c r="R46" s="105" t="s">
        <v>8184</v>
      </c>
      <c r="T46" t="s">
        <v>1091</v>
      </c>
      <c r="U46" s="105" t="s">
        <v>8182</v>
      </c>
      <c r="V46" s="105" t="s">
        <v>7973</v>
      </c>
      <c r="W46" s="105" t="s">
        <v>8182</v>
      </c>
      <c r="X46" s="105" t="s">
        <v>7973</v>
      </c>
    </row>
    <row r="47" spans="1:24" x14ac:dyDescent="0.25">
      <c r="A47" s="336">
        <v>46</v>
      </c>
      <c r="B47" t="s">
        <v>471</v>
      </c>
      <c r="C47" s="984">
        <v>46</v>
      </c>
      <c r="D47" s="984">
        <v>6.52</v>
      </c>
      <c r="E47" s="984">
        <v>44</v>
      </c>
      <c r="F47" s="984">
        <v>6.35</v>
      </c>
      <c r="H47" t="s">
        <v>907</v>
      </c>
      <c r="I47" s="105" t="s">
        <v>8119</v>
      </c>
      <c r="J47" s="105" t="s">
        <v>8092</v>
      </c>
      <c r="K47" s="105" t="s">
        <v>8149</v>
      </c>
      <c r="L47" s="105" t="s">
        <v>8186</v>
      </c>
      <c r="N47" t="s">
        <v>471</v>
      </c>
      <c r="O47" s="105" t="s">
        <v>8119</v>
      </c>
      <c r="P47" s="105" t="s">
        <v>8187</v>
      </c>
      <c r="Q47" s="105" t="s">
        <v>8149</v>
      </c>
      <c r="R47" s="105" t="s">
        <v>8188</v>
      </c>
      <c r="T47" t="s">
        <v>427</v>
      </c>
      <c r="U47" s="105" t="s">
        <v>8119</v>
      </c>
      <c r="V47" s="105" t="s">
        <v>7980</v>
      </c>
      <c r="W47" s="105" t="s">
        <v>8119</v>
      </c>
      <c r="X47" s="105" t="s">
        <v>7980</v>
      </c>
    </row>
    <row r="48" spans="1:24" x14ac:dyDescent="0.25">
      <c r="A48" s="336">
        <v>47</v>
      </c>
      <c r="B48" t="s">
        <v>895</v>
      </c>
      <c r="C48" s="984">
        <v>47</v>
      </c>
      <c r="D48" s="984">
        <v>6.36</v>
      </c>
      <c r="E48" s="984">
        <v>50</v>
      </c>
      <c r="F48" s="984">
        <v>6.01</v>
      </c>
      <c r="H48" t="s">
        <v>783</v>
      </c>
      <c r="I48" s="105" t="s">
        <v>8189</v>
      </c>
      <c r="J48" s="105" t="s">
        <v>8151</v>
      </c>
      <c r="K48" s="105" t="s">
        <v>8193</v>
      </c>
      <c r="L48" s="105" t="s">
        <v>8085</v>
      </c>
      <c r="N48" t="s">
        <v>783</v>
      </c>
      <c r="O48" s="105" t="s">
        <v>8189</v>
      </c>
      <c r="P48" s="105" t="s">
        <v>8194</v>
      </c>
      <c r="Q48" s="105" t="s">
        <v>8195</v>
      </c>
      <c r="R48" s="105" t="s">
        <v>8196</v>
      </c>
      <c r="T48" t="s">
        <v>994</v>
      </c>
      <c r="U48" s="105" t="s">
        <v>8189</v>
      </c>
      <c r="V48" s="105" t="s">
        <v>8197</v>
      </c>
      <c r="W48" s="105" t="s">
        <v>8189</v>
      </c>
      <c r="X48" s="105" t="s">
        <v>8197</v>
      </c>
    </row>
    <row r="49" spans="1:24" x14ac:dyDescent="0.25">
      <c r="A49" s="336">
        <v>48</v>
      </c>
      <c r="B49" t="s">
        <v>1091</v>
      </c>
      <c r="C49" s="984">
        <v>48</v>
      </c>
      <c r="D49" s="984">
        <v>6.32</v>
      </c>
      <c r="E49" s="984">
        <v>51</v>
      </c>
      <c r="F49" s="984">
        <v>5.92</v>
      </c>
      <c r="H49" t="s">
        <v>1091</v>
      </c>
      <c r="I49" s="105" t="s">
        <v>8167</v>
      </c>
      <c r="J49" s="105" t="s">
        <v>8200</v>
      </c>
      <c r="K49" s="105" t="s">
        <v>8201</v>
      </c>
      <c r="L49" s="105" t="s">
        <v>8202</v>
      </c>
      <c r="N49" t="s">
        <v>422</v>
      </c>
      <c r="O49" s="105" t="s">
        <v>8167</v>
      </c>
      <c r="P49" s="105" t="s">
        <v>8194</v>
      </c>
      <c r="Q49" s="105" t="s">
        <v>8119</v>
      </c>
      <c r="R49" s="105" t="s">
        <v>8203</v>
      </c>
      <c r="T49" t="s">
        <v>1052</v>
      </c>
      <c r="U49" s="105" t="s">
        <v>8167</v>
      </c>
      <c r="V49" s="105" t="s">
        <v>8197</v>
      </c>
      <c r="W49" s="105" t="s">
        <v>8167</v>
      </c>
      <c r="X49" s="105" t="s">
        <v>8197</v>
      </c>
    </row>
    <row r="50" spans="1:24" x14ac:dyDescent="0.25">
      <c r="A50" s="336">
        <v>49</v>
      </c>
      <c r="B50" t="s">
        <v>186</v>
      </c>
      <c r="C50" s="984">
        <v>49</v>
      </c>
      <c r="D50" s="984">
        <v>6.31</v>
      </c>
      <c r="E50" s="984">
        <v>47</v>
      </c>
      <c r="F50" s="984">
        <v>6.12</v>
      </c>
      <c r="H50" t="s">
        <v>833</v>
      </c>
      <c r="I50" s="105" t="s">
        <v>8180</v>
      </c>
      <c r="J50" s="105" t="s">
        <v>8205</v>
      </c>
      <c r="K50" s="105" t="s">
        <v>8180</v>
      </c>
      <c r="L50" s="105" t="s">
        <v>8206</v>
      </c>
      <c r="N50" t="s">
        <v>839</v>
      </c>
      <c r="O50" s="105" t="s">
        <v>8180</v>
      </c>
      <c r="P50" s="105" t="s">
        <v>8207</v>
      </c>
      <c r="Q50" s="105" t="s">
        <v>8170</v>
      </c>
      <c r="R50" s="105" t="s">
        <v>8208</v>
      </c>
      <c r="T50" t="s">
        <v>1286</v>
      </c>
      <c r="U50" s="105" t="s">
        <v>8180</v>
      </c>
      <c r="V50" s="105" t="s">
        <v>7966</v>
      </c>
      <c r="W50" s="105" t="s">
        <v>8180</v>
      </c>
      <c r="X50" s="105" t="s">
        <v>7966</v>
      </c>
    </row>
    <row r="51" spans="1:24" x14ac:dyDescent="0.25">
      <c r="A51" s="336">
        <v>50</v>
      </c>
      <c r="B51" t="s">
        <v>907</v>
      </c>
      <c r="C51" s="984">
        <v>50</v>
      </c>
      <c r="D51" s="984">
        <v>6.24</v>
      </c>
      <c r="E51" s="984">
        <v>49</v>
      </c>
      <c r="F51" s="984">
        <v>6.07</v>
      </c>
      <c r="H51" t="s">
        <v>895</v>
      </c>
      <c r="I51" s="105" t="s">
        <v>8191</v>
      </c>
      <c r="J51" s="105" t="s">
        <v>8205</v>
      </c>
      <c r="K51" s="105" t="s">
        <v>8210</v>
      </c>
      <c r="L51" s="105" t="s">
        <v>8202</v>
      </c>
      <c r="N51" t="s">
        <v>1091</v>
      </c>
      <c r="O51" s="105" t="s">
        <v>8191</v>
      </c>
      <c r="P51" s="105" t="s">
        <v>8211</v>
      </c>
      <c r="Q51" s="105" t="s">
        <v>8210</v>
      </c>
      <c r="R51" s="105" t="s">
        <v>8196</v>
      </c>
      <c r="T51" t="s">
        <v>465</v>
      </c>
      <c r="U51" s="105" t="s">
        <v>8191</v>
      </c>
      <c r="V51" s="105" t="s">
        <v>8057</v>
      </c>
      <c r="W51" s="105" t="s">
        <v>8191</v>
      </c>
      <c r="X51" s="105" t="s">
        <v>8057</v>
      </c>
    </row>
    <row r="52" spans="1:24" x14ac:dyDescent="0.25">
      <c r="A52" s="336">
        <v>51</v>
      </c>
      <c r="B52" t="s">
        <v>299</v>
      </c>
      <c r="C52" s="984">
        <v>51</v>
      </c>
      <c r="D52" s="984">
        <v>6.11</v>
      </c>
      <c r="E52" s="984">
        <v>48</v>
      </c>
      <c r="F52" s="984">
        <v>6.09</v>
      </c>
      <c r="H52" t="s">
        <v>1286</v>
      </c>
      <c r="I52" s="105" t="s">
        <v>8199</v>
      </c>
      <c r="J52" s="105" t="s">
        <v>8118</v>
      </c>
      <c r="K52" s="105" t="s">
        <v>8191</v>
      </c>
      <c r="L52" s="105" t="s">
        <v>8021</v>
      </c>
      <c r="N52" t="s">
        <v>273</v>
      </c>
      <c r="O52" s="105" t="s">
        <v>8199</v>
      </c>
      <c r="P52" s="105" t="s">
        <v>8213</v>
      </c>
      <c r="Q52" s="105" t="s">
        <v>8201</v>
      </c>
      <c r="R52" s="105" t="s">
        <v>8214</v>
      </c>
      <c r="T52" t="s">
        <v>895</v>
      </c>
      <c r="U52" s="105" t="s">
        <v>8199</v>
      </c>
      <c r="V52" s="105" t="s">
        <v>8215</v>
      </c>
      <c r="W52" s="105" t="s">
        <v>8199</v>
      </c>
      <c r="X52" s="105" t="s">
        <v>8215</v>
      </c>
    </row>
    <row r="53" spans="1:24" x14ac:dyDescent="0.25">
      <c r="A53" s="336">
        <v>52</v>
      </c>
      <c r="B53" t="s">
        <v>783</v>
      </c>
      <c r="C53" s="984">
        <v>52</v>
      </c>
      <c r="D53" s="984">
        <v>6.1</v>
      </c>
      <c r="E53" s="984">
        <v>61</v>
      </c>
      <c r="F53" s="984">
        <v>5.43</v>
      </c>
      <c r="H53" t="s">
        <v>53</v>
      </c>
      <c r="I53" s="105" t="s">
        <v>8201</v>
      </c>
      <c r="J53" s="105" t="s">
        <v>8175</v>
      </c>
      <c r="K53" s="105" t="s">
        <v>8182</v>
      </c>
      <c r="L53" s="105" t="s">
        <v>8175</v>
      </c>
      <c r="N53" t="s">
        <v>89</v>
      </c>
      <c r="O53" s="105" t="s">
        <v>8201</v>
      </c>
      <c r="P53" s="105" t="s">
        <v>8218</v>
      </c>
      <c r="Q53" s="105" t="s">
        <v>8219</v>
      </c>
      <c r="R53" s="105" t="s">
        <v>8220</v>
      </c>
      <c r="T53" t="s">
        <v>851</v>
      </c>
      <c r="U53" s="105" t="s">
        <v>8201</v>
      </c>
      <c r="V53" s="105" t="s">
        <v>8215</v>
      </c>
      <c r="W53" s="105" t="s">
        <v>8201</v>
      </c>
      <c r="X53" s="105" t="s">
        <v>8215</v>
      </c>
    </row>
    <row r="54" spans="1:24" x14ac:dyDescent="0.25">
      <c r="A54" s="336">
        <v>53</v>
      </c>
      <c r="B54" t="s">
        <v>552</v>
      </c>
      <c r="C54" s="984">
        <v>53</v>
      </c>
      <c r="D54" s="984">
        <v>6.08</v>
      </c>
      <c r="E54" s="984">
        <v>53</v>
      </c>
      <c r="F54" s="984">
        <v>5.8</v>
      </c>
      <c r="H54" t="s">
        <v>623</v>
      </c>
      <c r="I54" s="105" t="s">
        <v>8210</v>
      </c>
      <c r="J54" s="105" t="s">
        <v>8206</v>
      </c>
      <c r="K54" s="105" t="s">
        <v>8199</v>
      </c>
      <c r="L54" s="105" t="s">
        <v>8221</v>
      </c>
      <c r="N54" t="s">
        <v>907</v>
      </c>
      <c r="O54" s="105" t="s">
        <v>8210</v>
      </c>
      <c r="P54" s="105" t="s">
        <v>8184</v>
      </c>
      <c r="Q54" s="105" t="s">
        <v>8191</v>
      </c>
      <c r="R54" s="105" t="s">
        <v>8222</v>
      </c>
      <c r="T54" t="s">
        <v>716</v>
      </c>
      <c r="U54" s="105" t="s">
        <v>8210</v>
      </c>
      <c r="V54" s="105" t="s">
        <v>8005</v>
      </c>
      <c r="W54" s="105" t="s">
        <v>8210</v>
      </c>
      <c r="X54" s="105" t="s">
        <v>8005</v>
      </c>
    </row>
    <row r="55" spans="1:24" x14ac:dyDescent="0.25">
      <c r="A55" s="336">
        <v>54</v>
      </c>
      <c r="B55" t="s">
        <v>2449</v>
      </c>
      <c r="C55" s="984">
        <v>54</v>
      </c>
      <c r="D55" s="984">
        <v>6.01</v>
      </c>
      <c r="E55" s="984">
        <v>52</v>
      </c>
      <c r="F55" s="984">
        <v>5.89</v>
      </c>
      <c r="H55" t="s">
        <v>299</v>
      </c>
      <c r="I55" s="105" t="s">
        <v>8195</v>
      </c>
      <c r="J55" s="105" t="s">
        <v>8021</v>
      </c>
      <c r="K55" s="105" t="s">
        <v>8189</v>
      </c>
      <c r="L55" s="105" t="s">
        <v>8175</v>
      </c>
      <c r="N55" t="s">
        <v>299</v>
      </c>
      <c r="O55" s="105" t="s">
        <v>8195</v>
      </c>
      <c r="P55" s="105" t="s">
        <v>8184</v>
      </c>
      <c r="Q55" s="105" t="s">
        <v>8189</v>
      </c>
      <c r="R55" s="105" t="s">
        <v>8223</v>
      </c>
      <c r="T55" t="s">
        <v>273</v>
      </c>
      <c r="U55" s="105" t="s">
        <v>8195</v>
      </c>
      <c r="V55" s="105" t="s">
        <v>8224</v>
      </c>
      <c r="W55" s="105" t="s">
        <v>8195</v>
      </c>
      <c r="X55" s="105" t="s">
        <v>8224</v>
      </c>
    </row>
    <row r="56" spans="1:24" x14ac:dyDescent="0.25">
      <c r="A56" s="336">
        <v>55</v>
      </c>
      <c r="B56" t="s">
        <v>273</v>
      </c>
      <c r="C56" s="984">
        <v>55</v>
      </c>
      <c r="D56" s="984">
        <v>5.92</v>
      </c>
      <c r="E56" s="984">
        <v>55</v>
      </c>
      <c r="F56" s="984">
        <v>5.64</v>
      </c>
      <c r="H56" t="s">
        <v>2451</v>
      </c>
      <c r="I56" s="105" t="s">
        <v>8225</v>
      </c>
      <c r="J56" s="105" t="s">
        <v>8155</v>
      </c>
      <c r="K56" s="105" t="s">
        <v>8227</v>
      </c>
      <c r="L56" s="105" t="s">
        <v>8165</v>
      </c>
      <c r="N56" t="s">
        <v>598</v>
      </c>
      <c r="O56" s="105" t="s">
        <v>8225</v>
      </c>
      <c r="P56" s="105" t="s">
        <v>8228</v>
      </c>
      <c r="Q56" s="105" t="s">
        <v>8229</v>
      </c>
      <c r="R56" s="105" t="s">
        <v>8230</v>
      </c>
      <c r="T56" t="s">
        <v>907</v>
      </c>
      <c r="U56" s="105" t="s">
        <v>8225</v>
      </c>
      <c r="V56" s="105" t="s">
        <v>7969</v>
      </c>
      <c r="W56" s="105" t="s">
        <v>8225</v>
      </c>
      <c r="X56" s="105" t="s">
        <v>7969</v>
      </c>
    </row>
    <row r="57" spans="1:24" x14ac:dyDescent="0.25">
      <c r="A57" s="336">
        <v>56</v>
      </c>
      <c r="B57" t="s">
        <v>237</v>
      </c>
      <c r="C57" s="984">
        <v>56</v>
      </c>
      <c r="D57" s="984">
        <v>5.92</v>
      </c>
      <c r="E57" s="984">
        <v>54</v>
      </c>
      <c r="F57" s="984">
        <v>5.68</v>
      </c>
      <c r="H57" t="s">
        <v>552</v>
      </c>
      <c r="I57" s="105" t="s">
        <v>8227</v>
      </c>
      <c r="J57" s="105" t="s">
        <v>8125</v>
      </c>
      <c r="K57" s="105" t="s">
        <v>8195</v>
      </c>
      <c r="L57" s="105" t="s">
        <v>8232</v>
      </c>
      <c r="N57" t="s">
        <v>552</v>
      </c>
      <c r="O57" s="105" t="s">
        <v>8227</v>
      </c>
      <c r="P57" s="105" t="s">
        <v>8228</v>
      </c>
      <c r="Q57" s="105" t="s">
        <v>8225</v>
      </c>
      <c r="R57" s="105" t="s">
        <v>8233</v>
      </c>
      <c r="T57" t="s">
        <v>552</v>
      </c>
      <c r="U57" s="105" t="s">
        <v>8227</v>
      </c>
      <c r="V57" s="105" t="s">
        <v>8234</v>
      </c>
      <c r="W57" s="105" t="s">
        <v>8227</v>
      </c>
      <c r="X57" s="105" t="s">
        <v>8234</v>
      </c>
    </row>
    <row r="58" spans="1:24" x14ac:dyDescent="0.25">
      <c r="A58" s="336">
        <v>57</v>
      </c>
      <c r="B58" t="s">
        <v>53</v>
      </c>
      <c r="C58" s="984">
        <v>57</v>
      </c>
      <c r="D58" s="984">
        <v>5.89</v>
      </c>
      <c r="E58" s="984">
        <v>59</v>
      </c>
      <c r="F58" s="984">
        <v>5.49</v>
      </c>
      <c r="H58" t="s">
        <v>186</v>
      </c>
      <c r="I58" s="105" t="s">
        <v>8235</v>
      </c>
      <c r="J58" s="105" t="s">
        <v>8058</v>
      </c>
      <c r="K58" s="105" t="s">
        <v>8225</v>
      </c>
      <c r="L58" s="105" t="s">
        <v>8165</v>
      </c>
      <c r="N58" t="s">
        <v>2418</v>
      </c>
      <c r="O58" s="105" t="s">
        <v>8235</v>
      </c>
      <c r="P58" s="105" t="s">
        <v>8223</v>
      </c>
      <c r="Q58" s="105" t="s">
        <v>8237</v>
      </c>
      <c r="R58" s="105" t="s">
        <v>8238</v>
      </c>
      <c r="T58" t="s">
        <v>67</v>
      </c>
      <c r="U58" s="105" t="s">
        <v>8235</v>
      </c>
      <c r="V58" s="105" t="s">
        <v>8072</v>
      </c>
      <c r="W58" s="105" t="s">
        <v>8235</v>
      </c>
      <c r="X58" s="105" t="s">
        <v>8072</v>
      </c>
    </row>
    <row r="59" spans="1:24" x14ac:dyDescent="0.25">
      <c r="A59" s="336">
        <v>58</v>
      </c>
      <c r="B59" t="s">
        <v>851</v>
      </c>
      <c r="C59" s="984">
        <v>58</v>
      </c>
      <c r="D59" s="984">
        <v>5.83</v>
      </c>
      <c r="E59" s="984">
        <v>58</v>
      </c>
      <c r="F59" s="984">
        <v>5.52</v>
      </c>
      <c r="H59" t="s">
        <v>716</v>
      </c>
      <c r="I59" s="105" t="s">
        <v>8219</v>
      </c>
      <c r="J59" s="105" t="s">
        <v>8068</v>
      </c>
      <c r="K59" s="105" t="s">
        <v>8235</v>
      </c>
      <c r="L59" s="105" t="s">
        <v>8138</v>
      </c>
      <c r="N59" t="s">
        <v>2449</v>
      </c>
      <c r="O59" s="105" t="s">
        <v>8219</v>
      </c>
      <c r="P59" s="105" t="s">
        <v>8240</v>
      </c>
      <c r="Q59" s="105" t="s">
        <v>8199</v>
      </c>
      <c r="R59" s="105" t="s">
        <v>8241</v>
      </c>
      <c r="T59" t="s">
        <v>299</v>
      </c>
      <c r="U59" s="105" t="s">
        <v>8219</v>
      </c>
      <c r="V59" s="105" t="s">
        <v>7970</v>
      </c>
      <c r="W59" s="105" t="s">
        <v>8219</v>
      </c>
      <c r="X59" s="105" t="s">
        <v>7970</v>
      </c>
    </row>
    <row r="60" spans="1:24" x14ac:dyDescent="0.25">
      <c r="A60" s="336">
        <v>59</v>
      </c>
      <c r="B60" t="s">
        <v>60</v>
      </c>
      <c r="C60" s="984">
        <v>59</v>
      </c>
      <c r="D60" s="984">
        <v>5.8</v>
      </c>
      <c r="E60" s="984">
        <v>56</v>
      </c>
      <c r="F60" s="984">
        <v>5.58</v>
      </c>
      <c r="H60" t="s">
        <v>851</v>
      </c>
      <c r="I60" s="105" t="s">
        <v>8229</v>
      </c>
      <c r="J60" s="105" t="s">
        <v>8242</v>
      </c>
      <c r="K60" s="105" t="s">
        <v>8237</v>
      </c>
      <c r="L60" s="105" t="s">
        <v>8243</v>
      </c>
      <c r="N60" t="s">
        <v>237</v>
      </c>
      <c r="O60" s="105" t="s">
        <v>8229</v>
      </c>
      <c r="P60" s="105" t="s">
        <v>8244</v>
      </c>
      <c r="Q60" s="105" t="s">
        <v>8227</v>
      </c>
      <c r="R60" s="105" t="s">
        <v>8245</v>
      </c>
      <c r="T60" t="s">
        <v>924</v>
      </c>
      <c r="U60" s="105" t="s">
        <v>8229</v>
      </c>
      <c r="V60" s="105" t="s">
        <v>8023</v>
      </c>
      <c r="W60" s="105" t="s">
        <v>8229</v>
      </c>
      <c r="X60" s="105" t="s">
        <v>8023</v>
      </c>
    </row>
    <row r="61" spans="1:24" x14ac:dyDescent="0.25">
      <c r="A61" s="336">
        <v>60</v>
      </c>
      <c r="B61" t="s">
        <v>2418</v>
      </c>
      <c r="C61" s="984">
        <v>60</v>
      </c>
      <c r="D61" s="984">
        <v>5.77</v>
      </c>
      <c r="E61" s="984">
        <v>62</v>
      </c>
      <c r="F61" s="984">
        <v>5.42</v>
      </c>
      <c r="H61" t="s">
        <v>60</v>
      </c>
      <c r="I61" s="105" t="s">
        <v>8237</v>
      </c>
      <c r="J61" s="105" t="s">
        <v>8242</v>
      </c>
      <c r="K61" s="105" t="s">
        <v>8216</v>
      </c>
      <c r="L61" s="105" t="s">
        <v>8064</v>
      </c>
      <c r="N61" t="s">
        <v>172</v>
      </c>
      <c r="O61" s="105" t="s">
        <v>8237</v>
      </c>
      <c r="P61" s="105" t="s">
        <v>8248</v>
      </c>
      <c r="Q61" s="105" t="s">
        <v>8247</v>
      </c>
      <c r="R61" s="105" t="s">
        <v>8249</v>
      </c>
      <c r="T61" t="s">
        <v>20</v>
      </c>
      <c r="U61" s="105" t="s">
        <v>8237</v>
      </c>
      <c r="V61" s="105" t="s">
        <v>8049</v>
      </c>
      <c r="W61" s="105" t="s">
        <v>8216</v>
      </c>
      <c r="X61" s="105" t="s">
        <v>8049</v>
      </c>
    </row>
    <row r="62" spans="1:24" x14ac:dyDescent="0.25">
      <c r="A62" s="336">
        <v>61</v>
      </c>
      <c r="B62" t="s">
        <v>701</v>
      </c>
      <c r="C62" s="984">
        <v>61</v>
      </c>
      <c r="D62" s="984">
        <v>5.72</v>
      </c>
      <c r="E62" s="984">
        <v>60</v>
      </c>
      <c r="F62" s="984">
        <v>5.44</v>
      </c>
      <c r="H62" t="s">
        <v>662</v>
      </c>
      <c r="I62" s="105" t="s">
        <v>8216</v>
      </c>
      <c r="J62" s="105" t="s">
        <v>8059</v>
      </c>
      <c r="K62" s="105" t="s">
        <v>8219</v>
      </c>
      <c r="L62" s="105" t="s">
        <v>8251</v>
      </c>
      <c r="N62" t="s">
        <v>53</v>
      </c>
      <c r="O62" s="105" t="s">
        <v>8216</v>
      </c>
      <c r="P62" s="105" t="s">
        <v>8241</v>
      </c>
      <c r="Q62" s="105" t="s">
        <v>8252</v>
      </c>
      <c r="R62" s="105" t="s">
        <v>8253</v>
      </c>
      <c r="T62" t="s">
        <v>1020</v>
      </c>
      <c r="U62" s="105" t="s">
        <v>8216</v>
      </c>
      <c r="V62" s="105" t="s">
        <v>8254</v>
      </c>
      <c r="W62" s="105" t="s">
        <v>8237</v>
      </c>
      <c r="X62" s="105" t="s">
        <v>8049</v>
      </c>
    </row>
    <row r="63" spans="1:24" x14ac:dyDescent="0.25">
      <c r="A63" s="336">
        <v>62</v>
      </c>
      <c r="B63" t="s">
        <v>598</v>
      </c>
      <c r="C63" s="984">
        <v>62</v>
      </c>
      <c r="D63" s="984">
        <v>5.71</v>
      </c>
      <c r="E63" s="984">
        <v>64</v>
      </c>
      <c r="F63" s="984">
        <v>5.32</v>
      </c>
      <c r="H63" t="s">
        <v>701</v>
      </c>
      <c r="I63" s="105" t="s">
        <v>8247</v>
      </c>
      <c r="J63" s="105" t="s">
        <v>8256</v>
      </c>
      <c r="K63" s="105" t="s">
        <v>8255</v>
      </c>
      <c r="L63" s="105" t="s">
        <v>8257</v>
      </c>
      <c r="N63" t="s">
        <v>701</v>
      </c>
      <c r="O63" s="105" t="s">
        <v>8247</v>
      </c>
      <c r="P63" s="105" t="s">
        <v>8258</v>
      </c>
      <c r="Q63" s="105" t="s">
        <v>8235</v>
      </c>
      <c r="R63" s="105" t="s">
        <v>8259</v>
      </c>
      <c r="T63" t="s">
        <v>545</v>
      </c>
      <c r="U63" s="105" t="s">
        <v>8247</v>
      </c>
      <c r="V63" s="105" t="s">
        <v>8260</v>
      </c>
      <c r="W63" s="105" t="s">
        <v>8247</v>
      </c>
      <c r="X63" s="105" t="s">
        <v>8260</v>
      </c>
    </row>
    <row r="64" spans="1:24" x14ac:dyDescent="0.25">
      <c r="A64" s="336">
        <v>63</v>
      </c>
      <c r="B64" t="s">
        <v>716</v>
      </c>
      <c r="C64" s="984">
        <v>63</v>
      </c>
      <c r="D64" s="984">
        <v>5.67</v>
      </c>
      <c r="E64" s="984">
        <v>57</v>
      </c>
      <c r="F64" s="984">
        <v>5.52</v>
      </c>
      <c r="H64" t="s">
        <v>2418</v>
      </c>
      <c r="I64" s="105" t="s">
        <v>8193</v>
      </c>
      <c r="J64" s="105" t="s">
        <v>8261</v>
      </c>
      <c r="K64" s="105" t="s">
        <v>8229</v>
      </c>
      <c r="L64" s="105" t="s">
        <v>8243</v>
      </c>
      <c r="N64" t="s">
        <v>851</v>
      </c>
      <c r="O64" s="105" t="s">
        <v>8193</v>
      </c>
      <c r="P64" s="105" t="s">
        <v>8262</v>
      </c>
      <c r="Q64" s="105" t="s">
        <v>8216</v>
      </c>
      <c r="R64" s="105" t="s">
        <v>8263</v>
      </c>
      <c r="T64" t="s">
        <v>255</v>
      </c>
      <c r="U64" s="105" t="s">
        <v>8193</v>
      </c>
      <c r="V64" s="105" t="s">
        <v>8264</v>
      </c>
      <c r="W64" s="105" t="s">
        <v>8193</v>
      </c>
      <c r="X64" s="105" t="s">
        <v>8264</v>
      </c>
    </row>
    <row r="65" spans="1:24" x14ac:dyDescent="0.25">
      <c r="A65" s="336">
        <v>64</v>
      </c>
      <c r="B65" t="s">
        <v>89</v>
      </c>
      <c r="C65" s="984">
        <v>64</v>
      </c>
      <c r="D65" s="984">
        <v>5.65</v>
      </c>
      <c r="E65" s="984">
        <v>65</v>
      </c>
      <c r="F65" s="984">
        <v>5.22</v>
      </c>
      <c r="H65" t="s">
        <v>912</v>
      </c>
      <c r="I65" s="105" t="s">
        <v>8255</v>
      </c>
      <c r="J65" s="105" t="s">
        <v>8129</v>
      </c>
      <c r="K65" s="105" t="s">
        <v>8266</v>
      </c>
      <c r="L65" s="105" t="s">
        <v>8267</v>
      </c>
      <c r="N65" t="s">
        <v>160</v>
      </c>
      <c r="O65" s="105" t="s">
        <v>8255</v>
      </c>
      <c r="P65" s="105" t="s">
        <v>8268</v>
      </c>
      <c r="Q65" s="105" t="s">
        <v>8193</v>
      </c>
      <c r="R65" s="105" t="s">
        <v>8269</v>
      </c>
      <c r="T65" t="s">
        <v>1246</v>
      </c>
      <c r="U65" s="105" t="s">
        <v>8255</v>
      </c>
      <c r="V65" s="105" t="s">
        <v>8050</v>
      </c>
      <c r="W65" s="105" t="s">
        <v>8255</v>
      </c>
      <c r="X65" s="105" t="s">
        <v>8050</v>
      </c>
    </row>
    <row r="66" spans="1:24" x14ac:dyDescent="0.25">
      <c r="A66" s="336">
        <v>65</v>
      </c>
      <c r="B66" t="s">
        <v>172</v>
      </c>
      <c r="C66" s="984">
        <v>65</v>
      </c>
      <c r="D66" s="984">
        <v>5.5</v>
      </c>
      <c r="E66" s="984">
        <v>67</v>
      </c>
      <c r="F66" s="984">
        <v>5.16</v>
      </c>
      <c r="H66" t="s">
        <v>598</v>
      </c>
      <c r="I66" s="105" t="s">
        <v>8265</v>
      </c>
      <c r="J66" s="105" t="s">
        <v>8150</v>
      </c>
      <c r="K66" s="105" t="s">
        <v>8247</v>
      </c>
      <c r="L66" s="105" t="s">
        <v>8271</v>
      </c>
      <c r="N66" t="s">
        <v>1038</v>
      </c>
      <c r="O66" s="105" t="s">
        <v>8265</v>
      </c>
      <c r="P66" s="105" t="s">
        <v>8272</v>
      </c>
      <c r="Q66" s="105" t="s">
        <v>8270</v>
      </c>
      <c r="R66" s="105" t="s">
        <v>8273</v>
      </c>
      <c r="T66" t="s">
        <v>1123</v>
      </c>
      <c r="U66" s="105" t="s">
        <v>8265</v>
      </c>
      <c r="V66" s="105" t="s">
        <v>8066</v>
      </c>
      <c r="W66" s="105" t="s">
        <v>8265</v>
      </c>
      <c r="X66" s="105" t="s">
        <v>8066</v>
      </c>
    </row>
    <row r="67" spans="1:24" x14ac:dyDescent="0.25">
      <c r="A67" s="336">
        <v>66</v>
      </c>
      <c r="B67" t="s">
        <v>180</v>
      </c>
      <c r="C67" s="984">
        <v>66</v>
      </c>
      <c r="D67" s="984">
        <v>5.43</v>
      </c>
      <c r="E67" s="984">
        <v>63</v>
      </c>
      <c r="F67" s="984">
        <v>5.36</v>
      </c>
      <c r="H67" t="s">
        <v>1038</v>
      </c>
      <c r="I67" s="105" t="s">
        <v>8274</v>
      </c>
      <c r="J67" s="105" t="s">
        <v>8190</v>
      </c>
      <c r="K67" s="105" t="s">
        <v>8265</v>
      </c>
      <c r="L67" s="105" t="s">
        <v>8100</v>
      </c>
      <c r="N67" t="s">
        <v>60</v>
      </c>
      <c r="O67" s="105" t="s">
        <v>8274</v>
      </c>
      <c r="P67" s="105" t="s">
        <v>8276</v>
      </c>
      <c r="Q67" s="105" t="s">
        <v>8265</v>
      </c>
      <c r="R67" s="105" t="s">
        <v>8277</v>
      </c>
      <c r="T67" t="s">
        <v>701</v>
      </c>
      <c r="U67" s="105" t="s">
        <v>8274</v>
      </c>
      <c r="V67" s="105" t="s">
        <v>8083</v>
      </c>
      <c r="W67" s="105" t="s">
        <v>8274</v>
      </c>
      <c r="X67" s="105" t="s">
        <v>8083</v>
      </c>
    </row>
    <row r="68" spans="1:24" x14ac:dyDescent="0.25">
      <c r="A68" s="336">
        <v>67</v>
      </c>
      <c r="B68" t="s">
        <v>1038</v>
      </c>
      <c r="C68" s="984">
        <v>67</v>
      </c>
      <c r="D68" s="984">
        <v>5.29</v>
      </c>
      <c r="E68" s="984">
        <v>70</v>
      </c>
      <c r="F68" s="984">
        <v>4.99</v>
      </c>
      <c r="H68" t="s">
        <v>237</v>
      </c>
      <c r="I68" s="105" t="s">
        <v>8270</v>
      </c>
      <c r="J68" s="105" t="s">
        <v>8185</v>
      </c>
      <c r="K68" s="105" t="s">
        <v>8274</v>
      </c>
      <c r="L68" s="105" t="s">
        <v>8279</v>
      </c>
      <c r="N68" t="s">
        <v>716</v>
      </c>
      <c r="O68" s="105" t="s">
        <v>8270</v>
      </c>
      <c r="P68" s="105" t="s">
        <v>8280</v>
      </c>
      <c r="Q68" s="105" t="s">
        <v>8274</v>
      </c>
      <c r="R68" s="105" t="s">
        <v>8281</v>
      </c>
      <c r="T68" t="s">
        <v>821</v>
      </c>
      <c r="U68" s="105" t="s">
        <v>8270</v>
      </c>
      <c r="V68" s="105" t="s">
        <v>8144</v>
      </c>
      <c r="W68" s="105" t="s">
        <v>8270</v>
      </c>
      <c r="X68" s="105" t="s">
        <v>8144</v>
      </c>
    </row>
    <row r="69" spans="1:24" x14ac:dyDescent="0.25">
      <c r="A69" s="336">
        <v>68</v>
      </c>
      <c r="B69" t="s">
        <v>1052</v>
      </c>
      <c r="C69" s="984">
        <v>68</v>
      </c>
      <c r="D69" s="984">
        <v>5.29</v>
      </c>
      <c r="E69" s="984">
        <v>68</v>
      </c>
      <c r="F69" s="984">
        <v>5.12</v>
      </c>
      <c r="H69" t="s">
        <v>687</v>
      </c>
      <c r="I69" s="105" t="s">
        <v>8252</v>
      </c>
      <c r="J69" s="105" t="s">
        <v>8198</v>
      </c>
      <c r="K69" s="105" t="s">
        <v>8252</v>
      </c>
      <c r="L69" s="105" t="s">
        <v>8209</v>
      </c>
      <c r="N69" t="s">
        <v>20</v>
      </c>
      <c r="O69" s="105" t="s">
        <v>8252</v>
      </c>
      <c r="P69" s="105" t="s">
        <v>8282</v>
      </c>
      <c r="Q69" s="105" t="s">
        <v>8283</v>
      </c>
      <c r="R69" s="105" t="s">
        <v>8284</v>
      </c>
      <c r="T69" t="s">
        <v>497</v>
      </c>
      <c r="U69" s="105" t="s">
        <v>8252</v>
      </c>
      <c r="V69" s="105" t="s">
        <v>8285</v>
      </c>
      <c r="W69" s="105" t="s">
        <v>8252</v>
      </c>
      <c r="X69" s="105" t="s">
        <v>8285</v>
      </c>
    </row>
    <row r="70" spans="1:24" x14ac:dyDescent="0.25">
      <c r="A70" s="336">
        <v>69</v>
      </c>
      <c r="B70" t="s">
        <v>160</v>
      </c>
      <c r="C70" s="984">
        <v>69</v>
      </c>
      <c r="D70" s="984">
        <v>5.23</v>
      </c>
      <c r="E70" s="984">
        <v>74</v>
      </c>
      <c r="F70" s="984">
        <v>4.8899999999999997</v>
      </c>
      <c r="H70" t="s">
        <v>273</v>
      </c>
      <c r="I70" s="105" t="s">
        <v>8266</v>
      </c>
      <c r="J70" s="105" t="s">
        <v>8120</v>
      </c>
      <c r="K70" s="105" t="s">
        <v>8270</v>
      </c>
      <c r="L70" s="105" t="s">
        <v>8212</v>
      </c>
      <c r="N70" t="s">
        <v>1052</v>
      </c>
      <c r="O70" s="105" t="s">
        <v>8266</v>
      </c>
      <c r="P70" s="105" t="s">
        <v>8289</v>
      </c>
      <c r="Q70" s="105" t="s">
        <v>8266</v>
      </c>
      <c r="R70" s="105" t="s">
        <v>8290</v>
      </c>
      <c r="T70" t="s">
        <v>687</v>
      </c>
      <c r="U70" s="105" t="s">
        <v>8266</v>
      </c>
      <c r="V70" s="105" t="s">
        <v>8291</v>
      </c>
      <c r="W70" s="105" t="s">
        <v>8266</v>
      </c>
      <c r="X70" s="105" t="s">
        <v>8291</v>
      </c>
    </row>
    <row r="71" spans="1:24" x14ac:dyDescent="0.25">
      <c r="A71" s="336">
        <v>70</v>
      </c>
      <c r="B71" t="s">
        <v>687</v>
      </c>
      <c r="C71" s="984">
        <v>70</v>
      </c>
      <c r="D71" s="984">
        <v>5.22</v>
      </c>
      <c r="E71" s="984">
        <v>72</v>
      </c>
      <c r="F71" s="984">
        <v>4.96</v>
      </c>
      <c r="H71" t="s">
        <v>1068</v>
      </c>
      <c r="I71" s="105" t="s">
        <v>8278</v>
      </c>
      <c r="J71" s="105" t="s">
        <v>8294</v>
      </c>
      <c r="K71" s="105" t="s">
        <v>8283</v>
      </c>
      <c r="L71" s="105" t="s">
        <v>8192</v>
      </c>
      <c r="N71" t="s">
        <v>662</v>
      </c>
      <c r="O71" s="105" t="s">
        <v>8278</v>
      </c>
      <c r="P71" s="105" t="s">
        <v>8295</v>
      </c>
      <c r="Q71" s="105" t="s">
        <v>8255</v>
      </c>
      <c r="R71" s="105" t="s">
        <v>8277</v>
      </c>
      <c r="T71" t="s">
        <v>160</v>
      </c>
      <c r="U71" s="105" t="s">
        <v>8278</v>
      </c>
      <c r="V71" s="105" t="s">
        <v>8002</v>
      </c>
      <c r="W71" s="105" t="s">
        <v>8278</v>
      </c>
      <c r="X71" s="105" t="s">
        <v>8002</v>
      </c>
    </row>
    <row r="72" spans="1:24" x14ac:dyDescent="0.25">
      <c r="A72" s="336">
        <v>71</v>
      </c>
      <c r="B72" t="s">
        <v>662</v>
      </c>
      <c r="C72" s="984">
        <v>71</v>
      </c>
      <c r="D72" s="984">
        <v>5.2</v>
      </c>
      <c r="E72" s="984">
        <v>66</v>
      </c>
      <c r="F72" s="984">
        <v>5.18</v>
      </c>
      <c r="H72" t="s">
        <v>172</v>
      </c>
      <c r="I72" s="105" t="s">
        <v>8283</v>
      </c>
      <c r="J72" s="105" t="s">
        <v>8296</v>
      </c>
      <c r="K72" s="105" t="s">
        <v>8278</v>
      </c>
      <c r="L72" s="105" t="s">
        <v>8297</v>
      </c>
      <c r="N72" t="s">
        <v>1020</v>
      </c>
      <c r="O72" s="105" t="s">
        <v>8283</v>
      </c>
      <c r="P72" s="105" t="s">
        <v>8298</v>
      </c>
      <c r="Q72" s="105" t="s">
        <v>8299</v>
      </c>
      <c r="R72" s="105" t="s">
        <v>8300</v>
      </c>
      <c r="T72" t="s">
        <v>103</v>
      </c>
      <c r="U72" s="105" t="s">
        <v>8283</v>
      </c>
      <c r="V72" s="105" t="s">
        <v>8139</v>
      </c>
      <c r="W72" s="105" t="s">
        <v>8283</v>
      </c>
      <c r="X72" s="105" t="s">
        <v>8139</v>
      </c>
    </row>
    <row r="73" spans="1:24" x14ac:dyDescent="0.25">
      <c r="A73" s="336">
        <v>72</v>
      </c>
      <c r="B73" t="s">
        <v>2451</v>
      </c>
      <c r="C73" s="984">
        <v>72</v>
      </c>
      <c r="D73" s="984">
        <v>5.17</v>
      </c>
      <c r="E73" s="984">
        <v>69</v>
      </c>
      <c r="F73" s="984">
        <v>5.04</v>
      </c>
      <c r="H73" t="s">
        <v>427</v>
      </c>
      <c r="I73" s="105" t="s">
        <v>8292</v>
      </c>
      <c r="J73" s="105" t="s">
        <v>8209</v>
      </c>
      <c r="K73" s="105" t="s">
        <v>8292</v>
      </c>
      <c r="L73" s="105" t="s">
        <v>8301</v>
      </c>
      <c r="N73" t="s">
        <v>376</v>
      </c>
      <c r="O73" s="105" t="s">
        <v>8292</v>
      </c>
      <c r="P73" s="105" t="s">
        <v>8281</v>
      </c>
      <c r="Q73" s="105" t="s">
        <v>8302</v>
      </c>
      <c r="R73" s="105" t="s">
        <v>8303</v>
      </c>
      <c r="T73" t="s">
        <v>53</v>
      </c>
      <c r="U73" s="105" t="s">
        <v>8292</v>
      </c>
      <c r="V73" s="105" t="s">
        <v>8056</v>
      </c>
      <c r="W73" s="105" t="s">
        <v>8292</v>
      </c>
      <c r="X73" s="105" t="s">
        <v>8056</v>
      </c>
    </row>
    <row r="74" spans="1:24" x14ac:dyDescent="0.25">
      <c r="A74" s="336">
        <v>73</v>
      </c>
      <c r="B74" t="s">
        <v>1068</v>
      </c>
      <c r="C74" s="984">
        <v>73</v>
      </c>
      <c r="D74" s="984">
        <v>5.15</v>
      </c>
      <c r="E74" s="984">
        <v>71</v>
      </c>
      <c r="F74" s="984">
        <v>4.97</v>
      </c>
      <c r="H74" t="s">
        <v>89</v>
      </c>
      <c r="I74" s="105" t="s">
        <v>8304</v>
      </c>
      <c r="J74" s="105" t="s">
        <v>8209</v>
      </c>
      <c r="K74" s="105" t="s">
        <v>8304</v>
      </c>
      <c r="L74" s="105" t="s">
        <v>8239</v>
      </c>
      <c r="N74" t="s">
        <v>255</v>
      </c>
      <c r="O74" s="105" t="s">
        <v>8304</v>
      </c>
      <c r="P74" s="105" t="s">
        <v>8305</v>
      </c>
      <c r="Q74" s="105" t="s">
        <v>8306</v>
      </c>
      <c r="R74" s="105" t="s">
        <v>8307</v>
      </c>
      <c r="T74" t="s">
        <v>89</v>
      </c>
      <c r="U74" s="105" t="s">
        <v>8304</v>
      </c>
      <c r="V74" s="105" t="s">
        <v>8084</v>
      </c>
      <c r="W74" s="105" t="s">
        <v>8304</v>
      </c>
      <c r="X74" s="105" t="s">
        <v>8084</v>
      </c>
    </row>
    <row r="75" spans="1:24" x14ac:dyDescent="0.25">
      <c r="A75" s="336">
        <v>74</v>
      </c>
      <c r="B75" t="s">
        <v>67</v>
      </c>
      <c r="C75" s="984">
        <v>74</v>
      </c>
      <c r="D75" s="984">
        <v>5.08</v>
      </c>
      <c r="E75" s="984">
        <v>73</v>
      </c>
      <c r="F75" s="984">
        <v>4.8899999999999997</v>
      </c>
      <c r="H75" t="s">
        <v>669</v>
      </c>
      <c r="I75" s="105" t="s">
        <v>8287</v>
      </c>
      <c r="J75" s="105" t="s">
        <v>8309</v>
      </c>
      <c r="K75" s="105" t="s">
        <v>8310</v>
      </c>
      <c r="L75" s="105" t="s">
        <v>8311</v>
      </c>
      <c r="N75" t="s">
        <v>166</v>
      </c>
      <c r="O75" s="105" t="s">
        <v>8287</v>
      </c>
      <c r="P75" s="105" t="s">
        <v>8273</v>
      </c>
      <c r="Q75" s="105" t="s">
        <v>8278</v>
      </c>
      <c r="R75" s="105" t="s">
        <v>8312</v>
      </c>
      <c r="T75" t="s">
        <v>803</v>
      </c>
      <c r="U75" s="105" t="s">
        <v>8287</v>
      </c>
      <c r="V75" s="105" t="s">
        <v>8156</v>
      </c>
      <c r="W75" s="105" t="s">
        <v>8287</v>
      </c>
      <c r="X75" s="105" t="s">
        <v>8156</v>
      </c>
    </row>
    <row r="76" spans="1:24" x14ac:dyDescent="0.25">
      <c r="A76" s="336">
        <v>75</v>
      </c>
      <c r="B76" t="s">
        <v>912</v>
      </c>
      <c r="C76" s="984">
        <v>75</v>
      </c>
      <c r="D76" s="984">
        <v>4.97</v>
      </c>
      <c r="E76" s="984">
        <v>76</v>
      </c>
      <c r="F76" s="984">
        <v>4.7</v>
      </c>
      <c r="H76" t="s">
        <v>402</v>
      </c>
      <c r="I76" s="105" t="s">
        <v>8306</v>
      </c>
      <c r="J76" s="105" t="s">
        <v>8313</v>
      </c>
      <c r="K76" s="105" t="s">
        <v>8314</v>
      </c>
      <c r="L76" s="105" t="s">
        <v>8315</v>
      </c>
      <c r="N76" t="s">
        <v>2450</v>
      </c>
      <c r="O76" s="105" t="s">
        <v>8306</v>
      </c>
      <c r="P76" s="105" t="s">
        <v>8316</v>
      </c>
      <c r="Q76" s="105" t="s">
        <v>8314</v>
      </c>
      <c r="R76" s="105" t="s">
        <v>8317</v>
      </c>
      <c r="T76" t="s">
        <v>674</v>
      </c>
      <c r="U76" s="105" t="s">
        <v>8306</v>
      </c>
      <c r="V76" s="105" t="s">
        <v>8156</v>
      </c>
      <c r="W76" s="105" t="s">
        <v>8306</v>
      </c>
      <c r="X76" s="105" t="s">
        <v>8156</v>
      </c>
    </row>
    <row r="77" spans="1:24" x14ac:dyDescent="0.25">
      <c r="A77" s="336">
        <v>76</v>
      </c>
      <c r="B77" t="s">
        <v>427</v>
      </c>
      <c r="C77" s="984">
        <v>76</v>
      </c>
      <c r="D77" s="984">
        <v>4.96</v>
      </c>
      <c r="E77" s="984">
        <v>75</v>
      </c>
      <c r="F77" s="984">
        <v>4.83</v>
      </c>
      <c r="H77" t="s">
        <v>325</v>
      </c>
      <c r="I77" s="105" t="s">
        <v>8310</v>
      </c>
      <c r="J77" s="105" t="s">
        <v>8318</v>
      </c>
      <c r="K77" s="105" t="s">
        <v>8287</v>
      </c>
      <c r="L77" s="105" t="s">
        <v>8319</v>
      </c>
      <c r="N77" t="s">
        <v>67</v>
      </c>
      <c r="O77" s="105" t="s">
        <v>8310</v>
      </c>
      <c r="P77" s="105" t="s">
        <v>8316</v>
      </c>
      <c r="Q77" s="105" t="s">
        <v>8304</v>
      </c>
      <c r="R77" s="105" t="s">
        <v>8320</v>
      </c>
      <c r="T77" t="s">
        <v>180</v>
      </c>
      <c r="U77" s="105" t="s">
        <v>8310</v>
      </c>
      <c r="V77" s="105" t="s">
        <v>8156</v>
      </c>
      <c r="W77" s="105" t="s">
        <v>8310</v>
      </c>
      <c r="X77" s="105" t="s">
        <v>8156</v>
      </c>
    </row>
    <row r="78" spans="1:24" x14ac:dyDescent="0.25">
      <c r="A78" s="336">
        <v>77</v>
      </c>
      <c r="B78" t="s">
        <v>255</v>
      </c>
      <c r="C78" s="984">
        <v>77</v>
      </c>
      <c r="D78" s="984">
        <v>4.95</v>
      </c>
      <c r="E78" s="984">
        <v>80</v>
      </c>
      <c r="F78" s="984">
        <v>4.6100000000000003</v>
      </c>
      <c r="H78" t="s">
        <v>1052</v>
      </c>
      <c r="I78" s="105" t="s">
        <v>8321</v>
      </c>
      <c r="J78" s="105" t="s">
        <v>8239</v>
      </c>
      <c r="K78" s="105" t="s">
        <v>8321</v>
      </c>
      <c r="L78" s="105" t="s">
        <v>8323</v>
      </c>
      <c r="N78" t="s">
        <v>246</v>
      </c>
      <c r="O78" s="105" t="s">
        <v>8321</v>
      </c>
      <c r="P78" s="105" t="s">
        <v>8253</v>
      </c>
      <c r="Q78" s="105" t="s">
        <v>8292</v>
      </c>
      <c r="R78" s="105" t="s">
        <v>8324</v>
      </c>
      <c r="T78" t="s">
        <v>334</v>
      </c>
      <c r="U78" s="105" t="s">
        <v>8321</v>
      </c>
      <c r="V78" s="105" t="s">
        <v>8026</v>
      </c>
      <c r="W78" s="105" t="s">
        <v>8314</v>
      </c>
      <c r="X78" s="105" t="s">
        <v>8183</v>
      </c>
    </row>
    <row r="79" spans="1:24" x14ac:dyDescent="0.25">
      <c r="A79" s="336">
        <v>78</v>
      </c>
      <c r="B79" t="s">
        <v>402</v>
      </c>
      <c r="C79" s="984">
        <v>78</v>
      </c>
      <c r="D79" s="984">
        <v>4.8600000000000003</v>
      </c>
      <c r="E79" s="984">
        <v>83</v>
      </c>
      <c r="F79" s="984">
        <v>4.4800000000000004</v>
      </c>
      <c r="H79" t="s">
        <v>2450</v>
      </c>
      <c r="I79" s="105" t="s">
        <v>8314</v>
      </c>
      <c r="J79" s="105" t="s">
        <v>8231</v>
      </c>
      <c r="K79" s="105" t="s">
        <v>8306</v>
      </c>
      <c r="L79" s="105" t="s">
        <v>8246</v>
      </c>
      <c r="N79" t="s">
        <v>687</v>
      </c>
      <c r="O79" s="105" t="s">
        <v>8314</v>
      </c>
      <c r="P79" s="105" t="s">
        <v>8326</v>
      </c>
      <c r="Q79" s="105" t="s">
        <v>8310</v>
      </c>
      <c r="R79" s="105" t="s">
        <v>8327</v>
      </c>
      <c r="T79" t="s">
        <v>2418</v>
      </c>
      <c r="U79" s="105" t="s">
        <v>8314</v>
      </c>
      <c r="V79" s="105" t="s">
        <v>8026</v>
      </c>
      <c r="W79" s="105" t="s">
        <v>8321</v>
      </c>
      <c r="X79" s="105" t="s">
        <v>8026</v>
      </c>
    </row>
    <row r="80" spans="1:24" x14ac:dyDescent="0.25">
      <c r="A80" s="336">
        <v>79</v>
      </c>
      <c r="B80" t="s">
        <v>2450</v>
      </c>
      <c r="C80" s="984">
        <v>79</v>
      </c>
      <c r="D80" s="984">
        <v>4.8099999999999996</v>
      </c>
      <c r="E80" s="984">
        <v>79</v>
      </c>
      <c r="F80" s="984">
        <v>4.66</v>
      </c>
      <c r="H80" t="s">
        <v>67</v>
      </c>
      <c r="I80" s="105" t="s">
        <v>8328</v>
      </c>
      <c r="J80" s="105" t="s">
        <v>8226</v>
      </c>
      <c r="K80" s="105" t="s">
        <v>8328</v>
      </c>
      <c r="L80" s="105" t="s">
        <v>8330</v>
      </c>
      <c r="N80" t="s">
        <v>222</v>
      </c>
      <c r="O80" s="105" t="s">
        <v>8328</v>
      </c>
      <c r="P80" s="105" t="s">
        <v>8331</v>
      </c>
      <c r="Q80" s="105" t="s">
        <v>8332</v>
      </c>
      <c r="R80" s="105" t="s">
        <v>8333</v>
      </c>
      <c r="T80" t="s">
        <v>2451</v>
      </c>
      <c r="U80" s="105" t="s">
        <v>8328</v>
      </c>
      <c r="V80" s="105" t="s">
        <v>8334</v>
      </c>
      <c r="W80" s="105" t="s">
        <v>8328</v>
      </c>
      <c r="X80" s="105" t="s">
        <v>8334</v>
      </c>
    </row>
    <row r="81" spans="1:24" x14ac:dyDescent="0.25">
      <c r="A81" s="336">
        <v>80</v>
      </c>
      <c r="B81" t="s">
        <v>1110</v>
      </c>
      <c r="C81" s="984">
        <v>80</v>
      </c>
      <c r="D81" s="984">
        <v>4.8099999999999996</v>
      </c>
      <c r="E81" s="984">
        <v>78</v>
      </c>
      <c r="F81" s="984">
        <v>4.68</v>
      </c>
      <c r="H81" t="s">
        <v>722</v>
      </c>
      <c r="I81" s="105" t="s">
        <v>8322</v>
      </c>
      <c r="J81" s="105" t="s">
        <v>8101</v>
      </c>
      <c r="K81" s="105" t="s">
        <v>8335</v>
      </c>
      <c r="L81" s="105" t="s">
        <v>8336</v>
      </c>
      <c r="N81" t="s">
        <v>340</v>
      </c>
      <c r="O81" s="105" t="s">
        <v>8322</v>
      </c>
      <c r="P81" s="105" t="s">
        <v>8337</v>
      </c>
      <c r="Q81" s="105" t="s">
        <v>8321</v>
      </c>
      <c r="R81" s="105" t="s">
        <v>8317</v>
      </c>
      <c r="T81" t="s">
        <v>172</v>
      </c>
      <c r="U81" s="105" t="s">
        <v>8322</v>
      </c>
      <c r="V81" s="105" t="s">
        <v>8092</v>
      </c>
      <c r="W81" s="105" t="s">
        <v>8322</v>
      </c>
      <c r="X81" s="105" t="s">
        <v>8092</v>
      </c>
    </row>
    <row r="82" spans="1:24" x14ac:dyDescent="0.25">
      <c r="A82" s="336">
        <v>81</v>
      </c>
      <c r="B82" t="s">
        <v>1020</v>
      </c>
      <c r="C82" s="984">
        <v>81</v>
      </c>
      <c r="D82" s="984">
        <v>4.76</v>
      </c>
      <c r="E82" s="984">
        <v>91</v>
      </c>
      <c r="F82" s="984">
        <v>4.09</v>
      </c>
      <c r="H82" t="s">
        <v>160</v>
      </c>
      <c r="I82" s="105" t="s">
        <v>8338</v>
      </c>
      <c r="J82" s="105" t="s">
        <v>8101</v>
      </c>
      <c r="K82" s="105" t="s">
        <v>8325</v>
      </c>
      <c r="L82" s="105" t="s">
        <v>8340</v>
      </c>
      <c r="N82" t="s">
        <v>325</v>
      </c>
      <c r="O82" s="105" t="s">
        <v>8338</v>
      </c>
      <c r="P82" s="105" t="s">
        <v>8341</v>
      </c>
      <c r="Q82" s="105" t="s">
        <v>8322</v>
      </c>
      <c r="R82" s="105" t="s">
        <v>8342</v>
      </c>
      <c r="T82" t="s">
        <v>402</v>
      </c>
      <c r="U82" s="105" t="s">
        <v>8338</v>
      </c>
      <c r="V82" s="105" t="s">
        <v>8032</v>
      </c>
      <c r="W82" s="105" t="s">
        <v>8338</v>
      </c>
      <c r="X82" s="105" t="s">
        <v>8032</v>
      </c>
    </row>
    <row r="83" spans="1:24" x14ac:dyDescent="0.25">
      <c r="A83" s="336">
        <v>82</v>
      </c>
      <c r="B83" t="s">
        <v>803</v>
      </c>
      <c r="C83" s="984">
        <v>82</v>
      </c>
      <c r="D83" s="984">
        <v>4.75</v>
      </c>
      <c r="E83" s="984">
        <v>77</v>
      </c>
      <c r="F83" s="984">
        <v>4.6900000000000004</v>
      </c>
      <c r="H83" t="s">
        <v>497</v>
      </c>
      <c r="I83" s="105" t="s">
        <v>8335</v>
      </c>
      <c r="J83" s="105" t="s">
        <v>8127</v>
      </c>
      <c r="K83" s="105" t="s">
        <v>8343</v>
      </c>
      <c r="L83" s="105" t="s">
        <v>8344</v>
      </c>
      <c r="N83" t="s">
        <v>950</v>
      </c>
      <c r="O83" s="105" t="s">
        <v>8335</v>
      </c>
      <c r="P83" s="105" t="s">
        <v>8345</v>
      </c>
      <c r="Q83" s="105" t="s">
        <v>8325</v>
      </c>
      <c r="R83" s="105" t="s">
        <v>8346</v>
      </c>
      <c r="T83" t="s">
        <v>630</v>
      </c>
      <c r="U83" s="105" t="s">
        <v>8335</v>
      </c>
      <c r="V83" s="105" t="s">
        <v>8107</v>
      </c>
      <c r="W83" s="105" t="s">
        <v>8335</v>
      </c>
      <c r="X83" s="105" t="s">
        <v>8107</v>
      </c>
    </row>
    <row r="84" spans="1:24" x14ac:dyDescent="0.25">
      <c r="A84" s="336">
        <v>83</v>
      </c>
      <c r="B84" t="s">
        <v>325</v>
      </c>
      <c r="C84" s="984">
        <v>83</v>
      </c>
      <c r="D84" s="984">
        <v>4.72</v>
      </c>
      <c r="E84" s="984">
        <v>81</v>
      </c>
      <c r="F84" s="984">
        <v>4.58</v>
      </c>
      <c r="H84" t="s">
        <v>803</v>
      </c>
      <c r="I84" s="105" t="s">
        <v>8325</v>
      </c>
      <c r="J84" s="105" t="s">
        <v>8127</v>
      </c>
      <c r="K84" s="105" t="s">
        <v>8322</v>
      </c>
      <c r="L84" s="105" t="s">
        <v>8105</v>
      </c>
      <c r="N84" t="s">
        <v>912</v>
      </c>
      <c r="O84" s="105" t="s">
        <v>8325</v>
      </c>
      <c r="P84" s="105" t="s">
        <v>8349</v>
      </c>
      <c r="Q84" s="105" t="s">
        <v>8338</v>
      </c>
      <c r="R84" s="105" t="s">
        <v>8350</v>
      </c>
      <c r="T84" t="s">
        <v>2449</v>
      </c>
      <c r="U84" s="105" t="s">
        <v>8325</v>
      </c>
      <c r="V84" s="105" t="s">
        <v>8118</v>
      </c>
      <c r="W84" s="105" t="s">
        <v>8325</v>
      </c>
      <c r="X84" s="105" t="s">
        <v>8118</v>
      </c>
    </row>
    <row r="85" spans="1:24" x14ac:dyDescent="0.25">
      <c r="A85" s="336">
        <v>84</v>
      </c>
      <c r="B85" t="s">
        <v>20</v>
      </c>
      <c r="C85" s="984">
        <v>84</v>
      </c>
      <c r="D85" s="984">
        <v>4.72</v>
      </c>
      <c r="E85" s="984">
        <v>85</v>
      </c>
      <c r="F85" s="984">
        <v>4.42</v>
      </c>
      <c r="H85" t="s">
        <v>545</v>
      </c>
      <c r="I85" s="105" t="s">
        <v>8351</v>
      </c>
      <c r="J85" s="105" t="s">
        <v>8352</v>
      </c>
      <c r="K85" s="105" t="s">
        <v>8338</v>
      </c>
      <c r="L85" s="105" t="s">
        <v>8217</v>
      </c>
      <c r="N85" t="s">
        <v>803</v>
      </c>
      <c r="O85" s="105" t="s">
        <v>8351</v>
      </c>
      <c r="P85" s="105" t="s">
        <v>8353</v>
      </c>
      <c r="Q85" s="105" t="s">
        <v>8287</v>
      </c>
      <c r="R85" s="105" t="s">
        <v>8354</v>
      </c>
      <c r="T85" t="s">
        <v>246</v>
      </c>
      <c r="U85" s="105" t="s">
        <v>8351</v>
      </c>
      <c r="V85" s="105" t="s">
        <v>8175</v>
      </c>
      <c r="W85" s="105" t="s">
        <v>8351</v>
      </c>
      <c r="X85" s="105" t="s">
        <v>8175</v>
      </c>
    </row>
    <row r="86" spans="1:24" x14ac:dyDescent="0.25">
      <c r="A86" s="336">
        <v>85</v>
      </c>
      <c r="B86" t="s">
        <v>669</v>
      </c>
      <c r="C86" s="984">
        <v>85</v>
      </c>
      <c r="D86" s="984">
        <v>4.71</v>
      </c>
      <c r="E86" s="984">
        <v>82</v>
      </c>
      <c r="F86" s="984">
        <v>4.5</v>
      </c>
      <c r="H86" t="s">
        <v>255</v>
      </c>
      <c r="I86" s="105" t="s">
        <v>8343</v>
      </c>
      <c r="J86" s="105" t="s">
        <v>8250</v>
      </c>
      <c r="K86" s="105" t="s">
        <v>8357</v>
      </c>
      <c r="L86" s="105" t="s">
        <v>8308</v>
      </c>
      <c r="N86" t="s">
        <v>180</v>
      </c>
      <c r="O86" s="105" t="s">
        <v>8343</v>
      </c>
      <c r="P86" s="105" t="s">
        <v>8324</v>
      </c>
      <c r="Q86" s="105" t="s">
        <v>8328</v>
      </c>
      <c r="R86" s="105" t="s">
        <v>8358</v>
      </c>
      <c r="T86" t="s">
        <v>598</v>
      </c>
      <c r="U86" s="105" t="s">
        <v>8343</v>
      </c>
      <c r="V86" s="105" t="s">
        <v>8359</v>
      </c>
      <c r="W86" s="105" t="s">
        <v>8343</v>
      </c>
      <c r="X86" s="105" t="s">
        <v>8359</v>
      </c>
    </row>
    <row r="87" spans="1:24" x14ac:dyDescent="0.25">
      <c r="A87" s="336">
        <v>86</v>
      </c>
      <c r="B87" t="s">
        <v>246</v>
      </c>
      <c r="C87" s="984">
        <v>86</v>
      </c>
      <c r="D87" s="984">
        <v>4.6399999999999997</v>
      </c>
      <c r="E87" s="984">
        <v>86</v>
      </c>
      <c r="F87" s="984">
        <v>4.3899999999999997</v>
      </c>
      <c r="H87" t="s">
        <v>976</v>
      </c>
      <c r="I87" s="105" t="s">
        <v>8357</v>
      </c>
      <c r="J87" s="105" t="s">
        <v>8134</v>
      </c>
      <c r="K87" s="105" t="s">
        <v>8361</v>
      </c>
      <c r="L87" s="105" t="s">
        <v>8362</v>
      </c>
      <c r="N87" t="s">
        <v>669</v>
      </c>
      <c r="O87" s="105" t="s">
        <v>8357</v>
      </c>
      <c r="P87" s="105" t="s">
        <v>8320</v>
      </c>
      <c r="Q87" s="105" t="s">
        <v>8335</v>
      </c>
      <c r="R87" s="105" t="s">
        <v>8363</v>
      </c>
      <c r="T87" t="s">
        <v>950</v>
      </c>
      <c r="U87" s="105" t="s">
        <v>8357</v>
      </c>
      <c r="V87" s="105" t="s">
        <v>8364</v>
      </c>
      <c r="W87" s="105" t="s">
        <v>8357</v>
      </c>
      <c r="X87" s="105" t="s">
        <v>8364</v>
      </c>
    </row>
    <row r="88" spans="1:24" x14ac:dyDescent="0.25">
      <c r="A88" s="336">
        <v>87</v>
      </c>
      <c r="B88" t="s">
        <v>545</v>
      </c>
      <c r="C88" s="984">
        <v>87</v>
      </c>
      <c r="D88" s="984">
        <v>4.62</v>
      </c>
      <c r="E88" s="984">
        <v>84</v>
      </c>
      <c r="F88" s="984">
        <v>4.4800000000000004</v>
      </c>
      <c r="H88" t="s">
        <v>1110</v>
      </c>
      <c r="I88" s="105" t="s">
        <v>8361</v>
      </c>
      <c r="J88" s="105" t="s">
        <v>8275</v>
      </c>
      <c r="K88" s="105" t="s">
        <v>8351</v>
      </c>
      <c r="L88" s="105" t="s">
        <v>8286</v>
      </c>
      <c r="N88" t="s">
        <v>327</v>
      </c>
      <c r="O88" s="105" t="s">
        <v>8361</v>
      </c>
      <c r="P88" s="105" t="s">
        <v>8366</v>
      </c>
      <c r="Q88" s="105" t="s">
        <v>8367</v>
      </c>
      <c r="R88" s="105" t="s">
        <v>8368</v>
      </c>
      <c r="T88" t="s">
        <v>154</v>
      </c>
      <c r="U88" s="105" t="s">
        <v>8361</v>
      </c>
      <c r="V88" s="105" t="s">
        <v>8369</v>
      </c>
      <c r="W88" s="105" t="s">
        <v>8361</v>
      </c>
      <c r="X88" s="105" t="s">
        <v>8369</v>
      </c>
    </row>
    <row r="89" spans="1:24" x14ac:dyDescent="0.25">
      <c r="A89" s="336">
        <v>88</v>
      </c>
      <c r="B89" t="s">
        <v>334</v>
      </c>
      <c r="C89" s="984">
        <v>88</v>
      </c>
      <c r="D89" s="984">
        <v>4.5599999999999996</v>
      </c>
      <c r="E89" s="984">
        <v>88</v>
      </c>
      <c r="F89" s="984">
        <v>4.28</v>
      </c>
      <c r="H89" t="s">
        <v>334</v>
      </c>
      <c r="I89" s="105" t="s">
        <v>8370</v>
      </c>
      <c r="J89" s="105" t="s">
        <v>8131</v>
      </c>
      <c r="K89" s="105" t="s">
        <v>8371</v>
      </c>
      <c r="L89" s="105" t="s">
        <v>8288</v>
      </c>
      <c r="N89" t="s">
        <v>531</v>
      </c>
      <c r="O89" s="105" t="s">
        <v>8370</v>
      </c>
      <c r="P89" s="105" t="s">
        <v>8372</v>
      </c>
      <c r="Q89" s="105" t="s">
        <v>8373</v>
      </c>
      <c r="R89" s="105" t="s">
        <v>8368</v>
      </c>
      <c r="T89" t="s">
        <v>693</v>
      </c>
      <c r="U89" s="105" t="s">
        <v>8370</v>
      </c>
      <c r="V89" s="105" t="s">
        <v>8113</v>
      </c>
      <c r="W89" s="105" t="s">
        <v>8370</v>
      </c>
      <c r="X89" s="105" t="s">
        <v>8113</v>
      </c>
    </row>
    <row r="90" spans="1:24" x14ac:dyDescent="0.25">
      <c r="A90" s="336">
        <v>89</v>
      </c>
      <c r="B90" t="s">
        <v>340</v>
      </c>
      <c r="C90" s="984">
        <v>89</v>
      </c>
      <c r="D90" s="984">
        <v>4.45</v>
      </c>
      <c r="E90" s="984">
        <v>87</v>
      </c>
      <c r="F90" s="984">
        <v>4.28</v>
      </c>
      <c r="H90" t="s">
        <v>246</v>
      </c>
      <c r="I90" s="105" t="s">
        <v>8371</v>
      </c>
      <c r="J90" s="105" t="s">
        <v>8375</v>
      </c>
      <c r="K90" s="105" t="s">
        <v>8332</v>
      </c>
      <c r="L90" s="105" t="s">
        <v>8376</v>
      </c>
      <c r="N90" t="s">
        <v>1045</v>
      </c>
      <c r="O90" s="105" t="s">
        <v>8371</v>
      </c>
      <c r="P90" s="105" t="s">
        <v>8377</v>
      </c>
      <c r="Q90" s="105" t="s">
        <v>8370</v>
      </c>
      <c r="R90" s="105" t="s">
        <v>8378</v>
      </c>
      <c r="T90" t="s">
        <v>844</v>
      </c>
      <c r="U90" s="105" t="s">
        <v>8371</v>
      </c>
      <c r="V90" s="105" t="s">
        <v>8133</v>
      </c>
      <c r="W90" s="105" t="s">
        <v>8371</v>
      </c>
      <c r="X90" s="105" t="s">
        <v>8133</v>
      </c>
    </row>
    <row r="91" spans="1:24" x14ac:dyDescent="0.25">
      <c r="A91" s="336">
        <v>90</v>
      </c>
      <c r="B91" t="s">
        <v>950</v>
      </c>
      <c r="C91" s="984">
        <v>90</v>
      </c>
      <c r="D91" s="984">
        <v>4.42</v>
      </c>
      <c r="E91" s="984">
        <v>89</v>
      </c>
      <c r="F91" s="984">
        <v>4.1900000000000004</v>
      </c>
      <c r="H91" t="s">
        <v>340</v>
      </c>
      <c r="I91" s="105" t="s">
        <v>8379</v>
      </c>
      <c r="J91" s="105" t="s">
        <v>8153</v>
      </c>
      <c r="K91" s="105" t="s">
        <v>8370</v>
      </c>
      <c r="L91" s="105" t="s">
        <v>8166</v>
      </c>
      <c r="N91" t="s">
        <v>402</v>
      </c>
      <c r="O91" s="105" t="s">
        <v>8379</v>
      </c>
      <c r="P91" s="105" t="s">
        <v>8307</v>
      </c>
      <c r="Q91" s="105" t="s">
        <v>8381</v>
      </c>
      <c r="R91" s="105" t="s">
        <v>8382</v>
      </c>
      <c r="T91" t="s">
        <v>783</v>
      </c>
      <c r="U91" s="105" t="s">
        <v>8379</v>
      </c>
      <c r="V91" s="105" t="s">
        <v>8133</v>
      </c>
      <c r="W91" s="105" t="s">
        <v>8379</v>
      </c>
      <c r="X91" s="105" t="s">
        <v>8133</v>
      </c>
    </row>
    <row r="92" spans="1:24" x14ac:dyDescent="0.25">
      <c r="A92" s="336">
        <v>91</v>
      </c>
      <c r="B92" t="s">
        <v>376</v>
      </c>
      <c r="C92" s="984">
        <v>91</v>
      </c>
      <c r="D92" s="984">
        <v>4.4000000000000004</v>
      </c>
      <c r="E92" s="984">
        <v>103</v>
      </c>
      <c r="F92" s="984">
        <v>3.9</v>
      </c>
      <c r="H92" t="s">
        <v>1020</v>
      </c>
      <c r="I92" s="105" t="s">
        <v>8332</v>
      </c>
      <c r="J92" s="105" t="s">
        <v>8384</v>
      </c>
      <c r="K92" s="105" t="s">
        <v>8367</v>
      </c>
      <c r="L92" s="105" t="s">
        <v>8355</v>
      </c>
      <c r="N92" t="s">
        <v>334</v>
      </c>
      <c r="O92" s="105" t="s">
        <v>8332</v>
      </c>
      <c r="P92" s="105" t="s">
        <v>8307</v>
      </c>
      <c r="Q92" s="105" t="s">
        <v>8361</v>
      </c>
      <c r="R92" s="105" t="s">
        <v>8378</v>
      </c>
      <c r="T92" t="s">
        <v>1097</v>
      </c>
      <c r="U92" s="105" t="s">
        <v>8332</v>
      </c>
      <c r="V92" s="105" t="s">
        <v>8137</v>
      </c>
      <c r="W92" s="105" t="s">
        <v>8332</v>
      </c>
      <c r="X92" s="105" t="s">
        <v>8137</v>
      </c>
    </row>
    <row r="93" spans="1:24" x14ac:dyDescent="0.25">
      <c r="A93" s="336">
        <v>92</v>
      </c>
      <c r="B93" t="s">
        <v>709</v>
      </c>
      <c r="C93" s="984">
        <v>92</v>
      </c>
      <c r="D93" s="984">
        <v>4.32</v>
      </c>
      <c r="E93" s="984">
        <v>90</v>
      </c>
      <c r="F93" s="984">
        <v>4.1900000000000004</v>
      </c>
      <c r="H93" t="s">
        <v>950</v>
      </c>
      <c r="I93" s="105" t="s">
        <v>8367</v>
      </c>
      <c r="J93" s="105" t="s">
        <v>8385</v>
      </c>
      <c r="K93" s="105" t="s">
        <v>8373</v>
      </c>
      <c r="L93" s="105" t="s">
        <v>8329</v>
      </c>
      <c r="N93" t="s">
        <v>722</v>
      </c>
      <c r="O93" s="105" t="s">
        <v>8367</v>
      </c>
      <c r="P93" s="105" t="s">
        <v>8342</v>
      </c>
      <c r="Q93" s="105" t="s">
        <v>8351</v>
      </c>
      <c r="R93" s="105" t="s">
        <v>8386</v>
      </c>
      <c r="T93" t="s">
        <v>828</v>
      </c>
      <c r="U93" s="105" t="s">
        <v>8367</v>
      </c>
      <c r="V93" s="105" t="s">
        <v>8021</v>
      </c>
      <c r="W93" s="105" t="s">
        <v>8367</v>
      </c>
      <c r="X93" s="105" t="s">
        <v>8021</v>
      </c>
    </row>
    <row r="94" spans="1:24" x14ac:dyDescent="0.25">
      <c r="A94" s="336">
        <v>93</v>
      </c>
      <c r="B94" t="s">
        <v>222</v>
      </c>
      <c r="C94" s="984">
        <v>93</v>
      </c>
      <c r="D94" s="984">
        <v>4.3</v>
      </c>
      <c r="E94" s="984">
        <v>104</v>
      </c>
      <c r="F94" s="984">
        <v>3.86</v>
      </c>
      <c r="H94" t="s">
        <v>693</v>
      </c>
      <c r="I94" s="105" t="s">
        <v>8387</v>
      </c>
      <c r="J94" s="105" t="s">
        <v>8391</v>
      </c>
      <c r="K94" s="105" t="s">
        <v>8392</v>
      </c>
      <c r="L94" s="105" t="s">
        <v>8393</v>
      </c>
      <c r="N94" t="s">
        <v>3738</v>
      </c>
      <c r="O94" s="105" t="s">
        <v>8387</v>
      </c>
      <c r="P94" s="105" t="s">
        <v>8342</v>
      </c>
      <c r="Q94" s="105" t="s">
        <v>8357</v>
      </c>
      <c r="R94" s="105" t="s">
        <v>8394</v>
      </c>
      <c r="T94" t="s">
        <v>962</v>
      </c>
      <c r="U94" s="105" t="s">
        <v>8387</v>
      </c>
      <c r="V94" s="105" t="s">
        <v>8221</v>
      </c>
      <c r="W94" s="105" t="s">
        <v>8387</v>
      </c>
      <c r="X94" s="105" t="s">
        <v>8221</v>
      </c>
    </row>
    <row r="95" spans="1:24" x14ac:dyDescent="0.25">
      <c r="A95" s="336">
        <v>94</v>
      </c>
      <c r="B95" t="s">
        <v>497</v>
      </c>
      <c r="C95" s="984">
        <v>94</v>
      </c>
      <c r="D95" s="984">
        <v>4.29</v>
      </c>
      <c r="E95" s="984">
        <v>97</v>
      </c>
      <c r="F95" s="984">
        <v>4.0199999999999996</v>
      </c>
      <c r="H95" t="s">
        <v>709</v>
      </c>
      <c r="I95" s="105" t="s">
        <v>8373</v>
      </c>
      <c r="J95" s="105" t="s">
        <v>8142</v>
      </c>
      <c r="K95" s="105" t="s">
        <v>8379</v>
      </c>
      <c r="L95" s="105" t="s">
        <v>8376</v>
      </c>
      <c r="N95" t="s">
        <v>2451</v>
      </c>
      <c r="O95" s="105" t="s">
        <v>8373</v>
      </c>
      <c r="P95" s="105" t="s">
        <v>8350</v>
      </c>
      <c r="Q95" s="105" t="s">
        <v>8343</v>
      </c>
      <c r="R95" s="105" t="s">
        <v>8395</v>
      </c>
      <c r="T95" t="s">
        <v>531</v>
      </c>
      <c r="U95" s="105" t="s">
        <v>8373</v>
      </c>
      <c r="V95" s="105" t="s">
        <v>8027</v>
      </c>
      <c r="W95" s="105" t="s">
        <v>8373</v>
      </c>
      <c r="X95" s="105" t="s">
        <v>8027</v>
      </c>
    </row>
    <row r="96" spans="1:24" x14ac:dyDescent="0.25">
      <c r="A96" s="336">
        <v>95</v>
      </c>
      <c r="B96" t="s">
        <v>693</v>
      </c>
      <c r="C96" s="984">
        <v>95</v>
      </c>
      <c r="D96" s="984">
        <v>4.29</v>
      </c>
      <c r="E96" s="984">
        <v>94</v>
      </c>
      <c r="F96" s="984">
        <v>4.07</v>
      </c>
      <c r="H96" t="s">
        <v>1123</v>
      </c>
      <c r="I96" s="105" t="s">
        <v>8381</v>
      </c>
      <c r="J96" s="105" t="s">
        <v>8179</v>
      </c>
      <c r="K96" s="105" t="s">
        <v>8387</v>
      </c>
      <c r="L96" s="105" t="s">
        <v>8187</v>
      </c>
      <c r="N96" t="s">
        <v>693</v>
      </c>
      <c r="O96" s="105" t="s">
        <v>8381</v>
      </c>
      <c r="P96" s="105" t="s">
        <v>8396</v>
      </c>
      <c r="Q96" s="105" t="s">
        <v>8379</v>
      </c>
      <c r="R96" s="105" t="s">
        <v>8397</v>
      </c>
      <c r="T96" t="s">
        <v>490</v>
      </c>
      <c r="U96" s="105" t="s">
        <v>8381</v>
      </c>
      <c r="V96" s="105" t="s">
        <v>8027</v>
      </c>
      <c r="W96" s="105" t="s">
        <v>8381</v>
      </c>
      <c r="X96" s="105" t="s">
        <v>8027</v>
      </c>
    </row>
    <row r="97" spans="1:24" x14ac:dyDescent="0.25">
      <c r="A97" s="336">
        <v>96</v>
      </c>
      <c r="B97" t="s">
        <v>722</v>
      </c>
      <c r="C97" s="984">
        <v>96</v>
      </c>
      <c r="D97" s="984">
        <v>4.2699999999999996</v>
      </c>
      <c r="E97" s="984">
        <v>92</v>
      </c>
      <c r="F97" s="984">
        <v>4.09</v>
      </c>
      <c r="H97" t="s">
        <v>347</v>
      </c>
      <c r="I97" s="105" t="s">
        <v>8302</v>
      </c>
      <c r="J97" s="105" t="s">
        <v>8339</v>
      </c>
      <c r="K97" s="105" t="s">
        <v>8381</v>
      </c>
      <c r="L97" s="105" t="s">
        <v>8207</v>
      </c>
      <c r="N97" t="s">
        <v>1110</v>
      </c>
      <c r="O97" s="105" t="s">
        <v>8302</v>
      </c>
      <c r="P97" s="105" t="s">
        <v>8398</v>
      </c>
      <c r="Q97" s="105" t="s">
        <v>8371</v>
      </c>
      <c r="R97" s="105" t="s">
        <v>8397</v>
      </c>
      <c r="T97" t="s">
        <v>1045</v>
      </c>
      <c r="U97" s="105" t="s">
        <v>8302</v>
      </c>
      <c r="V97" s="105" t="s">
        <v>8399</v>
      </c>
      <c r="W97" s="105" t="s">
        <v>8302</v>
      </c>
      <c r="X97" s="105" t="s">
        <v>8399</v>
      </c>
    </row>
    <row r="98" spans="1:24" x14ac:dyDescent="0.25">
      <c r="A98" s="336">
        <v>97</v>
      </c>
      <c r="B98" t="s">
        <v>531</v>
      </c>
      <c r="C98" s="984">
        <v>97</v>
      </c>
      <c r="D98" s="984">
        <v>4.26</v>
      </c>
      <c r="E98" s="984">
        <v>98</v>
      </c>
      <c r="F98" s="984">
        <v>4.01</v>
      </c>
      <c r="H98" t="s">
        <v>20</v>
      </c>
      <c r="I98" s="105" t="s">
        <v>8392</v>
      </c>
      <c r="J98" s="105" t="s">
        <v>8365</v>
      </c>
      <c r="K98" s="105" t="s">
        <v>8401</v>
      </c>
      <c r="L98" s="105" t="s">
        <v>8188</v>
      </c>
      <c r="N98" t="s">
        <v>828</v>
      </c>
      <c r="O98" s="105" t="s">
        <v>8392</v>
      </c>
      <c r="P98" s="105" t="s">
        <v>8402</v>
      </c>
      <c r="Q98" s="105" t="s">
        <v>8387</v>
      </c>
      <c r="R98" s="105" t="s">
        <v>8368</v>
      </c>
      <c r="T98" t="s">
        <v>1073</v>
      </c>
      <c r="U98" s="105" t="s">
        <v>8392</v>
      </c>
      <c r="V98" s="105" t="s">
        <v>8051</v>
      </c>
      <c r="W98" s="105" t="s">
        <v>8392</v>
      </c>
      <c r="X98" s="105" t="s">
        <v>8051</v>
      </c>
    </row>
    <row r="99" spans="1:24" x14ac:dyDescent="0.25">
      <c r="A99" s="336">
        <v>98</v>
      </c>
      <c r="B99" t="s">
        <v>976</v>
      </c>
      <c r="C99" s="984">
        <v>98</v>
      </c>
      <c r="D99" s="984">
        <v>4.26</v>
      </c>
      <c r="E99" s="984">
        <v>93</v>
      </c>
      <c r="F99" s="984">
        <v>4.08</v>
      </c>
      <c r="H99" t="s">
        <v>376</v>
      </c>
      <c r="I99" s="105" t="s">
        <v>8400</v>
      </c>
      <c r="J99" s="105" t="s">
        <v>8403</v>
      </c>
      <c r="K99" s="105" t="s">
        <v>8404</v>
      </c>
      <c r="L99" s="105" t="s">
        <v>8405</v>
      </c>
      <c r="N99" t="s">
        <v>545</v>
      </c>
      <c r="O99" s="105" t="s">
        <v>8400</v>
      </c>
      <c r="P99" s="105" t="s">
        <v>8406</v>
      </c>
      <c r="Q99" s="105" t="s">
        <v>8404</v>
      </c>
      <c r="R99" s="105" t="s">
        <v>8407</v>
      </c>
      <c r="T99" t="s">
        <v>30</v>
      </c>
      <c r="U99" s="105" t="s">
        <v>8400</v>
      </c>
      <c r="V99" s="105" t="s">
        <v>8165</v>
      </c>
      <c r="W99" s="105" t="s">
        <v>8400</v>
      </c>
      <c r="X99" s="105" t="s">
        <v>8165</v>
      </c>
    </row>
    <row r="100" spans="1:24" x14ac:dyDescent="0.25">
      <c r="A100" s="336">
        <v>99</v>
      </c>
      <c r="B100" t="s">
        <v>1045</v>
      </c>
      <c r="C100" s="984">
        <v>99</v>
      </c>
      <c r="D100" s="984">
        <v>4.2300000000000004</v>
      </c>
      <c r="E100" s="984">
        <v>96</v>
      </c>
      <c r="F100" s="984">
        <v>4.07</v>
      </c>
      <c r="H100" t="s">
        <v>531</v>
      </c>
      <c r="I100" s="105" t="s">
        <v>8408</v>
      </c>
      <c r="J100" s="105" t="s">
        <v>8348</v>
      </c>
      <c r="K100" s="105" t="s">
        <v>8408</v>
      </c>
      <c r="L100" s="105" t="s">
        <v>8409</v>
      </c>
      <c r="N100" t="s">
        <v>427</v>
      </c>
      <c r="O100" s="105" t="s">
        <v>8408</v>
      </c>
      <c r="P100" s="105" t="s">
        <v>8410</v>
      </c>
      <c r="Q100" s="105" t="s">
        <v>8408</v>
      </c>
      <c r="R100" s="105" t="s">
        <v>8411</v>
      </c>
      <c r="T100" t="s">
        <v>327</v>
      </c>
      <c r="U100" s="105" t="s">
        <v>8408</v>
      </c>
      <c r="V100" s="105" t="s">
        <v>8412</v>
      </c>
      <c r="W100" s="105" t="s">
        <v>8404</v>
      </c>
      <c r="X100" s="105" t="s">
        <v>8173</v>
      </c>
    </row>
    <row r="101" spans="1:24" x14ac:dyDescent="0.25">
      <c r="A101" s="336">
        <v>100</v>
      </c>
      <c r="B101" t="s">
        <v>1123</v>
      </c>
      <c r="C101" s="984">
        <v>100</v>
      </c>
      <c r="D101" s="984">
        <v>4.16</v>
      </c>
      <c r="E101" s="984">
        <v>95</v>
      </c>
      <c r="F101" s="984">
        <v>4.07</v>
      </c>
      <c r="H101" t="s">
        <v>1045</v>
      </c>
      <c r="I101" s="105" t="s">
        <v>8404</v>
      </c>
      <c r="J101" s="105" t="s">
        <v>8211</v>
      </c>
      <c r="K101" s="105" t="s">
        <v>8302</v>
      </c>
      <c r="L101" s="105" t="s">
        <v>8211</v>
      </c>
      <c r="N101" t="s">
        <v>1068</v>
      </c>
      <c r="O101" s="105" t="s">
        <v>8404</v>
      </c>
      <c r="P101" s="105" t="s">
        <v>8413</v>
      </c>
      <c r="Q101" s="105" t="s">
        <v>8401</v>
      </c>
      <c r="R101" s="105" t="s">
        <v>8414</v>
      </c>
      <c r="T101" t="s">
        <v>2450</v>
      </c>
      <c r="U101" s="105" t="s">
        <v>8404</v>
      </c>
      <c r="V101" s="105" t="s">
        <v>8173</v>
      </c>
      <c r="W101" s="105" t="s">
        <v>8408</v>
      </c>
      <c r="X101" s="105" t="s">
        <v>8173</v>
      </c>
    </row>
    <row r="102" spans="1:24" x14ac:dyDescent="0.25">
      <c r="A102" s="336">
        <v>101</v>
      </c>
      <c r="B102" t="s">
        <v>3738</v>
      </c>
      <c r="C102" s="984">
        <v>101</v>
      </c>
      <c r="D102" s="984">
        <v>4.09</v>
      </c>
      <c r="E102" s="984">
        <v>99</v>
      </c>
      <c r="F102" s="984">
        <v>3.94</v>
      </c>
      <c r="H102" t="s">
        <v>222</v>
      </c>
      <c r="I102" s="105" t="s">
        <v>8401</v>
      </c>
      <c r="J102" s="105" t="s">
        <v>8415</v>
      </c>
      <c r="K102" s="105" t="s">
        <v>8416</v>
      </c>
      <c r="L102" s="105" t="s">
        <v>8380</v>
      </c>
      <c r="N102" t="s">
        <v>1097</v>
      </c>
      <c r="O102" s="105" t="s">
        <v>8401</v>
      </c>
      <c r="P102" s="105" t="s">
        <v>8417</v>
      </c>
      <c r="Q102" s="105" t="s">
        <v>8400</v>
      </c>
      <c r="R102" s="105" t="s">
        <v>8418</v>
      </c>
      <c r="T102" t="s">
        <v>376</v>
      </c>
      <c r="U102" s="105" t="s">
        <v>8401</v>
      </c>
      <c r="V102" s="105" t="s">
        <v>8419</v>
      </c>
      <c r="W102" s="105" t="s">
        <v>8401</v>
      </c>
      <c r="X102" s="105" t="s">
        <v>8419</v>
      </c>
    </row>
    <row r="103" spans="1:24" x14ac:dyDescent="0.25">
      <c r="A103" s="336">
        <v>102</v>
      </c>
      <c r="B103" t="s">
        <v>327</v>
      </c>
      <c r="C103" s="984">
        <v>102</v>
      </c>
      <c r="D103" s="984">
        <v>4.0599999999999996</v>
      </c>
      <c r="E103" s="984">
        <v>105</v>
      </c>
      <c r="F103" s="984">
        <v>3.78</v>
      </c>
      <c r="H103" t="s">
        <v>821</v>
      </c>
      <c r="I103" s="105" t="s">
        <v>8420</v>
      </c>
      <c r="J103" s="105" t="s">
        <v>8393</v>
      </c>
      <c r="K103" s="105" t="s">
        <v>8420</v>
      </c>
      <c r="L103" s="105" t="s">
        <v>8422</v>
      </c>
      <c r="N103" t="s">
        <v>976</v>
      </c>
      <c r="O103" s="105" t="s">
        <v>8420</v>
      </c>
      <c r="P103" s="105" t="s">
        <v>8423</v>
      </c>
      <c r="Q103" s="105" t="s">
        <v>8392</v>
      </c>
      <c r="R103" s="105" t="s">
        <v>8424</v>
      </c>
      <c r="T103" t="s">
        <v>222</v>
      </c>
      <c r="U103" s="105" t="s">
        <v>8420</v>
      </c>
      <c r="V103" s="105" t="s">
        <v>8242</v>
      </c>
      <c r="W103" s="105" t="s">
        <v>8420</v>
      </c>
      <c r="X103" s="105" t="s">
        <v>8242</v>
      </c>
    </row>
    <row r="104" spans="1:24" x14ac:dyDescent="0.25">
      <c r="A104" s="336">
        <v>103</v>
      </c>
      <c r="B104" t="s">
        <v>828</v>
      </c>
      <c r="C104" s="984">
        <v>103</v>
      </c>
      <c r="D104" s="984">
        <v>4.0199999999999996</v>
      </c>
      <c r="E104" s="984">
        <v>102</v>
      </c>
      <c r="F104" s="984">
        <v>3.91</v>
      </c>
      <c r="H104" t="s">
        <v>1001</v>
      </c>
      <c r="I104" s="105" t="s">
        <v>8383</v>
      </c>
      <c r="J104" s="105" t="s">
        <v>8356</v>
      </c>
      <c r="K104" s="105" t="s">
        <v>8400</v>
      </c>
      <c r="L104" s="105" t="s">
        <v>8425</v>
      </c>
      <c r="N104" t="s">
        <v>1144</v>
      </c>
      <c r="O104" s="105" t="s">
        <v>8383</v>
      </c>
      <c r="P104" s="105" t="s">
        <v>8426</v>
      </c>
      <c r="Q104" s="105" t="s">
        <v>8416</v>
      </c>
      <c r="R104" s="105" t="s">
        <v>8427</v>
      </c>
      <c r="T104" t="s">
        <v>815</v>
      </c>
      <c r="U104" s="105" t="s">
        <v>8383</v>
      </c>
      <c r="V104" s="105" t="s">
        <v>8251</v>
      </c>
      <c r="W104" s="105" t="s">
        <v>8383</v>
      </c>
      <c r="X104" s="105" t="s">
        <v>8251</v>
      </c>
    </row>
    <row r="105" spans="1:24" x14ac:dyDescent="0.25">
      <c r="A105" s="336">
        <v>104</v>
      </c>
      <c r="B105" t="s">
        <v>166</v>
      </c>
      <c r="C105" s="984">
        <v>104</v>
      </c>
      <c r="D105" s="984">
        <v>4.01</v>
      </c>
      <c r="E105" s="984">
        <v>100</v>
      </c>
      <c r="F105" s="984">
        <v>3.94</v>
      </c>
      <c r="H105" t="s">
        <v>815</v>
      </c>
      <c r="I105" s="105" t="s">
        <v>8389</v>
      </c>
      <c r="J105" s="105" t="s">
        <v>8428</v>
      </c>
      <c r="K105" s="105" t="s">
        <v>8389</v>
      </c>
      <c r="L105" s="105" t="s">
        <v>8429</v>
      </c>
      <c r="N105" t="s">
        <v>154</v>
      </c>
      <c r="O105" s="105" t="s">
        <v>8389</v>
      </c>
      <c r="P105" s="105" t="s">
        <v>8430</v>
      </c>
      <c r="Q105" s="105" t="s">
        <v>8431</v>
      </c>
      <c r="R105" s="105" t="s">
        <v>8432</v>
      </c>
      <c r="T105" t="s">
        <v>444</v>
      </c>
      <c r="U105" s="105" t="s">
        <v>8389</v>
      </c>
      <c r="V105" s="105" t="s">
        <v>8251</v>
      </c>
      <c r="W105" s="105" t="s">
        <v>8389</v>
      </c>
      <c r="X105" s="105" t="s">
        <v>8251</v>
      </c>
    </row>
    <row r="106" spans="1:24" x14ac:dyDescent="0.25">
      <c r="A106" s="336">
        <v>105</v>
      </c>
      <c r="B106" t="s">
        <v>821</v>
      </c>
      <c r="C106" s="984">
        <v>105</v>
      </c>
      <c r="D106" s="984">
        <v>4</v>
      </c>
      <c r="E106" s="984">
        <v>101</v>
      </c>
      <c r="F106" s="984">
        <v>3.92</v>
      </c>
      <c r="H106" t="s">
        <v>3738</v>
      </c>
      <c r="I106" s="105" t="s">
        <v>8299</v>
      </c>
      <c r="J106" s="105" t="s">
        <v>8213</v>
      </c>
      <c r="K106" s="105" t="s">
        <v>8383</v>
      </c>
      <c r="L106" s="105" t="s">
        <v>8360</v>
      </c>
      <c r="N106" t="s">
        <v>1123</v>
      </c>
      <c r="O106" s="105" t="s">
        <v>8299</v>
      </c>
      <c r="P106" s="105" t="s">
        <v>8433</v>
      </c>
      <c r="Q106" s="105" t="s">
        <v>8420</v>
      </c>
      <c r="R106" s="105" t="s">
        <v>8434</v>
      </c>
      <c r="T106" t="s">
        <v>662</v>
      </c>
      <c r="U106" s="105" t="s">
        <v>8299</v>
      </c>
      <c r="V106" s="105" t="s">
        <v>8435</v>
      </c>
      <c r="W106" s="105" t="s">
        <v>8299</v>
      </c>
      <c r="X106" s="105" t="s">
        <v>8435</v>
      </c>
    </row>
    <row r="107" spans="1:24" x14ac:dyDescent="0.25">
      <c r="A107" s="336">
        <v>106</v>
      </c>
      <c r="B107" t="s">
        <v>490</v>
      </c>
      <c r="C107" s="984">
        <v>106</v>
      </c>
      <c r="D107" s="984">
        <v>3.83</v>
      </c>
      <c r="E107" s="984">
        <v>106</v>
      </c>
      <c r="F107" s="984">
        <v>3.7</v>
      </c>
      <c r="H107" t="s">
        <v>415</v>
      </c>
      <c r="I107" s="105" t="s">
        <v>8436</v>
      </c>
      <c r="J107" s="105" t="s">
        <v>8425</v>
      </c>
      <c r="K107" s="105" t="s">
        <v>8436</v>
      </c>
      <c r="L107" s="105" t="s">
        <v>8388</v>
      </c>
      <c r="N107" t="s">
        <v>490</v>
      </c>
      <c r="O107" s="105" t="s">
        <v>8436</v>
      </c>
      <c r="P107" s="105" t="s">
        <v>8414</v>
      </c>
      <c r="Q107" s="105" t="s">
        <v>8389</v>
      </c>
      <c r="R107" s="105" t="s">
        <v>8300</v>
      </c>
      <c r="T107" t="s">
        <v>1038</v>
      </c>
      <c r="U107" s="105" t="s">
        <v>8436</v>
      </c>
      <c r="V107" s="105" t="s">
        <v>8435</v>
      </c>
      <c r="W107" s="105" t="s">
        <v>8436</v>
      </c>
      <c r="X107" s="105" t="s">
        <v>8435</v>
      </c>
    </row>
    <row r="108" spans="1:24" x14ac:dyDescent="0.25">
      <c r="A108" s="336">
        <v>107</v>
      </c>
      <c r="B108" t="s">
        <v>154</v>
      </c>
      <c r="C108" s="984">
        <v>107</v>
      </c>
      <c r="D108" s="984">
        <v>3.78</v>
      </c>
      <c r="E108" s="984">
        <v>109</v>
      </c>
      <c r="F108" s="984">
        <v>3.52</v>
      </c>
      <c r="H108" t="s">
        <v>30</v>
      </c>
      <c r="I108" s="105" t="s">
        <v>8438</v>
      </c>
      <c r="J108" s="105" t="s">
        <v>8409</v>
      </c>
      <c r="K108" s="105" t="s">
        <v>8438</v>
      </c>
      <c r="L108" s="105" t="s">
        <v>8223</v>
      </c>
      <c r="N108" t="s">
        <v>415</v>
      </c>
      <c r="O108" s="105" t="s">
        <v>8438</v>
      </c>
      <c r="P108" s="105" t="s">
        <v>8439</v>
      </c>
      <c r="Q108" s="105" t="s">
        <v>8438</v>
      </c>
      <c r="R108" s="105" t="s">
        <v>8440</v>
      </c>
      <c r="T108" t="s">
        <v>3738</v>
      </c>
      <c r="U108" s="105" t="s">
        <v>8438</v>
      </c>
      <c r="V108" s="105" t="s">
        <v>8161</v>
      </c>
      <c r="W108" s="105" t="s">
        <v>8438</v>
      </c>
      <c r="X108" s="105" t="s">
        <v>8161</v>
      </c>
    </row>
    <row r="109" spans="1:24" x14ac:dyDescent="0.25">
      <c r="A109" s="336">
        <v>108</v>
      </c>
      <c r="B109" t="s">
        <v>1246</v>
      </c>
      <c r="C109" s="984">
        <v>108</v>
      </c>
      <c r="D109" s="984">
        <v>3.78</v>
      </c>
      <c r="E109" s="984">
        <v>107</v>
      </c>
      <c r="F109" s="984">
        <v>3.69</v>
      </c>
      <c r="H109" t="s">
        <v>428</v>
      </c>
      <c r="I109" s="105" t="s">
        <v>8416</v>
      </c>
      <c r="J109" s="105" t="s">
        <v>8208</v>
      </c>
      <c r="K109" s="105" t="s">
        <v>8299</v>
      </c>
      <c r="L109" s="105" t="s">
        <v>8203</v>
      </c>
      <c r="N109" t="s">
        <v>821</v>
      </c>
      <c r="O109" s="105" t="s">
        <v>8416</v>
      </c>
      <c r="P109" s="105" t="s">
        <v>8441</v>
      </c>
      <c r="Q109" s="105" t="s">
        <v>8383</v>
      </c>
      <c r="R109" s="105" t="s">
        <v>8442</v>
      </c>
      <c r="T109" t="s">
        <v>912</v>
      </c>
      <c r="U109" s="105" t="s">
        <v>8416</v>
      </c>
      <c r="V109" s="105" t="s">
        <v>8443</v>
      </c>
      <c r="W109" s="105" t="s">
        <v>8416</v>
      </c>
      <c r="X109" s="105" t="s">
        <v>8443</v>
      </c>
    </row>
    <row r="110" spans="1:24" x14ac:dyDescent="0.25">
      <c r="A110" s="336">
        <v>109</v>
      </c>
      <c r="B110" t="s">
        <v>815</v>
      </c>
      <c r="C110" s="984">
        <v>109</v>
      </c>
      <c r="D110" s="984">
        <v>3.71</v>
      </c>
      <c r="E110" s="984">
        <v>108</v>
      </c>
      <c r="F110" s="984">
        <v>3.56</v>
      </c>
      <c r="H110" t="s">
        <v>490</v>
      </c>
      <c r="I110" s="105" t="s">
        <v>8431</v>
      </c>
      <c r="J110" s="105" t="s">
        <v>8203</v>
      </c>
      <c r="K110" s="105" t="s">
        <v>8431</v>
      </c>
      <c r="L110" s="105" t="s">
        <v>8380</v>
      </c>
      <c r="N110" t="s">
        <v>709</v>
      </c>
      <c r="O110" s="105" t="s">
        <v>8431</v>
      </c>
      <c r="P110" s="105" t="s">
        <v>8441</v>
      </c>
      <c r="Q110" s="105" t="s">
        <v>8444</v>
      </c>
      <c r="R110" s="105" t="s">
        <v>8445</v>
      </c>
      <c r="T110" t="s">
        <v>976</v>
      </c>
      <c r="U110" s="105" t="s">
        <v>8431</v>
      </c>
      <c r="V110" s="105" t="s">
        <v>8243</v>
      </c>
      <c r="W110" s="105" t="s">
        <v>8431</v>
      </c>
      <c r="X110" s="105" t="s">
        <v>8243</v>
      </c>
    </row>
    <row r="111" spans="1:24" x14ac:dyDescent="0.25">
      <c r="A111" s="336">
        <v>110</v>
      </c>
      <c r="B111" t="s">
        <v>347</v>
      </c>
      <c r="C111" s="984">
        <v>110</v>
      </c>
      <c r="D111" s="984">
        <v>3.61</v>
      </c>
      <c r="E111" s="984">
        <v>110</v>
      </c>
      <c r="F111" s="984">
        <v>3.47</v>
      </c>
      <c r="H111" t="s">
        <v>828</v>
      </c>
      <c r="I111" s="105" t="s">
        <v>8446</v>
      </c>
      <c r="J111" s="105" t="s">
        <v>8388</v>
      </c>
      <c r="K111" s="105" t="s">
        <v>8446</v>
      </c>
      <c r="L111" s="105" t="s">
        <v>8447</v>
      </c>
      <c r="N111" t="s">
        <v>736</v>
      </c>
      <c r="O111" s="105" t="s">
        <v>8446</v>
      </c>
      <c r="P111" s="105" t="s">
        <v>8448</v>
      </c>
      <c r="Q111" s="105" t="s">
        <v>8436</v>
      </c>
      <c r="R111" s="105" t="s">
        <v>8449</v>
      </c>
      <c r="T111" t="s">
        <v>340</v>
      </c>
      <c r="U111" s="105" t="s">
        <v>8446</v>
      </c>
      <c r="V111" s="105" t="s">
        <v>8450</v>
      </c>
      <c r="W111" s="105" t="s">
        <v>8446</v>
      </c>
      <c r="X111" s="105" t="s">
        <v>8450</v>
      </c>
    </row>
    <row r="112" spans="1:24" x14ac:dyDescent="0.25">
      <c r="A112" s="336">
        <v>111</v>
      </c>
      <c r="B112" t="s">
        <v>444</v>
      </c>
      <c r="C112" s="984">
        <v>111</v>
      </c>
      <c r="D112" s="984">
        <v>3.48</v>
      </c>
      <c r="E112" s="984">
        <v>111</v>
      </c>
      <c r="F112" s="984">
        <v>3.44</v>
      </c>
      <c r="H112" t="s">
        <v>327</v>
      </c>
      <c r="I112" s="105" t="s">
        <v>8451</v>
      </c>
      <c r="J112" s="105" t="s">
        <v>8452</v>
      </c>
      <c r="K112" s="105" t="s">
        <v>8453</v>
      </c>
      <c r="L112" s="105" t="s">
        <v>8454</v>
      </c>
      <c r="N112" t="s">
        <v>148</v>
      </c>
      <c r="O112" s="105" t="s">
        <v>8451</v>
      </c>
      <c r="P112" s="105" t="s">
        <v>8448</v>
      </c>
      <c r="Q112" s="105" t="s">
        <v>8455</v>
      </c>
      <c r="R112" s="105" t="s">
        <v>8456</v>
      </c>
      <c r="T112" t="s">
        <v>325</v>
      </c>
      <c r="U112" s="105" t="s">
        <v>8451</v>
      </c>
      <c r="V112" s="105" t="s">
        <v>8204</v>
      </c>
      <c r="W112" s="105" t="s">
        <v>8451</v>
      </c>
      <c r="X112" s="105" t="s">
        <v>8204</v>
      </c>
    </row>
    <row r="113" spans="1:24" x14ac:dyDescent="0.25">
      <c r="A113" s="336">
        <v>112</v>
      </c>
      <c r="B113" t="s">
        <v>1001</v>
      </c>
      <c r="C113" s="984">
        <v>112</v>
      </c>
      <c r="D113" s="984">
        <v>3.46</v>
      </c>
      <c r="E113" s="984">
        <v>112</v>
      </c>
      <c r="F113" s="984">
        <v>3.39</v>
      </c>
      <c r="H113" t="s">
        <v>154</v>
      </c>
      <c r="I113" s="105" t="s">
        <v>8444</v>
      </c>
      <c r="J113" s="105" t="s">
        <v>8459</v>
      </c>
      <c r="K113" s="105" t="s">
        <v>8460</v>
      </c>
      <c r="L113" s="105" t="s">
        <v>8461</v>
      </c>
      <c r="N113" t="s">
        <v>969</v>
      </c>
      <c r="O113" s="105" t="s">
        <v>8444</v>
      </c>
      <c r="P113" s="105" t="s">
        <v>8462</v>
      </c>
      <c r="Q113" s="105" t="s">
        <v>8451</v>
      </c>
      <c r="R113" s="105" t="s">
        <v>8463</v>
      </c>
      <c r="T113" t="s">
        <v>1001</v>
      </c>
      <c r="U113" s="105" t="s">
        <v>8444</v>
      </c>
      <c r="V113" s="105" t="s">
        <v>8279</v>
      </c>
      <c r="W113" s="105" t="s">
        <v>8444</v>
      </c>
      <c r="X113" s="105" t="s">
        <v>8279</v>
      </c>
    </row>
    <row r="114" spans="1:24" x14ac:dyDescent="0.25">
      <c r="A114" s="336">
        <v>113</v>
      </c>
      <c r="B114" t="s">
        <v>415</v>
      </c>
      <c r="C114" s="984">
        <v>113</v>
      </c>
      <c r="D114" s="984">
        <v>3.46</v>
      </c>
      <c r="E114" s="984">
        <v>115</v>
      </c>
      <c r="F114" s="984">
        <v>3.29</v>
      </c>
      <c r="H114" t="s">
        <v>166</v>
      </c>
      <c r="I114" s="105" t="s">
        <v>8464</v>
      </c>
      <c r="J114" s="105" t="s">
        <v>8421</v>
      </c>
      <c r="K114" s="105" t="s">
        <v>8464</v>
      </c>
      <c r="L114" s="105" t="s">
        <v>8241</v>
      </c>
      <c r="N114" t="s">
        <v>772</v>
      </c>
      <c r="O114" s="105" t="s">
        <v>8464</v>
      </c>
      <c r="P114" s="105" t="s">
        <v>8449</v>
      </c>
      <c r="Q114" s="105" t="s">
        <v>8464</v>
      </c>
      <c r="R114" s="105" t="s">
        <v>8467</v>
      </c>
      <c r="T114" t="s">
        <v>669</v>
      </c>
      <c r="U114" s="105" t="s">
        <v>8464</v>
      </c>
      <c r="V114" s="105" t="s">
        <v>8053</v>
      </c>
      <c r="W114" s="105" t="s">
        <v>8464</v>
      </c>
      <c r="X114" s="105" t="s">
        <v>8053</v>
      </c>
    </row>
    <row r="115" spans="1:24" x14ac:dyDescent="0.25">
      <c r="A115" s="336">
        <v>114</v>
      </c>
      <c r="B115" t="s">
        <v>30</v>
      </c>
      <c r="C115" s="984">
        <v>114</v>
      </c>
      <c r="D115" s="984">
        <v>3.42</v>
      </c>
      <c r="E115" s="984">
        <v>114</v>
      </c>
      <c r="F115" s="984">
        <v>3.3</v>
      </c>
      <c r="H115" t="s">
        <v>1246</v>
      </c>
      <c r="I115" s="105" t="s">
        <v>8453</v>
      </c>
      <c r="J115" s="105" t="s">
        <v>8222</v>
      </c>
      <c r="K115" s="105" t="s">
        <v>8451</v>
      </c>
      <c r="L115" s="105" t="s">
        <v>8248</v>
      </c>
      <c r="N115" t="s">
        <v>1246</v>
      </c>
      <c r="O115" s="105" t="s">
        <v>8453</v>
      </c>
      <c r="P115" s="105" t="s">
        <v>8468</v>
      </c>
      <c r="Q115" s="105" t="s">
        <v>8446</v>
      </c>
      <c r="R115" s="105" t="s">
        <v>8469</v>
      </c>
      <c r="T115" t="s">
        <v>347</v>
      </c>
      <c r="U115" s="105" t="s">
        <v>8453</v>
      </c>
      <c r="V115" s="105" t="s">
        <v>8470</v>
      </c>
      <c r="W115" s="105" t="s">
        <v>8453</v>
      </c>
      <c r="X115" s="105" t="s">
        <v>8470</v>
      </c>
    </row>
    <row r="116" spans="1:24" x14ac:dyDescent="0.25">
      <c r="A116" s="336">
        <v>115</v>
      </c>
      <c r="B116" t="s">
        <v>1097</v>
      </c>
      <c r="C116" s="984">
        <v>115</v>
      </c>
      <c r="D116" s="984">
        <v>3.4</v>
      </c>
      <c r="E116" s="984">
        <v>116</v>
      </c>
      <c r="F116" s="984">
        <v>3.27</v>
      </c>
      <c r="H116" t="s">
        <v>444</v>
      </c>
      <c r="I116" s="105" t="s">
        <v>8465</v>
      </c>
      <c r="J116" s="105" t="s">
        <v>8471</v>
      </c>
      <c r="K116" s="105" t="s">
        <v>8444</v>
      </c>
      <c r="L116" s="105" t="s">
        <v>8241</v>
      </c>
      <c r="N116" t="s">
        <v>815</v>
      </c>
      <c r="O116" s="105" t="s">
        <v>8465</v>
      </c>
      <c r="P116" s="105" t="s">
        <v>8472</v>
      </c>
      <c r="Q116" s="105" t="s">
        <v>8465</v>
      </c>
      <c r="R116" s="105" t="s">
        <v>8473</v>
      </c>
      <c r="T116" t="s">
        <v>458</v>
      </c>
      <c r="U116" s="105" t="s">
        <v>8465</v>
      </c>
      <c r="V116" s="105" t="s">
        <v>8301</v>
      </c>
      <c r="W116" s="105" t="s">
        <v>8465</v>
      </c>
      <c r="X116" s="105" t="s">
        <v>8301</v>
      </c>
    </row>
    <row r="117" spans="1:24" x14ac:dyDescent="0.25">
      <c r="A117" s="336">
        <v>116</v>
      </c>
      <c r="B117" t="s">
        <v>962</v>
      </c>
      <c r="C117" s="984">
        <v>116</v>
      </c>
      <c r="D117" s="984">
        <v>3.36</v>
      </c>
      <c r="E117" s="984">
        <v>113</v>
      </c>
      <c r="F117" s="984">
        <v>3.31</v>
      </c>
      <c r="H117" t="s">
        <v>763</v>
      </c>
      <c r="I117" s="105" t="s">
        <v>8460</v>
      </c>
      <c r="J117" s="105" t="s">
        <v>8475</v>
      </c>
      <c r="K117" s="105" t="s">
        <v>8455</v>
      </c>
      <c r="L117" s="105" t="s">
        <v>8476</v>
      </c>
      <c r="N117" t="s">
        <v>497</v>
      </c>
      <c r="O117" s="105" t="s">
        <v>8460</v>
      </c>
      <c r="P117" s="105" t="s">
        <v>8477</v>
      </c>
      <c r="Q117" s="105" t="s">
        <v>8460</v>
      </c>
      <c r="R117" s="105" t="s">
        <v>8478</v>
      </c>
      <c r="T117" t="s">
        <v>166</v>
      </c>
      <c r="U117" s="105" t="s">
        <v>8460</v>
      </c>
      <c r="V117" s="105" t="s">
        <v>8318</v>
      </c>
      <c r="W117" s="105" t="s">
        <v>8460</v>
      </c>
      <c r="X117" s="105" t="s">
        <v>8318</v>
      </c>
    </row>
    <row r="118" spans="1:24" x14ac:dyDescent="0.25">
      <c r="A118" s="336">
        <v>117</v>
      </c>
      <c r="B118" t="s">
        <v>736</v>
      </c>
      <c r="C118" s="984">
        <v>117</v>
      </c>
      <c r="D118" s="984">
        <v>3.24</v>
      </c>
      <c r="E118" s="984">
        <v>118</v>
      </c>
      <c r="F118" s="984">
        <v>3.08</v>
      </c>
      <c r="H118" t="s">
        <v>458</v>
      </c>
      <c r="I118" s="105" t="s">
        <v>8479</v>
      </c>
      <c r="J118" s="105" t="s">
        <v>8258</v>
      </c>
      <c r="K118" s="105" t="s">
        <v>8481</v>
      </c>
      <c r="L118" s="105" t="s">
        <v>8482</v>
      </c>
      <c r="N118" t="s">
        <v>559</v>
      </c>
      <c r="O118" s="105" t="s">
        <v>8479</v>
      </c>
      <c r="P118" s="105" t="s">
        <v>8469</v>
      </c>
      <c r="Q118" s="105" t="s">
        <v>8479</v>
      </c>
      <c r="R118" s="105" t="s">
        <v>8483</v>
      </c>
      <c r="T118" t="s">
        <v>763</v>
      </c>
      <c r="U118" s="105" t="s">
        <v>8479</v>
      </c>
      <c r="V118" s="105" t="s">
        <v>8236</v>
      </c>
      <c r="W118" s="105" t="s">
        <v>8479</v>
      </c>
      <c r="X118" s="105" t="s">
        <v>8236</v>
      </c>
    </row>
    <row r="119" spans="1:24" x14ac:dyDescent="0.25">
      <c r="A119" s="336">
        <v>118</v>
      </c>
      <c r="B119" t="s">
        <v>428</v>
      </c>
      <c r="C119" s="984">
        <v>118</v>
      </c>
      <c r="D119" s="984">
        <v>3.2</v>
      </c>
      <c r="E119" s="984">
        <v>117</v>
      </c>
      <c r="F119" s="984">
        <v>3.11</v>
      </c>
      <c r="H119" t="s">
        <v>736</v>
      </c>
      <c r="I119" s="105" t="s">
        <v>8480</v>
      </c>
      <c r="J119" s="105" t="s">
        <v>8484</v>
      </c>
      <c r="K119" s="105" t="s">
        <v>8485</v>
      </c>
      <c r="L119" s="105" t="s">
        <v>8486</v>
      </c>
      <c r="N119" t="s">
        <v>444</v>
      </c>
      <c r="O119" s="105" t="s">
        <v>8480</v>
      </c>
      <c r="P119" s="105" t="s">
        <v>8487</v>
      </c>
      <c r="Q119" s="105" t="s">
        <v>8453</v>
      </c>
      <c r="R119" s="105" t="s">
        <v>8488</v>
      </c>
      <c r="T119" t="s">
        <v>943</v>
      </c>
      <c r="U119" s="105" t="s">
        <v>8480</v>
      </c>
      <c r="V119" s="105" t="s">
        <v>8250</v>
      </c>
      <c r="W119" s="105" t="s">
        <v>8480</v>
      </c>
      <c r="X119" s="105" t="s">
        <v>8250</v>
      </c>
    </row>
    <row r="120" spans="1:24" x14ac:dyDescent="0.25">
      <c r="A120" s="336">
        <v>119</v>
      </c>
      <c r="B120" t="s">
        <v>458</v>
      </c>
      <c r="C120" s="984">
        <v>119</v>
      </c>
      <c r="D120" s="984">
        <v>3.18</v>
      </c>
      <c r="E120" s="984">
        <v>119</v>
      </c>
      <c r="F120" s="984">
        <v>3.01</v>
      </c>
      <c r="H120" t="s">
        <v>394</v>
      </c>
      <c r="I120" s="105" t="s">
        <v>8455</v>
      </c>
      <c r="J120" s="105" t="s">
        <v>8490</v>
      </c>
      <c r="K120" s="105" t="s">
        <v>8479</v>
      </c>
      <c r="L120" s="105" t="s">
        <v>8196</v>
      </c>
      <c r="N120" t="s">
        <v>347</v>
      </c>
      <c r="O120" s="105" t="s">
        <v>8455</v>
      </c>
      <c r="P120" s="105" t="s">
        <v>8491</v>
      </c>
      <c r="Q120" s="105" t="s">
        <v>8480</v>
      </c>
      <c r="R120" s="105" t="s">
        <v>8492</v>
      </c>
      <c r="T120" t="s">
        <v>428</v>
      </c>
      <c r="U120" s="105" t="s">
        <v>8455</v>
      </c>
      <c r="V120" s="105" t="s">
        <v>8493</v>
      </c>
      <c r="W120" s="105" t="s">
        <v>8455</v>
      </c>
      <c r="X120" s="105" t="s">
        <v>8493</v>
      </c>
    </row>
    <row r="121" spans="1:24" x14ac:dyDescent="0.25">
      <c r="A121" s="336">
        <v>120</v>
      </c>
      <c r="B121" t="s">
        <v>763</v>
      </c>
      <c r="C121" s="984">
        <v>120</v>
      </c>
      <c r="D121" s="984">
        <v>2.96</v>
      </c>
      <c r="E121" s="984">
        <v>120</v>
      </c>
      <c r="F121" s="984">
        <v>2.78</v>
      </c>
      <c r="H121" t="s">
        <v>962</v>
      </c>
      <c r="I121" s="105" t="s">
        <v>8481</v>
      </c>
      <c r="J121" s="105" t="s">
        <v>8461</v>
      </c>
      <c r="K121" s="105" t="s">
        <v>8465</v>
      </c>
      <c r="L121" s="105" t="s">
        <v>8390</v>
      </c>
      <c r="N121" t="s">
        <v>902</v>
      </c>
      <c r="O121" s="105" t="s">
        <v>8481</v>
      </c>
      <c r="P121" s="105" t="s">
        <v>8496</v>
      </c>
      <c r="Q121" s="105" t="s">
        <v>8497</v>
      </c>
      <c r="R121" s="105" t="s">
        <v>8498</v>
      </c>
      <c r="T121" t="s">
        <v>735</v>
      </c>
      <c r="U121" s="105" t="s">
        <v>8481</v>
      </c>
      <c r="V121" s="105" t="s">
        <v>8152</v>
      </c>
      <c r="W121" s="105" t="s">
        <v>8481</v>
      </c>
      <c r="X121" s="105" t="s">
        <v>8152</v>
      </c>
    </row>
    <row r="122" spans="1:24" x14ac:dyDescent="0.25">
      <c r="A122" s="336">
        <v>121</v>
      </c>
      <c r="B122" t="s">
        <v>1144</v>
      </c>
      <c r="C122" s="984">
        <v>121</v>
      </c>
      <c r="D122" s="984">
        <v>2.89</v>
      </c>
      <c r="E122" s="984">
        <v>123</v>
      </c>
      <c r="F122" s="984">
        <v>2.68</v>
      </c>
      <c r="H122" t="s">
        <v>202</v>
      </c>
      <c r="I122" s="105" t="s">
        <v>8485</v>
      </c>
      <c r="J122" s="105" t="s">
        <v>8233</v>
      </c>
      <c r="K122" s="105" t="s">
        <v>8480</v>
      </c>
      <c r="L122" s="105" t="s">
        <v>8437</v>
      </c>
      <c r="N122" t="s">
        <v>962</v>
      </c>
      <c r="O122" s="105" t="s">
        <v>8485</v>
      </c>
      <c r="P122" s="105" t="s">
        <v>8501</v>
      </c>
      <c r="Q122" s="105" t="s">
        <v>8481</v>
      </c>
      <c r="R122" s="105" t="s">
        <v>8502</v>
      </c>
      <c r="T122" t="s">
        <v>483</v>
      </c>
      <c r="U122" s="105" t="s">
        <v>8485</v>
      </c>
      <c r="V122" s="105" t="s">
        <v>8163</v>
      </c>
      <c r="W122" s="105" t="s">
        <v>8485</v>
      </c>
      <c r="X122" s="105" t="s">
        <v>8163</v>
      </c>
    </row>
    <row r="123" spans="1:24" x14ac:dyDescent="0.25">
      <c r="A123" s="336">
        <v>122</v>
      </c>
      <c r="B123" t="s">
        <v>969</v>
      </c>
      <c r="C123" s="984">
        <v>122</v>
      </c>
      <c r="D123" s="984">
        <v>2.88</v>
      </c>
      <c r="E123" s="984">
        <v>121</v>
      </c>
      <c r="F123" s="984">
        <v>2.69</v>
      </c>
      <c r="H123" t="s">
        <v>671</v>
      </c>
      <c r="I123" s="105" t="s">
        <v>8503</v>
      </c>
      <c r="J123" s="105" t="s">
        <v>8220</v>
      </c>
      <c r="K123" s="105" t="s">
        <v>8497</v>
      </c>
      <c r="L123" s="105" t="s">
        <v>8504</v>
      </c>
      <c r="N123" t="s">
        <v>1001</v>
      </c>
      <c r="O123" s="105" t="s">
        <v>8503</v>
      </c>
      <c r="P123" s="105" t="s">
        <v>8492</v>
      </c>
      <c r="Q123" s="105" t="s">
        <v>8503</v>
      </c>
      <c r="R123" s="105" t="s">
        <v>8505</v>
      </c>
      <c r="T123" t="s">
        <v>722</v>
      </c>
      <c r="U123" s="105" t="s">
        <v>8503</v>
      </c>
      <c r="V123" s="105" t="s">
        <v>8506</v>
      </c>
      <c r="W123" s="105" t="s">
        <v>8503</v>
      </c>
      <c r="X123" s="105" t="s">
        <v>8506</v>
      </c>
    </row>
    <row r="124" spans="1:24" x14ac:dyDescent="0.25">
      <c r="A124" s="336">
        <v>123</v>
      </c>
      <c r="B124" t="s">
        <v>148</v>
      </c>
      <c r="C124" s="984">
        <v>123</v>
      </c>
      <c r="D124" s="984">
        <v>2.85</v>
      </c>
      <c r="E124" s="984">
        <v>126</v>
      </c>
      <c r="F124" s="984">
        <v>2.58</v>
      </c>
      <c r="H124" t="s">
        <v>969</v>
      </c>
      <c r="I124" s="105" t="s">
        <v>8500</v>
      </c>
      <c r="J124" s="105" t="s">
        <v>8457</v>
      </c>
      <c r="K124" s="105" t="s">
        <v>8503</v>
      </c>
      <c r="L124" s="105" t="s">
        <v>8289</v>
      </c>
      <c r="N124" t="s">
        <v>45</v>
      </c>
      <c r="O124" s="105" t="s">
        <v>8500</v>
      </c>
      <c r="P124" s="105" t="s">
        <v>8456</v>
      </c>
      <c r="Q124" s="105" t="s">
        <v>8508</v>
      </c>
      <c r="R124" s="105" t="s">
        <v>8509</v>
      </c>
      <c r="T124" t="s">
        <v>736</v>
      </c>
      <c r="U124" s="105" t="s">
        <v>8500</v>
      </c>
      <c r="V124" s="105" t="s">
        <v>8510</v>
      </c>
      <c r="W124" s="105" t="s">
        <v>8500</v>
      </c>
      <c r="X124" s="105" t="s">
        <v>8510</v>
      </c>
    </row>
    <row r="125" spans="1:24" x14ac:dyDescent="0.25">
      <c r="A125" s="336">
        <v>124</v>
      </c>
      <c r="B125" t="s">
        <v>559</v>
      </c>
      <c r="C125" s="984">
        <v>124</v>
      </c>
      <c r="D125" s="984">
        <v>2.79</v>
      </c>
      <c r="E125" s="984">
        <v>124</v>
      </c>
      <c r="F125" s="984">
        <v>2.62</v>
      </c>
      <c r="H125" t="s">
        <v>397</v>
      </c>
      <c r="I125" s="105" t="s">
        <v>8508</v>
      </c>
      <c r="J125" s="105" t="s">
        <v>8458</v>
      </c>
      <c r="K125" s="105" t="s">
        <v>8511</v>
      </c>
      <c r="L125" s="105" t="s">
        <v>8512</v>
      </c>
      <c r="N125" t="s">
        <v>458</v>
      </c>
      <c r="O125" s="105" t="s">
        <v>8508</v>
      </c>
      <c r="P125" s="105" t="s">
        <v>8513</v>
      </c>
      <c r="Q125" s="105" t="s">
        <v>8485</v>
      </c>
      <c r="R125" s="105" t="s">
        <v>8505</v>
      </c>
      <c r="T125" t="s">
        <v>982</v>
      </c>
      <c r="U125" s="105" t="s">
        <v>8508</v>
      </c>
      <c r="V125" s="105" t="s">
        <v>8293</v>
      </c>
      <c r="W125" s="105" t="s">
        <v>8508</v>
      </c>
      <c r="X125" s="105" t="s">
        <v>8293</v>
      </c>
    </row>
    <row r="126" spans="1:24" x14ac:dyDescent="0.25">
      <c r="A126" s="336">
        <v>125</v>
      </c>
      <c r="B126" t="s">
        <v>292</v>
      </c>
      <c r="C126" s="984">
        <v>125</v>
      </c>
      <c r="D126" s="984">
        <v>2.77</v>
      </c>
      <c r="E126" s="984">
        <v>122</v>
      </c>
      <c r="F126" s="984">
        <v>2.69</v>
      </c>
      <c r="H126" t="s">
        <v>559</v>
      </c>
      <c r="I126" s="105" t="s">
        <v>8514</v>
      </c>
      <c r="J126" s="105" t="s">
        <v>8466</v>
      </c>
      <c r="K126" s="105" t="s">
        <v>8508</v>
      </c>
      <c r="L126" s="105" t="s">
        <v>8515</v>
      </c>
      <c r="N126" t="s">
        <v>982</v>
      </c>
      <c r="O126" s="105" t="s">
        <v>8514</v>
      </c>
      <c r="P126" s="105" t="s">
        <v>8516</v>
      </c>
      <c r="Q126" s="105" t="s">
        <v>8514</v>
      </c>
      <c r="R126" s="105" t="s">
        <v>8509</v>
      </c>
      <c r="T126" t="s">
        <v>319</v>
      </c>
      <c r="U126" s="105" t="s">
        <v>8514</v>
      </c>
      <c r="V126" s="105" t="s">
        <v>8517</v>
      </c>
      <c r="W126" s="105" t="s">
        <v>8518</v>
      </c>
      <c r="X126" s="105" t="s">
        <v>8339</v>
      </c>
    </row>
    <row r="127" spans="1:24" x14ac:dyDescent="0.25">
      <c r="A127" s="336">
        <v>126</v>
      </c>
      <c r="B127" t="s">
        <v>394</v>
      </c>
      <c r="C127" s="984">
        <v>126</v>
      </c>
      <c r="D127" s="984">
        <v>2.66</v>
      </c>
      <c r="E127" s="984">
        <v>125</v>
      </c>
      <c r="F127" s="984">
        <v>2.61</v>
      </c>
      <c r="H127" t="s">
        <v>902</v>
      </c>
      <c r="I127" s="105" t="s">
        <v>8497</v>
      </c>
      <c r="J127" s="105" t="s">
        <v>8519</v>
      </c>
      <c r="K127" s="105" t="s">
        <v>8520</v>
      </c>
      <c r="L127" s="105" t="s">
        <v>8273</v>
      </c>
      <c r="N127" t="s">
        <v>428</v>
      </c>
      <c r="O127" s="105" t="s">
        <v>8497</v>
      </c>
      <c r="P127" s="105" t="s">
        <v>8502</v>
      </c>
      <c r="Q127" s="105" t="s">
        <v>8518</v>
      </c>
      <c r="R127" s="105" t="s">
        <v>8521</v>
      </c>
      <c r="T127" t="s">
        <v>415</v>
      </c>
      <c r="U127" s="105" t="s">
        <v>8497</v>
      </c>
      <c r="V127" s="105" t="s">
        <v>8385</v>
      </c>
      <c r="W127" s="105" t="s">
        <v>8520</v>
      </c>
      <c r="X127" s="105" t="s">
        <v>8347</v>
      </c>
    </row>
    <row r="128" spans="1:24" x14ac:dyDescent="0.25">
      <c r="A128" s="336">
        <v>127</v>
      </c>
      <c r="B128" t="s">
        <v>202</v>
      </c>
      <c r="C128" s="984">
        <v>127</v>
      </c>
      <c r="D128" s="984">
        <v>2.61</v>
      </c>
      <c r="E128" s="984">
        <v>127</v>
      </c>
      <c r="F128" s="984">
        <v>2.54</v>
      </c>
      <c r="H128" t="s">
        <v>280</v>
      </c>
      <c r="I128" s="105" t="s">
        <v>8518</v>
      </c>
      <c r="J128" s="105" t="s">
        <v>8522</v>
      </c>
      <c r="K128" s="105" t="s">
        <v>8518</v>
      </c>
      <c r="L128" s="105" t="s">
        <v>8305</v>
      </c>
      <c r="N128" t="s">
        <v>744</v>
      </c>
      <c r="O128" s="105" t="s">
        <v>8518</v>
      </c>
      <c r="P128" s="105" t="s">
        <v>8523</v>
      </c>
      <c r="Q128" s="105" t="s">
        <v>8520</v>
      </c>
      <c r="R128" s="105" t="s">
        <v>8524</v>
      </c>
      <c r="T128" t="s">
        <v>394</v>
      </c>
      <c r="U128" s="105" t="s">
        <v>8518</v>
      </c>
      <c r="V128" s="105" t="s">
        <v>8385</v>
      </c>
      <c r="W128" s="105" t="s">
        <v>8514</v>
      </c>
      <c r="X128" s="105" t="s">
        <v>8385</v>
      </c>
    </row>
    <row r="129" spans="1:24" x14ac:dyDescent="0.25">
      <c r="A129" s="336">
        <v>128</v>
      </c>
      <c r="B129" t="s">
        <v>982</v>
      </c>
      <c r="C129" s="984">
        <v>128</v>
      </c>
      <c r="D129" s="984">
        <v>2.6</v>
      </c>
      <c r="E129" s="984">
        <v>128</v>
      </c>
      <c r="F129" s="984">
        <v>2.4300000000000002</v>
      </c>
      <c r="H129" t="s">
        <v>148</v>
      </c>
      <c r="I129" s="105" t="s">
        <v>8520</v>
      </c>
      <c r="J129" s="105" t="s">
        <v>8489</v>
      </c>
      <c r="K129" s="105" t="s">
        <v>8514</v>
      </c>
      <c r="L129" s="105" t="s">
        <v>8504</v>
      </c>
      <c r="N129" t="s">
        <v>292</v>
      </c>
      <c r="O129" s="105" t="s">
        <v>8520</v>
      </c>
      <c r="P129" s="105" t="s">
        <v>8525</v>
      </c>
      <c r="Q129" s="105" t="s">
        <v>8500</v>
      </c>
      <c r="R129" s="105" t="s">
        <v>8525</v>
      </c>
      <c r="T129" t="s">
        <v>6748</v>
      </c>
      <c r="U129" s="105" t="s">
        <v>8520</v>
      </c>
      <c r="V129" s="105" t="s">
        <v>8179</v>
      </c>
      <c r="W129" s="105" t="s">
        <v>8497</v>
      </c>
      <c r="X129" s="105" t="s">
        <v>8179</v>
      </c>
    </row>
    <row r="130" spans="1:24" x14ac:dyDescent="0.25">
      <c r="A130" s="336">
        <v>129</v>
      </c>
      <c r="B130" t="s">
        <v>483</v>
      </c>
      <c r="C130" s="984">
        <v>129</v>
      </c>
      <c r="D130" s="984">
        <v>2.5299999999999998</v>
      </c>
      <c r="E130" s="984">
        <v>129</v>
      </c>
      <c r="F130" s="984">
        <v>2.42</v>
      </c>
      <c r="H130" t="s">
        <v>1144</v>
      </c>
      <c r="I130" s="105" t="s">
        <v>8526</v>
      </c>
      <c r="J130" s="105" t="s">
        <v>8298</v>
      </c>
      <c r="K130" s="105" t="s">
        <v>8526</v>
      </c>
      <c r="L130" s="105" t="s">
        <v>8253</v>
      </c>
      <c r="N130" t="s">
        <v>1061</v>
      </c>
      <c r="O130" s="105" t="s">
        <v>8526</v>
      </c>
      <c r="P130" s="105" t="s">
        <v>8528</v>
      </c>
      <c r="Q130" s="105" t="s">
        <v>8526</v>
      </c>
      <c r="R130" s="105" t="s">
        <v>8529</v>
      </c>
      <c r="T130" t="s">
        <v>605</v>
      </c>
      <c r="U130" s="105" t="s">
        <v>8526</v>
      </c>
      <c r="V130" s="105" t="s">
        <v>8329</v>
      </c>
      <c r="W130" s="105" t="s">
        <v>8526</v>
      </c>
      <c r="X130" s="105" t="s">
        <v>8329</v>
      </c>
    </row>
    <row r="131" spans="1:24" x14ac:dyDescent="0.25">
      <c r="A131" s="336">
        <v>130</v>
      </c>
      <c r="B131" t="s">
        <v>902</v>
      </c>
      <c r="C131" s="984">
        <v>130</v>
      </c>
      <c r="D131" s="984">
        <v>2.46</v>
      </c>
      <c r="E131" s="984">
        <v>133</v>
      </c>
      <c r="F131" s="984">
        <v>2.2000000000000002</v>
      </c>
      <c r="H131" t="s">
        <v>589</v>
      </c>
      <c r="I131" s="105" t="s">
        <v>8530</v>
      </c>
      <c r="J131" s="105" t="s">
        <v>8277</v>
      </c>
      <c r="K131" s="105" t="s">
        <v>8533</v>
      </c>
      <c r="L131" s="105" t="s">
        <v>8312</v>
      </c>
      <c r="N131" t="s">
        <v>1130</v>
      </c>
      <c r="O131" s="105" t="s">
        <v>8530</v>
      </c>
      <c r="P131" s="105" t="s">
        <v>8534</v>
      </c>
      <c r="Q131" s="105" t="s">
        <v>8511</v>
      </c>
      <c r="R131" s="105" t="s">
        <v>8535</v>
      </c>
      <c r="T131" t="s">
        <v>744</v>
      </c>
      <c r="U131" s="105" t="s">
        <v>8530</v>
      </c>
      <c r="V131" s="105" t="s">
        <v>8207</v>
      </c>
      <c r="W131" s="105" t="s">
        <v>8530</v>
      </c>
      <c r="X131" s="105" t="s">
        <v>8348</v>
      </c>
    </row>
    <row r="132" spans="1:24" x14ac:dyDescent="0.25">
      <c r="A132" s="336">
        <v>131</v>
      </c>
      <c r="B132" t="s">
        <v>744</v>
      </c>
      <c r="C132" s="984">
        <v>131</v>
      </c>
      <c r="D132" s="984">
        <v>2.37</v>
      </c>
      <c r="E132" s="984">
        <v>134</v>
      </c>
      <c r="F132" s="984">
        <v>2.2000000000000002</v>
      </c>
      <c r="H132" t="s">
        <v>682</v>
      </c>
      <c r="I132" s="105" t="s">
        <v>8511</v>
      </c>
      <c r="J132" s="105" t="s">
        <v>8281</v>
      </c>
      <c r="K132" s="105" t="s">
        <v>8500</v>
      </c>
      <c r="L132" s="105" t="s">
        <v>8538</v>
      </c>
      <c r="N132" t="s">
        <v>30</v>
      </c>
      <c r="O132" s="105" t="s">
        <v>8511</v>
      </c>
      <c r="P132" s="105" t="s">
        <v>8534</v>
      </c>
      <c r="Q132" s="105" t="s">
        <v>8530</v>
      </c>
      <c r="R132" s="105" t="s">
        <v>8539</v>
      </c>
      <c r="T132" t="s">
        <v>559</v>
      </c>
      <c r="U132" s="105" t="s">
        <v>8511</v>
      </c>
      <c r="V132" s="105" t="s">
        <v>8393</v>
      </c>
      <c r="W132" s="105" t="s">
        <v>8511</v>
      </c>
      <c r="X132" s="105" t="s">
        <v>8393</v>
      </c>
    </row>
    <row r="133" spans="1:24" x14ac:dyDescent="0.25">
      <c r="A133" s="336">
        <v>132</v>
      </c>
      <c r="B133" t="s">
        <v>605</v>
      </c>
      <c r="C133" s="984">
        <v>132</v>
      </c>
      <c r="D133" s="984">
        <v>2.36</v>
      </c>
      <c r="E133" s="984">
        <v>131</v>
      </c>
      <c r="F133" s="984">
        <v>2.2200000000000002</v>
      </c>
      <c r="H133" t="s">
        <v>483</v>
      </c>
      <c r="I133" s="105" t="s">
        <v>8533</v>
      </c>
      <c r="J133" s="105" t="s">
        <v>8540</v>
      </c>
      <c r="K133" s="105" t="s">
        <v>8532</v>
      </c>
      <c r="L133" s="105" t="s">
        <v>8499</v>
      </c>
      <c r="N133" t="s">
        <v>763</v>
      </c>
      <c r="O133" s="105" t="s">
        <v>8533</v>
      </c>
      <c r="P133" s="105" t="s">
        <v>8541</v>
      </c>
      <c r="Q133" s="105" t="s">
        <v>8533</v>
      </c>
      <c r="R133" s="105" t="s">
        <v>8542</v>
      </c>
      <c r="T133" t="s">
        <v>148</v>
      </c>
      <c r="U133" s="105" t="s">
        <v>8533</v>
      </c>
      <c r="V133" s="105" t="s">
        <v>8393</v>
      </c>
      <c r="W133" s="105" t="s">
        <v>8533</v>
      </c>
      <c r="X133" s="105" t="s">
        <v>8393</v>
      </c>
    </row>
    <row r="134" spans="1:24" x14ac:dyDescent="0.25">
      <c r="A134" s="336">
        <v>133</v>
      </c>
      <c r="B134" t="s">
        <v>772</v>
      </c>
      <c r="C134" s="984">
        <v>133</v>
      </c>
      <c r="D134" s="984">
        <v>2.35</v>
      </c>
      <c r="E134" s="984">
        <v>135</v>
      </c>
      <c r="F134" s="984">
        <v>2.14</v>
      </c>
      <c r="H134" t="s">
        <v>790</v>
      </c>
      <c r="I134" s="105" t="s">
        <v>8532</v>
      </c>
      <c r="J134" s="105" t="s">
        <v>8273</v>
      </c>
      <c r="K134" s="105" t="s">
        <v>8530</v>
      </c>
      <c r="L134" s="105" t="s">
        <v>8512</v>
      </c>
      <c r="N134" t="s">
        <v>483</v>
      </c>
      <c r="O134" s="105" t="s">
        <v>8532</v>
      </c>
      <c r="P134" s="105" t="s">
        <v>8541</v>
      </c>
      <c r="Q134" s="105" t="s">
        <v>8532</v>
      </c>
      <c r="R134" s="105" t="s">
        <v>8545</v>
      </c>
      <c r="T134" t="s">
        <v>589</v>
      </c>
      <c r="U134" s="105" t="s">
        <v>8532</v>
      </c>
      <c r="V134" s="105" t="s">
        <v>8546</v>
      </c>
      <c r="W134" s="105" t="s">
        <v>8532</v>
      </c>
      <c r="X134" s="105" t="s">
        <v>8546</v>
      </c>
    </row>
    <row r="135" spans="1:24" x14ac:dyDescent="0.25">
      <c r="A135" s="336">
        <v>134</v>
      </c>
      <c r="B135" t="s">
        <v>589</v>
      </c>
      <c r="C135" s="984">
        <v>134</v>
      </c>
      <c r="D135" s="984">
        <v>2.35</v>
      </c>
      <c r="E135" s="984">
        <v>130</v>
      </c>
      <c r="F135" s="984">
        <v>2.25</v>
      </c>
      <c r="H135" t="s">
        <v>605</v>
      </c>
      <c r="I135" s="105" t="s">
        <v>8537</v>
      </c>
      <c r="J135" s="105" t="s">
        <v>8316</v>
      </c>
      <c r="K135" s="105" t="s">
        <v>8537</v>
      </c>
      <c r="L135" s="105" t="s">
        <v>8547</v>
      </c>
      <c r="N135" t="s">
        <v>6748</v>
      </c>
      <c r="O135" s="105" t="s">
        <v>8537</v>
      </c>
      <c r="P135" s="105" t="s">
        <v>8545</v>
      </c>
      <c r="Q135" s="105" t="s">
        <v>8548</v>
      </c>
      <c r="R135" s="105" t="s">
        <v>8549</v>
      </c>
      <c r="T135" t="s">
        <v>202</v>
      </c>
      <c r="U135" s="105" t="s">
        <v>8537</v>
      </c>
      <c r="V135" s="105" t="s">
        <v>8428</v>
      </c>
      <c r="W135" s="105" t="s">
        <v>8537</v>
      </c>
      <c r="X135" s="105" t="s">
        <v>8428</v>
      </c>
    </row>
    <row r="136" spans="1:24" x14ac:dyDescent="0.25">
      <c r="A136" s="336">
        <v>135</v>
      </c>
      <c r="B136" t="s">
        <v>397</v>
      </c>
      <c r="C136" s="984">
        <v>135</v>
      </c>
      <c r="D136" s="984">
        <v>2.31</v>
      </c>
      <c r="E136" s="984">
        <v>136</v>
      </c>
      <c r="F136" s="984">
        <v>2.12</v>
      </c>
      <c r="H136" t="s">
        <v>982</v>
      </c>
      <c r="I136" s="105" t="s">
        <v>8544</v>
      </c>
      <c r="J136" s="105" t="s">
        <v>8316</v>
      </c>
      <c r="K136" s="105" t="s">
        <v>8544</v>
      </c>
      <c r="L136" s="105" t="s">
        <v>8495</v>
      </c>
      <c r="N136" t="s">
        <v>605</v>
      </c>
      <c r="O136" s="105" t="s">
        <v>8544</v>
      </c>
      <c r="P136" s="105" t="s">
        <v>8552</v>
      </c>
      <c r="Q136" s="105" t="s">
        <v>8553</v>
      </c>
      <c r="R136" s="105" t="s">
        <v>8554</v>
      </c>
      <c r="T136" t="s">
        <v>209</v>
      </c>
      <c r="U136" s="105" t="s">
        <v>8544</v>
      </c>
      <c r="V136" s="105" t="s">
        <v>8374</v>
      </c>
      <c r="W136" s="105" t="s">
        <v>8544</v>
      </c>
      <c r="X136" s="105" t="s">
        <v>8374</v>
      </c>
    </row>
    <row r="137" spans="1:24" x14ac:dyDescent="0.25">
      <c r="A137" s="336">
        <v>136</v>
      </c>
      <c r="B137" t="s">
        <v>943</v>
      </c>
      <c r="C137" s="984">
        <v>136</v>
      </c>
      <c r="D137" s="984">
        <v>2.29</v>
      </c>
      <c r="E137" s="984">
        <v>132</v>
      </c>
      <c r="F137" s="984">
        <v>2.2200000000000002</v>
      </c>
      <c r="H137" t="s">
        <v>1097</v>
      </c>
      <c r="I137" s="105" t="s">
        <v>8551</v>
      </c>
      <c r="J137" s="105" t="s">
        <v>8512</v>
      </c>
      <c r="K137" s="105" t="s">
        <v>8551</v>
      </c>
      <c r="L137" s="105" t="s">
        <v>8495</v>
      </c>
      <c r="N137" t="s">
        <v>943</v>
      </c>
      <c r="O137" s="105" t="s">
        <v>8551</v>
      </c>
      <c r="P137" s="105" t="s">
        <v>8552</v>
      </c>
      <c r="Q137" s="105" t="s">
        <v>8544</v>
      </c>
      <c r="R137" s="105" t="s">
        <v>8556</v>
      </c>
      <c r="T137" t="s">
        <v>1144</v>
      </c>
      <c r="U137" s="105" t="s">
        <v>8551</v>
      </c>
      <c r="V137" s="105" t="s">
        <v>8429</v>
      </c>
      <c r="W137" s="105" t="s">
        <v>8551</v>
      </c>
      <c r="X137" s="105" t="s">
        <v>8429</v>
      </c>
    </row>
    <row r="138" spans="1:24" x14ac:dyDescent="0.25">
      <c r="A138" s="336">
        <v>137</v>
      </c>
      <c r="B138" t="s">
        <v>6748</v>
      </c>
      <c r="C138" s="984">
        <v>137</v>
      </c>
      <c r="D138" s="984">
        <v>2.2400000000000002</v>
      </c>
      <c r="E138" s="984">
        <v>137</v>
      </c>
      <c r="F138" s="984">
        <v>2.09</v>
      </c>
      <c r="H138" t="s">
        <v>142</v>
      </c>
      <c r="I138" s="105" t="s">
        <v>8557</v>
      </c>
      <c r="J138" s="105" t="s">
        <v>8558</v>
      </c>
      <c r="K138" s="105" t="s">
        <v>8557</v>
      </c>
      <c r="L138" s="105" t="s">
        <v>8559</v>
      </c>
      <c r="N138" t="s">
        <v>202</v>
      </c>
      <c r="O138" s="105" t="s">
        <v>8557</v>
      </c>
      <c r="P138" s="105" t="s">
        <v>8552</v>
      </c>
      <c r="Q138" s="105" t="s">
        <v>8560</v>
      </c>
      <c r="R138" s="105" t="s">
        <v>8561</v>
      </c>
      <c r="T138" t="s">
        <v>109</v>
      </c>
      <c r="U138" s="105" t="s">
        <v>8557</v>
      </c>
      <c r="V138" s="105" t="s">
        <v>8562</v>
      </c>
      <c r="W138" s="105" t="s">
        <v>8557</v>
      </c>
      <c r="X138" s="105" t="s">
        <v>8562</v>
      </c>
    </row>
    <row r="139" spans="1:24" x14ac:dyDescent="0.25">
      <c r="A139" s="336">
        <v>138</v>
      </c>
      <c r="B139" t="s">
        <v>1130</v>
      </c>
      <c r="C139" s="984">
        <v>138</v>
      </c>
      <c r="D139" s="984">
        <v>2.1800000000000002</v>
      </c>
      <c r="E139" s="984">
        <v>138</v>
      </c>
      <c r="F139" s="984">
        <v>2.0699999999999998</v>
      </c>
      <c r="H139" t="s">
        <v>209</v>
      </c>
      <c r="I139" s="105" t="s">
        <v>8553</v>
      </c>
      <c r="J139" s="105" t="s">
        <v>8345</v>
      </c>
      <c r="K139" s="105" t="s">
        <v>8563</v>
      </c>
      <c r="L139" s="105" t="s">
        <v>8358</v>
      </c>
      <c r="N139" t="s">
        <v>1137</v>
      </c>
      <c r="O139" s="105" t="s">
        <v>8553</v>
      </c>
      <c r="P139" s="105" t="s">
        <v>8564</v>
      </c>
      <c r="Q139" s="105" t="s">
        <v>8537</v>
      </c>
      <c r="R139" s="105" t="s">
        <v>8565</v>
      </c>
      <c r="T139" t="s">
        <v>969</v>
      </c>
      <c r="U139" s="105" t="s">
        <v>8553</v>
      </c>
      <c r="V139" s="105" t="s">
        <v>8562</v>
      </c>
      <c r="W139" s="105" t="s">
        <v>8553</v>
      </c>
      <c r="X139" s="105" t="s">
        <v>8562</v>
      </c>
    </row>
    <row r="140" spans="1:24" x14ac:dyDescent="0.25">
      <c r="A140" s="336">
        <v>139</v>
      </c>
      <c r="B140" t="s">
        <v>45</v>
      </c>
      <c r="C140" s="984">
        <v>139</v>
      </c>
      <c r="D140" s="984">
        <v>2.17</v>
      </c>
      <c r="E140" s="984">
        <v>139</v>
      </c>
      <c r="F140" s="984">
        <v>2.06</v>
      </c>
      <c r="H140" t="s">
        <v>744</v>
      </c>
      <c r="I140" s="105" t="s">
        <v>8560</v>
      </c>
      <c r="J140" s="105" t="s">
        <v>8353</v>
      </c>
      <c r="K140" s="105" t="s">
        <v>8566</v>
      </c>
      <c r="L140" s="105" t="s">
        <v>8567</v>
      </c>
      <c r="N140" t="s">
        <v>397</v>
      </c>
      <c r="O140" s="105" t="s">
        <v>8560</v>
      </c>
      <c r="P140" s="105" t="s">
        <v>8568</v>
      </c>
      <c r="Q140" s="105" t="s">
        <v>8551</v>
      </c>
      <c r="R140" s="105" t="s">
        <v>8569</v>
      </c>
      <c r="T140" t="s">
        <v>1130</v>
      </c>
      <c r="U140" s="105" t="s">
        <v>8560</v>
      </c>
      <c r="V140" s="105" t="s">
        <v>8459</v>
      </c>
      <c r="W140" s="105" t="s">
        <v>8560</v>
      </c>
      <c r="X140" s="105" t="s">
        <v>8459</v>
      </c>
    </row>
    <row r="141" spans="1:24" x14ac:dyDescent="0.25">
      <c r="A141" s="336">
        <v>140</v>
      </c>
      <c r="B141" t="s">
        <v>209</v>
      </c>
      <c r="C141" s="984">
        <v>140</v>
      </c>
      <c r="D141" s="984">
        <v>2.1</v>
      </c>
      <c r="E141" s="984">
        <v>142</v>
      </c>
      <c r="F141" s="984">
        <v>1.98</v>
      </c>
      <c r="H141" t="s">
        <v>1137</v>
      </c>
      <c r="I141" s="105" t="s">
        <v>8563</v>
      </c>
      <c r="J141" s="105" t="s">
        <v>8324</v>
      </c>
      <c r="K141" s="105" t="s">
        <v>8553</v>
      </c>
      <c r="L141" s="105" t="s">
        <v>8571</v>
      </c>
      <c r="N141" t="s">
        <v>589</v>
      </c>
      <c r="O141" s="105" t="s">
        <v>8563</v>
      </c>
      <c r="P141" s="105" t="s">
        <v>8572</v>
      </c>
      <c r="Q141" s="105" t="s">
        <v>8557</v>
      </c>
      <c r="R141" s="105" t="s">
        <v>8573</v>
      </c>
      <c r="T141" t="s">
        <v>397</v>
      </c>
      <c r="U141" s="105" t="s">
        <v>8563</v>
      </c>
      <c r="V141" s="105" t="s">
        <v>8574</v>
      </c>
      <c r="W141" s="105" t="s">
        <v>8563</v>
      </c>
      <c r="X141" s="105" t="s">
        <v>8574</v>
      </c>
    </row>
    <row r="142" spans="1:24" x14ac:dyDescent="0.25">
      <c r="A142" s="336">
        <v>141</v>
      </c>
      <c r="B142" t="s">
        <v>319</v>
      </c>
      <c r="C142" s="984">
        <v>141</v>
      </c>
      <c r="D142" s="984">
        <v>2.08</v>
      </c>
      <c r="E142" s="984">
        <v>140</v>
      </c>
      <c r="F142" s="984">
        <v>2.0099999999999998</v>
      </c>
      <c r="H142" t="s">
        <v>1130</v>
      </c>
      <c r="I142" s="105" t="s">
        <v>8575</v>
      </c>
      <c r="J142" s="105" t="s">
        <v>8320</v>
      </c>
      <c r="K142" s="105" t="s">
        <v>8570</v>
      </c>
      <c r="L142" s="105" t="s">
        <v>8577</v>
      </c>
      <c r="N142" t="s">
        <v>865</v>
      </c>
      <c r="O142" s="105" t="s">
        <v>8575</v>
      </c>
      <c r="P142" s="105" t="s">
        <v>8578</v>
      </c>
      <c r="Q142" s="105" t="s">
        <v>8575</v>
      </c>
      <c r="R142" s="105" t="s">
        <v>8579</v>
      </c>
      <c r="T142" t="s">
        <v>271</v>
      </c>
      <c r="U142" s="105" t="s">
        <v>8575</v>
      </c>
      <c r="V142" s="105" t="s">
        <v>8574</v>
      </c>
      <c r="W142" s="105" t="s">
        <v>8575</v>
      </c>
      <c r="X142" s="105" t="s">
        <v>8574</v>
      </c>
    </row>
    <row r="143" spans="1:24" x14ac:dyDescent="0.25">
      <c r="A143" s="336">
        <v>142</v>
      </c>
      <c r="B143" t="s">
        <v>790</v>
      </c>
      <c r="C143" s="984">
        <v>142</v>
      </c>
      <c r="D143" s="984">
        <v>2.0499999999999998</v>
      </c>
      <c r="E143" s="984">
        <v>141</v>
      </c>
      <c r="F143" s="984">
        <v>2.0099999999999998</v>
      </c>
      <c r="H143" t="s">
        <v>6748</v>
      </c>
      <c r="I143" s="105" t="s">
        <v>8570</v>
      </c>
      <c r="J143" s="105" t="s">
        <v>8366</v>
      </c>
      <c r="K143" s="105" t="s">
        <v>8560</v>
      </c>
      <c r="L143" s="105" t="s">
        <v>8317</v>
      </c>
      <c r="N143" t="s">
        <v>193</v>
      </c>
      <c r="O143" s="105" t="s">
        <v>8570</v>
      </c>
      <c r="P143" s="105" t="s">
        <v>8580</v>
      </c>
      <c r="Q143" s="105" t="s">
        <v>8581</v>
      </c>
      <c r="R143" s="105" t="s">
        <v>8582</v>
      </c>
      <c r="T143" t="s">
        <v>1061</v>
      </c>
      <c r="U143" s="105" t="s">
        <v>8570</v>
      </c>
      <c r="V143" s="105" t="s">
        <v>8583</v>
      </c>
      <c r="W143" s="105" t="s">
        <v>8570</v>
      </c>
      <c r="X143" s="105" t="s">
        <v>8583</v>
      </c>
    </row>
    <row r="144" spans="1:24" x14ac:dyDescent="0.25">
      <c r="A144" s="336">
        <v>143</v>
      </c>
      <c r="B144" t="s">
        <v>671</v>
      </c>
      <c r="C144" s="984">
        <v>143</v>
      </c>
      <c r="D144" s="984">
        <v>2.04</v>
      </c>
      <c r="E144" s="984">
        <v>147</v>
      </c>
      <c r="F144" s="984">
        <v>1.86</v>
      </c>
      <c r="H144" t="s">
        <v>109</v>
      </c>
      <c r="I144" s="105" t="s">
        <v>8566</v>
      </c>
      <c r="J144" s="105" t="s">
        <v>8327</v>
      </c>
      <c r="K144" s="105" t="s">
        <v>8585</v>
      </c>
      <c r="L144" s="105" t="s">
        <v>8527</v>
      </c>
      <c r="N144" t="s">
        <v>319</v>
      </c>
      <c r="O144" s="105" t="s">
        <v>8566</v>
      </c>
      <c r="P144" s="105" t="s">
        <v>8573</v>
      </c>
      <c r="Q144" s="105" t="s">
        <v>8570</v>
      </c>
      <c r="R144" s="105" t="s">
        <v>8586</v>
      </c>
      <c r="T144" t="s">
        <v>45</v>
      </c>
      <c r="U144" s="105" t="s">
        <v>8566</v>
      </c>
      <c r="V144" s="105" t="s">
        <v>8587</v>
      </c>
      <c r="W144" s="105" t="s">
        <v>8566</v>
      </c>
      <c r="X144" s="105" t="s">
        <v>8587</v>
      </c>
    </row>
    <row r="145" spans="1:24" x14ac:dyDescent="0.25">
      <c r="A145" s="336">
        <v>144</v>
      </c>
      <c r="B145" t="s">
        <v>1137</v>
      </c>
      <c r="C145" s="984">
        <v>144</v>
      </c>
      <c r="D145" s="984">
        <v>2.02</v>
      </c>
      <c r="E145" s="984">
        <v>143</v>
      </c>
      <c r="F145" s="984">
        <v>1.97</v>
      </c>
      <c r="H145" t="s">
        <v>772</v>
      </c>
      <c r="I145" s="105" t="s">
        <v>8585</v>
      </c>
      <c r="J145" s="105" t="s">
        <v>8358</v>
      </c>
      <c r="K145" s="105" t="s">
        <v>8589</v>
      </c>
      <c r="L145" s="105" t="s">
        <v>8555</v>
      </c>
      <c r="N145" t="s">
        <v>790</v>
      </c>
      <c r="O145" s="105" t="s">
        <v>8585</v>
      </c>
      <c r="P145" s="105" t="s">
        <v>8590</v>
      </c>
      <c r="Q145" s="105" t="s">
        <v>8563</v>
      </c>
      <c r="R145" s="105" t="s">
        <v>8579</v>
      </c>
      <c r="T145" t="s">
        <v>1137</v>
      </c>
      <c r="U145" s="105" t="s">
        <v>8585</v>
      </c>
      <c r="V145" s="105" t="s">
        <v>8591</v>
      </c>
      <c r="W145" s="105" t="s">
        <v>8585</v>
      </c>
      <c r="X145" s="105" t="s">
        <v>8591</v>
      </c>
    </row>
    <row r="146" spans="1:24" x14ac:dyDescent="0.25">
      <c r="A146" s="336">
        <v>145</v>
      </c>
      <c r="B146" t="s">
        <v>109</v>
      </c>
      <c r="C146" s="984">
        <v>145</v>
      </c>
      <c r="D146" s="984">
        <v>1.97</v>
      </c>
      <c r="E146" s="984">
        <v>146</v>
      </c>
      <c r="F146" s="984">
        <v>1.9</v>
      </c>
      <c r="H146" t="s">
        <v>45</v>
      </c>
      <c r="I146" s="105" t="s">
        <v>8548</v>
      </c>
      <c r="J146" s="105" t="s">
        <v>8593</v>
      </c>
      <c r="K146" s="105" t="s">
        <v>8575</v>
      </c>
      <c r="L146" s="105" t="s">
        <v>8594</v>
      </c>
      <c r="N146" t="s">
        <v>682</v>
      </c>
      <c r="O146" s="105" t="s">
        <v>8548</v>
      </c>
      <c r="P146" s="105" t="s">
        <v>8561</v>
      </c>
      <c r="Q146" s="105" t="s">
        <v>8566</v>
      </c>
      <c r="R146" s="105" t="s">
        <v>8595</v>
      </c>
      <c r="T146" t="s">
        <v>648</v>
      </c>
      <c r="U146" s="105" t="s">
        <v>8548</v>
      </c>
      <c r="V146" s="105" t="s">
        <v>8220</v>
      </c>
      <c r="W146" s="105" t="s">
        <v>8548</v>
      </c>
      <c r="X146" s="105" t="s">
        <v>8220</v>
      </c>
    </row>
    <row r="147" spans="1:24" x14ac:dyDescent="0.25">
      <c r="A147" s="336">
        <v>146</v>
      </c>
      <c r="B147" t="s">
        <v>1061</v>
      </c>
      <c r="C147" s="984">
        <v>146</v>
      </c>
      <c r="D147" s="984">
        <v>1.94</v>
      </c>
      <c r="E147" s="984">
        <v>144</v>
      </c>
      <c r="F147" s="984">
        <v>1.9</v>
      </c>
      <c r="H147" t="s">
        <v>440</v>
      </c>
      <c r="I147" s="105" t="s">
        <v>8592</v>
      </c>
      <c r="J147" s="105" t="s">
        <v>8342</v>
      </c>
      <c r="K147" s="105" t="s">
        <v>8592</v>
      </c>
      <c r="L147" s="105" t="s">
        <v>8596</v>
      </c>
      <c r="N147" t="s">
        <v>394</v>
      </c>
      <c r="O147" s="105" t="s">
        <v>8592</v>
      </c>
      <c r="P147" s="105" t="s">
        <v>8597</v>
      </c>
      <c r="Q147" s="105" t="s">
        <v>8585</v>
      </c>
      <c r="R147" s="105" t="s">
        <v>8598</v>
      </c>
      <c r="T147" t="s">
        <v>1013</v>
      </c>
      <c r="U147" s="105" t="s">
        <v>8592</v>
      </c>
      <c r="V147" s="105" t="s">
        <v>8220</v>
      </c>
      <c r="W147" s="105" t="s">
        <v>8592</v>
      </c>
      <c r="X147" s="105" t="s">
        <v>8220</v>
      </c>
    </row>
    <row r="148" spans="1:24" x14ac:dyDescent="0.25">
      <c r="A148" s="336">
        <v>147</v>
      </c>
      <c r="B148" t="s">
        <v>682</v>
      </c>
      <c r="C148" s="984">
        <v>147</v>
      </c>
      <c r="D148" s="984">
        <v>1.91</v>
      </c>
      <c r="E148" s="984">
        <v>145</v>
      </c>
      <c r="F148" s="984">
        <v>1.9</v>
      </c>
      <c r="H148" t="s">
        <v>193</v>
      </c>
      <c r="I148" s="105" t="s">
        <v>8584</v>
      </c>
      <c r="J148" s="105" t="s">
        <v>8531</v>
      </c>
      <c r="K148" s="105">
        <v>150</v>
      </c>
      <c r="L148" s="105">
        <v>2</v>
      </c>
      <c r="N148" t="s">
        <v>655</v>
      </c>
      <c r="O148" s="105" t="s">
        <v>8584</v>
      </c>
      <c r="P148" s="105" t="s">
        <v>8595</v>
      </c>
      <c r="Q148" s="105" t="s">
        <v>8592</v>
      </c>
      <c r="R148" s="105" t="s">
        <v>8600</v>
      </c>
      <c r="T148" t="s">
        <v>772</v>
      </c>
      <c r="U148" s="105" t="s">
        <v>8584</v>
      </c>
      <c r="V148" s="105" t="s">
        <v>8238</v>
      </c>
      <c r="W148" s="105" t="s">
        <v>8584</v>
      </c>
      <c r="X148" s="105" t="s">
        <v>8238</v>
      </c>
    </row>
    <row r="149" spans="1:24" x14ac:dyDescent="0.25">
      <c r="A149" s="336">
        <v>148</v>
      </c>
      <c r="B149" t="s">
        <v>865</v>
      </c>
      <c r="C149" s="984">
        <v>148</v>
      </c>
      <c r="D149" s="984">
        <v>1.86</v>
      </c>
      <c r="E149" s="984">
        <v>151</v>
      </c>
      <c r="F149" s="984">
        <v>1.74</v>
      </c>
      <c r="H149" t="s">
        <v>943</v>
      </c>
      <c r="I149" s="105" t="s">
        <v>8589</v>
      </c>
      <c r="J149" s="105" t="s">
        <v>8396</v>
      </c>
      <c r="K149" s="105" t="s">
        <v>8548</v>
      </c>
      <c r="L149" s="105" t="s">
        <v>8398</v>
      </c>
      <c r="N149" t="s">
        <v>271</v>
      </c>
      <c r="O149" s="105" t="s">
        <v>8589</v>
      </c>
      <c r="P149" s="105" t="s">
        <v>8598</v>
      </c>
      <c r="Q149" s="105" t="s">
        <v>8584</v>
      </c>
      <c r="R149" s="105" t="s">
        <v>8602</v>
      </c>
      <c r="T149" t="s">
        <v>865</v>
      </c>
      <c r="U149" s="105" t="s">
        <v>8589</v>
      </c>
      <c r="V149" s="105" t="s">
        <v>8603</v>
      </c>
      <c r="W149" s="105" t="s">
        <v>8589</v>
      </c>
      <c r="X149" s="105" t="s">
        <v>8603</v>
      </c>
    </row>
    <row r="150" spans="1:24" x14ac:dyDescent="0.25">
      <c r="A150" s="336">
        <v>149</v>
      </c>
      <c r="B150" t="s">
        <v>142</v>
      </c>
      <c r="C150" s="984">
        <v>149</v>
      </c>
      <c r="D150" s="984">
        <v>1.84</v>
      </c>
      <c r="E150" s="984">
        <v>149</v>
      </c>
      <c r="F150" s="984">
        <v>1.75</v>
      </c>
      <c r="H150" t="s">
        <v>11</v>
      </c>
      <c r="I150" s="105" t="s">
        <v>8604</v>
      </c>
      <c r="J150" s="105" t="s">
        <v>8567</v>
      </c>
      <c r="K150" s="105" t="s">
        <v>8601</v>
      </c>
      <c r="L150" s="105" t="s">
        <v>8605</v>
      </c>
      <c r="N150" t="s">
        <v>209</v>
      </c>
      <c r="O150" s="105" t="s">
        <v>8604</v>
      </c>
      <c r="P150" s="105" t="s">
        <v>8606</v>
      </c>
      <c r="Q150" s="105" t="s">
        <v>8607</v>
      </c>
      <c r="R150" s="105" t="s">
        <v>8608</v>
      </c>
      <c r="T150" t="s">
        <v>358</v>
      </c>
      <c r="U150" s="105" t="s">
        <v>8604</v>
      </c>
      <c r="V150" s="105" t="s">
        <v>8609</v>
      </c>
      <c r="W150" s="105" t="s">
        <v>8604</v>
      </c>
      <c r="X150" s="105" t="s">
        <v>8609</v>
      </c>
    </row>
    <row r="151" spans="1:24" x14ac:dyDescent="0.25">
      <c r="A151" s="336">
        <v>150</v>
      </c>
      <c r="B151" t="s">
        <v>735</v>
      </c>
      <c r="C151" s="984">
        <v>150</v>
      </c>
      <c r="D151" s="984">
        <v>1.82</v>
      </c>
      <c r="E151" s="984">
        <v>148</v>
      </c>
      <c r="F151" s="984">
        <v>1.75</v>
      </c>
      <c r="H151" t="s">
        <v>865</v>
      </c>
      <c r="I151" s="105" t="s">
        <v>8610</v>
      </c>
      <c r="J151" s="105" t="s">
        <v>8363</v>
      </c>
      <c r="K151" s="105" t="s">
        <v>8611</v>
      </c>
      <c r="L151" s="105" t="s">
        <v>8605</v>
      </c>
      <c r="N151" t="s">
        <v>109</v>
      </c>
      <c r="O151" s="105" t="s">
        <v>8610</v>
      </c>
      <c r="P151" s="105" t="s">
        <v>8549</v>
      </c>
      <c r="Q151" s="105" t="s">
        <v>8589</v>
      </c>
      <c r="R151" s="105" t="s">
        <v>8612</v>
      </c>
      <c r="T151" t="s">
        <v>790</v>
      </c>
      <c r="U151" s="105" t="s">
        <v>8610</v>
      </c>
      <c r="V151" s="105" t="s">
        <v>8474</v>
      </c>
      <c r="W151" s="105" t="s">
        <v>8610</v>
      </c>
      <c r="X151" s="105" t="s">
        <v>8474</v>
      </c>
    </row>
    <row r="152" spans="1:24" x14ac:dyDescent="0.25">
      <c r="A152" s="336">
        <v>151</v>
      </c>
      <c r="B152" t="s">
        <v>280</v>
      </c>
      <c r="C152" s="984">
        <v>151</v>
      </c>
      <c r="D152" s="984">
        <v>1.8</v>
      </c>
      <c r="E152" s="984">
        <v>150</v>
      </c>
      <c r="F152" s="984">
        <v>1.74</v>
      </c>
      <c r="H152" t="s">
        <v>1013</v>
      </c>
      <c r="I152" s="105" t="s">
        <v>8601</v>
      </c>
      <c r="J152" s="105" t="s">
        <v>8536</v>
      </c>
      <c r="K152" s="105" t="s">
        <v>8584</v>
      </c>
      <c r="L152" s="105" t="s">
        <v>8550</v>
      </c>
      <c r="N152" t="s">
        <v>1013</v>
      </c>
      <c r="O152" s="105" t="s">
        <v>8601</v>
      </c>
      <c r="P152" s="105" t="s">
        <v>8613</v>
      </c>
      <c r="Q152" s="105" t="s">
        <v>8610</v>
      </c>
      <c r="R152" s="105" t="s">
        <v>8614</v>
      </c>
      <c r="T152" t="s">
        <v>902</v>
      </c>
      <c r="U152" s="105" t="s">
        <v>8601</v>
      </c>
      <c r="V152" s="105" t="s">
        <v>8615</v>
      </c>
      <c r="W152" s="105" t="s">
        <v>8601</v>
      </c>
      <c r="X152" s="105" t="s">
        <v>8615</v>
      </c>
    </row>
    <row r="153" spans="1:24" x14ac:dyDescent="0.25">
      <c r="A153" s="336">
        <v>152</v>
      </c>
      <c r="B153" t="s">
        <v>1013</v>
      </c>
      <c r="C153" s="984">
        <v>152</v>
      </c>
      <c r="D153" s="984">
        <v>1.76</v>
      </c>
      <c r="E153" s="984">
        <v>152</v>
      </c>
      <c r="F153" s="984">
        <v>1.72</v>
      </c>
      <c r="H153" t="s">
        <v>319</v>
      </c>
      <c r="I153" s="105" t="s">
        <v>8611</v>
      </c>
      <c r="J153" s="105" t="s">
        <v>8398</v>
      </c>
      <c r="K153" s="105" t="s">
        <v>8604</v>
      </c>
      <c r="L153" s="105" t="s">
        <v>8402</v>
      </c>
      <c r="N153" t="s">
        <v>728</v>
      </c>
      <c r="O153" s="105" t="s">
        <v>8611</v>
      </c>
      <c r="P153" s="105" t="s">
        <v>8613</v>
      </c>
      <c r="Q153" s="105" t="s">
        <v>8604</v>
      </c>
      <c r="R153" s="105" t="s">
        <v>8612</v>
      </c>
      <c r="T153" t="s">
        <v>612</v>
      </c>
      <c r="U153" s="105" t="s">
        <v>8611</v>
      </c>
      <c r="V153" s="105" t="s">
        <v>8616</v>
      </c>
      <c r="W153" s="105" t="s">
        <v>8611</v>
      </c>
      <c r="X153" s="105" t="s">
        <v>8616</v>
      </c>
    </row>
    <row r="154" spans="1:24" x14ac:dyDescent="0.25">
      <c r="A154" s="336">
        <v>153</v>
      </c>
      <c r="B154" t="s">
        <v>612</v>
      </c>
      <c r="C154" s="984">
        <v>153</v>
      </c>
      <c r="D154" s="984">
        <v>1.7</v>
      </c>
      <c r="E154" s="984">
        <v>154</v>
      </c>
      <c r="F154" s="984">
        <v>1.57</v>
      </c>
      <c r="H154" t="s">
        <v>612</v>
      </c>
      <c r="I154" s="105" t="s">
        <v>8607</v>
      </c>
      <c r="J154" s="105" t="s">
        <v>8398</v>
      </c>
      <c r="K154" s="105" t="s">
        <v>8617</v>
      </c>
      <c r="L154" s="105" t="s">
        <v>8410</v>
      </c>
      <c r="N154" t="s">
        <v>369</v>
      </c>
      <c r="O154" s="105" t="s">
        <v>8607</v>
      </c>
      <c r="P154" s="105" t="s">
        <v>8613</v>
      </c>
      <c r="Q154" s="105" t="s">
        <v>8601</v>
      </c>
      <c r="R154" s="105" t="s">
        <v>8618</v>
      </c>
      <c r="T154" t="s">
        <v>655</v>
      </c>
      <c r="U154" s="105" t="s">
        <v>8607</v>
      </c>
      <c r="V154" s="105" t="s">
        <v>8619</v>
      </c>
      <c r="W154" s="105" t="s">
        <v>8607</v>
      </c>
      <c r="X154" s="105" t="s">
        <v>8619</v>
      </c>
    </row>
    <row r="155" spans="1:24" x14ac:dyDescent="0.25">
      <c r="A155" s="336">
        <v>154</v>
      </c>
      <c r="B155" t="s">
        <v>440</v>
      </c>
      <c r="C155" s="984">
        <v>154</v>
      </c>
      <c r="D155" s="984">
        <v>1.67</v>
      </c>
      <c r="E155" s="984">
        <v>153</v>
      </c>
      <c r="F155" s="984">
        <v>1.6</v>
      </c>
      <c r="H155" t="s">
        <v>435</v>
      </c>
      <c r="I155" s="105" t="s">
        <v>8617</v>
      </c>
      <c r="J155" s="105" t="s">
        <v>8402</v>
      </c>
      <c r="K155" s="105" t="s">
        <v>8581</v>
      </c>
      <c r="L155" s="105" t="s">
        <v>8620</v>
      </c>
      <c r="N155" t="s">
        <v>11</v>
      </c>
      <c r="O155" s="105" t="s">
        <v>8617</v>
      </c>
      <c r="P155" s="105" t="s">
        <v>8613</v>
      </c>
      <c r="Q155" s="105" t="s">
        <v>8611</v>
      </c>
      <c r="R155" s="105" t="s">
        <v>8618</v>
      </c>
      <c r="T155" t="s">
        <v>440</v>
      </c>
      <c r="U155" s="105" t="s">
        <v>8617</v>
      </c>
      <c r="V155" s="105" t="s">
        <v>8298</v>
      </c>
      <c r="W155" s="105" t="s">
        <v>8617</v>
      </c>
      <c r="X155" s="105" t="s">
        <v>8298</v>
      </c>
    </row>
    <row r="156" spans="1:24" x14ac:dyDescent="0.25">
      <c r="A156" s="336">
        <v>155</v>
      </c>
      <c r="B156" t="s">
        <v>11</v>
      </c>
      <c r="C156" s="984">
        <v>155</v>
      </c>
      <c r="D156" s="984">
        <v>1.67</v>
      </c>
      <c r="E156" s="984">
        <v>155</v>
      </c>
      <c r="F156" s="984">
        <v>1.57</v>
      </c>
      <c r="H156" t="s">
        <v>728</v>
      </c>
      <c r="I156" s="105" t="s">
        <v>8581</v>
      </c>
      <c r="J156" s="105" t="s">
        <v>8394</v>
      </c>
      <c r="K156" s="105" t="s">
        <v>8621</v>
      </c>
      <c r="L156" s="105" t="s">
        <v>8622</v>
      </c>
      <c r="N156" t="s">
        <v>612</v>
      </c>
      <c r="O156" s="105" t="s">
        <v>8581</v>
      </c>
      <c r="P156" s="105" t="s">
        <v>8614</v>
      </c>
      <c r="Q156" s="105" t="s">
        <v>8621</v>
      </c>
      <c r="R156" s="105" t="s">
        <v>8582</v>
      </c>
      <c r="T156" t="s">
        <v>11</v>
      </c>
      <c r="U156" s="105" t="s">
        <v>8581</v>
      </c>
      <c r="V156" s="105" t="s">
        <v>8290</v>
      </c>
      <c r="W156" s="105" t="s">
        <v>8581</v>
      </c>
      <c r="X156" s="105" t="s">
        <v>8290</v>
      </c>
    </row>
    <row r="157" spans="1:24" x14ac:dyDescent="0.25">
      <c r="A157" s="336">
        <v>156</v>
      </c>
      <c r="B157" t="s">
        <v>193</v>
      </c>
      <c r="C157" s="984">
        <v>156</v>
      </c>
      <c r="D157" s="984">
        <v>1.56</v>
      </c>
      <c r="E157" s="984">
        <v>160</v>
      </c>
      <c r="F157" s="984">
        <v>1.35</v>
      </c>
      <c r="H157" t="s">
        <v>1061</v>
      </c>
      <c r="I157" s="105" t="s">
        <v>8621</v>
      </c>
      <c r="J157" s="105" t="s">
        <v>8378</v>
      </c>
      <c r="K157" s="105" t="s">
        <v>8607</v>
      </c>
      <c r="L157" s="105" t="s">
        <v>8624</v>
      </c>
      <c r="N157" t="s">
        <v>142</v>
      </c>
      <c r="O157" s="105" t="s">
        <v>8621</v>
      </c>
      <c r="P157" s="105" t="s">
        <v>8625</v>
      </c>
      <c r="Q157" s="105" t="s">
        <v>8617</v>
      </c>
      <c r="R157" s="105" t="s">
        <v>8626</v>
      </c>
      <c r="T157" t="s">
        <v>142</v>
      </c>
      <c r="U157" s="105" t="s">
        <v>8621</v>
      </c>
      <c r="V157" s="105" t="s">
        <v>8494</v>
      </c>
      <c r="W157" s="105" t="s">
        <v>8621</v>
      </c>
      <c r="X157" s="105" t="s">
        <v>8494</v>
      </c>
    </row>
    <row r="158" spans="1:24" x14ac:dyDescent="0.25">
      <c r="A158" s="336">
        <v>157</v>
      </c>
      <c r="B158" t="s">
        <v>271</v>
      </c>
      <c r="C158" s="984">
        <v>157</v>
      </c>
      <c r="D158" s="984">
        <v>1.56</v>
      </c>
      <c r="E158" s="984">
        <v>157</v>
      </c>
      <c r="F158" s="984">
        <v>1.47</v>
      </c>
      <c r="H158" t="s">
        <v>768</v>
      </c>
      <c r="I158" s="105" t="s">
        <v>8627</v>
      </c>
      <c r="J158" s="105" t="s">
        <v>8628</v>
      </c>
      <c r="K158" s="105" t="s">
        <v>8629</v>
      </c>
      <c r="L158" s="105" t="s">
        <v>8630</v>
      </c>
      <c r="N158" t="s">
        <v>280</v>
      </c>
      <c r="O158" s="105" t="s">
        <v>8627</v>
      </c>
      <c r="P158" s="105" t="s">
        <v>8626</v>
      </c>
      <c r="Q158" s="105" t="s">
        <v>8627</v>
      </c>
      <c r="R158" s="105" t="s">
        <v>8582</v>
      </c>
      <c r="T158" t="s">
        <v>671</v>
      </c>
      <c r="U158" s="105" t="s">
        <v>8627</v>
      </c>
      <c r="V158" s="105" t="s">
        <v>8507</v>
      </c>
      <c r="W158" s="105" t="s">
        <v>8627</v>
      </c>
      <c r="X158" s="105" t="s">
        <v>8507</v>
      </c>
    </row>
    <row r="159" spans="1:24" x14ac:dyDescent="0.25">
      <c r="A159" s="336">
        <v>158</v>
      </c>
      <c r="B159" t="s">
        <v>655</v>
      </c>
      <c r="C159" s="984">
        <v>158</v>
      </c>
      <c r="D159" s="984">
        <v>1.52</v>
      </c>
      <c r="E159" s="984">
        <v>156</v>
      </c>
      <c r="F159" s="984">
        <v>1.5</v>
      </c>
      <c r="H159" t="s">
        <v>655</v>
      </c>
      <c r="I159" s="105" t="s">
        <v>8629</v>
      </c>
      <c r="J159" s="105" t="s">
        <v>8631</v>
      </c>
      <c r="K159" s="105" t="s">
        <v>8627</v>
      </c>
      <c r="L159" s="105" t="s">
        <v>8407</v>
      </c>
      <c r="N159" t="s">
        <v>671</v>
      </c>
      <c r="O159" s="105" t="s">
        <v>8629</v>
      </c>
      <c r="P159" s="105" t="s">
        <v>8632</v>
      </c>
      <c r="Q159" s="105" t="s">
        <v>8633</v>
      </c>
      <c r="R159" s="105" t="s">
        <v>8634</v>
      </c>
      <c r="T159" t="s">
        <v>728</v>
      </c>
      <c r="U159" s="105" t="s">
        <v>8629</v>
      </c>
      <c r="V159" s="105" t="s">
        <v>8635</v>
      </c>
      <c r="W159" s="105" t="s">
        <v>8629</v>
      </c>
      <c r="X159" s="105" t="s">
        <v>8635</v>
      </c>
    </row>
    <row r="160" spans="1:24" x14ac:dyDescent="0.25">
      <c r="A160" s="336">
        <v>159</v>
      </c>
      <c r="B160" t="s">
        <v>728</v>
      </c>
      <c r="C160" s="984">
        <v>159</v>
      </c>
      <c r="D160" s="984">
        <v>1.52</v>
      </c>
      <c r="E160" s="984">
        <v>159</v>
      </c>
      <c r="F160" s="984">
        <v>1.4</v>
      </c>
      <c r="H160" t="s">
        <v>369</v>
      </c>
      <c r="I160" s="105" t="s">
        <v>8633</v>
      </c>
      <c r="J160" s="105" t="s">
        <v>8636</v>
      </c>
      <c r="K160" s="105" t="s">
        <v>8633</v>
      </c>
      <c r="L160" s="105" t="s">
        <v>8637</v>
      </c>
      <c r="N160" t="s">
        <v>229</v>
      </c>
      <c r="O160" s="105" t="s">
        <v>8633</v>
      </c>
      <c r="P160" s="105" t="s">
        <v>8638</v>
      </c>
      <c r="Q160" s="105" t="s">
        <v>8629</v>
      </c>
      <c r="R160" s="105" t="s">
        <v>8634</v>
      </c>
      <c r="T160" t="s">
        <v>682</v>
      </c>
      <c r="U160" s="105" t="s">
        <v>8633</v>
      </c>
      <c r="V160" s="105" t="s">
        <v>8307</v>
      </c>
      <c r="W160" s="105" t="s">
        <v>8633</v>
      </c>
      <c r="X160" s="105" t="s">
        <v>8307</v>
      </c>
    </row>
    <row r="161" spans="1:24" x14ac:dyDescent="0.25">
      <c r="A161" s="336">
        <v>160</v>
      </c>
      <c r="B161" t="s">
        <v>648</v>
      </c>
      <c r="C161" s="984">
        <v>160</v>
      </c>
      <c r="D161" s="984">
        <v>1.42</v>
      </c>
      <c r="E161" s="984">
        <v>158</v>
      </c>
      <c r="F161" s="984">
        <v>1.43</v>
      </c>
      <c r="H161" t="s">
        <v>292</v>
      </c>
      <c r="I161" s="105" t="s">
        <v>8623</v>
      </c>
      <c r="J161" s="105" t="s">
        <v>8636</v>
      </c>
      <c r="K161" s="105" t="s">
        <v>8639</v>
      </c>
      <c r="L161" s="105" t="s">
        <v>8640</v>
      </c>
      <c r="N161" t="s">
        <v>440</v>
      </c>
      <c r="O161" s="105" t="s">
        <v>8623</v>
      </c>
      <c r="P161" s="105" t="s">
        <v>8634</v>
      </c>
      <c r="Q161" s="105" t="s">
        <v>8623</v>
      </c>
      <c r="R161" s="105" t="s">
        <v>8634</v>
      </c>
      <c r="T161" t="s">
        <v>435</v>
      </c>
      <c r="U161" s="105" t="s">
        <v>8623</v>
      </c>
      <c r="V161" s="105" t="s">
        <v>8567</v>
      </c>
      <c r="W161" s="105" t="s">
        <v>8623</v>
      </c>
      <c r="X161" s="105" t="s">
        <v>8567</v>
      </c>
    </row>
    <row r="162" spans="1:24" x14ac:dyDescent="0.25">
      <c r="A162" s="336">
        <v>161</v>
      </c>
      <c r="B162" t="s">
        <v>435</v>
      </c>
      <c r="C162" s="984">
        <v>161</v>
      </c>
      <c r="D162" s="984">
        <v>1.42</v>
      </c>
      <c r="E162" s="984">
        <v>161</v>
      </c>
      <c r="F162" s="984">
        <v>1.31</v>
      </c>
      <c r="H162" t="s">
        <v>735</v>
      </c>
      <c r="I162" s="105" t="s">
        <v>8641</v>
      </c>
      <c r="J162" s="105" t="s">
        <v>8642</v>
      </c>
      <c r="K162" s="105" t="s">
        <v>8641</v>
      </c>
      <c r="L162" s="105" t="s">
        <v>8434</v>
      </c>
      <c r="N162" t="s">
        <v>648</v>
      </c>
      <c r="O162" s="105" t="s">
        <v>8641</v>
      </c>
      <c r="P162" s="105" t="s">
        <v>8643</v>
      </c>
      <c r="Q162" s="105" t="s">
        <v>8641</v>
      </c>
      <c r="R162" s="105" t="s">
        <v>8644</v>
      </c>
      <c r="T162" t="s">
        <v>369</v>
      </c>
      <c r="U162" s="105" t="s">
        <v>8641</v>
      </c>
      <c r="V162" s="105" t="s">
        <v>8543</v>
      </c>
      <c r="W162" s="105" t="s">
        <v>8641</v>
      </c>
      <c r="X162" s="105" t="s">
        <v>8543</v>
      </c>
    </row>
    <row r="163" spans="1:24" x14ac:dyDescent="0.25">
      <c r="A163" s="336">
        <v>162</v>
      </c>
      <c r="B163" t="s">
        <v>369</v>
      </c>
      <c r="C163" s="984">
        <v>162</v>
      </c>
      <c r="D163" s="984">
        <v>1.31</v>
      </c>
      <c r="E163" s="984">
        <v>162</v>
      </c>
      <c r="F163" s="984">
        <v>1.24</v>
      </c>
      <c r="H163" t="s">
        <v>271</v>
      </c>
      <c r="I163" s="105" t="s">
        <v>8639</v>
      </c>
      <c r="J163" s="105" t="s">
        <v>8434</v>
      </c>
      <c r="K163" s="105" t="s">
        <v>8645</v>
      </c>
      <c r="L163" s="105" t="s">
        <v>8646</v>
      </c>
      <c r="N163" t="s">
        <v>768</v>
      </c>
      <c r="O163" s="105" t="s">
        <v>8639</v>
      </c>
      <c r="P163" s="105" t="s">
        <v>8643</v>
      </c>
      <c r="Q163" s="105" t="s">
        <v>8647</v>
      </c>
      <c r="R163" s="105" t="s">
        <v>8648</v>
      </c>
      <c r="T163" t="s">
        <v>280</v>
      </c>
      <c r="U163" s="105" t="s">
        <v>8639</v>
      </c>
      <c r="V163" s="105" t="s">
        <v>8346</v>
      </c>
      <c r="W163" s="105" t="s">
        <v>8639</v>
      </c>
      <c r="X163" s="105" t="s">
        <v>8346</v>
      </c>
    </row>
    <row r="164" spans="1:24" x14ac:dyDescent="0.25">
      <c r="A164" s="336">
        <v>163</v>
      </c>
      <c r="B164" t="s">
        <v>358</v>
      </c>
      <c r="C164" s="984">
        <v>163</v>
      </c>
      <c r="D164" s="984">
        <v>1.2</v>
      </c>
      <c r="E164" s="984">
        <v>163</v>
      </c>
      <c r="F164" s="984">
        <v>1.18</v>
      </c>
      <c r="H164" t="s">
        <v>648</v>
      </c>
      <c r="I164" s="105" t="s">
        <v>8647</v>
      </c>
      <c r="J164" s="105" t="s">
        <v>8649</v>
      </c>
      <c r="K164" s="105" t="s">
        <v>8623</v>
      </c>
      <c r="L164" s="105" t="s">
        <v>8434</v>
      </c>
      <c r="N164" t="s">
        <v>735</v>
      </c>
      <c r="O164" s="105" t="s">
        <v>8647</v>
      </c>
      <c r="P164" s="105" t="s">
        <v>8644</v>
      </c>
      <c r="Q164" s="105" t="s">
        <v>8650</v>
      </c>
      <c r="R164" s="105" t="s">
        <v>8651</v>
      </c>
      <c r="T164" t="s">
        <v>233</v>
      </c>
      <c r="U164" s="105" t="s">
        <v>8647</v>
      </c>
      <c r="V164" s="105" t="s">
        <v>8576</v>
      </c>
      <c r="W164" s="105" t="s">
        <v>8647</v>
      </c>
      <c r="X164" s="105" t="s">
        <v>8576</v>
      </c>
    </row>
    <row r="165" spans="1:24" x14ac:dyDescent="0.25">
      <c r="A165" s="336">
        <v>164</v>
      </c>
      <c r="B165" t="s">
        <v>233</v>
      </c>
      <c r="C165" s="984">
        <v>164</v>
      </c>
      <c r="D165" s="984">
        <v>1.1100000000000001</v>
      </c>
      <c r="E165" s="984">
        <v>164</v>
      </c>
      <c r="F165" s="984">
        <v>1.0900000000000001</v>
      </c>
      <c r="H165" t="s">
        <v>233</v>
      </c>
      <c r="I165" s="105" t="s">
        <v>8645</v>
      </c>
      <c r="J165" s="105" t="s">
        <v>8462</v>
      </c>
      <c r="K165" s="105" t="s">
        <v>8647</v>
      </c>
      <c r="L165" s="105" t="s">
        <v>8300</v>
      </c>
      <c r="N165" t="s">
        <v>233</v>
      </c>
      <c r="O165" s="105" t="s">
        <v>8645</v>
      </c>
      <c r="P165" s="105" t="s">
        <v>8644</v>
      </c>
      <c r="Q165" s="105" t="s">
        <v>8639</v>
      </c>
      <c r="R165" s="105" t="s">
        <v>8644</v>
      </c>
      <c r="T165" t="s">
        <v>193</v>
      </c>
      <c r="U165" s="105" t="s">
        <v>8599</v>
      </c>
      <c r="V165" s="105" t="s">
        <v>8645</v>
      </c>
      <c r="W165" s="105" t="s">
        <v>8588</v>
      </c>
      <c r="X165" s="105" t="s">
        <v>8652</v>
      </c>
    </row>
    <row r="166" spans="1:24" x14ac:dyDescent="0.25">
      <c r="A166" s="336">
        <v>165</v>
      </c>
      <c r="B166" t="s">
        <v>768</v>
      </c>
      <c r="C166" s="984">
        <v>165</v>
      </c>
      <c r="D166" s="984">
        <v>1.03</v>
      </c>
      <c r="E166" s="984">
        <v>165</v>
      </c>
      <c r="F166" s="984">
        <v>0.97</v>
      </c>
      <c r="H166" t="s">
        <v>229</v>
      </c>
      <c r="I166" s="105" t="s">
        <v>8650</v>
      </c>
      <c r="J166" s="105" t="s">
        <v>8467</v>
      </c>
      <c r="K166" s="105" t="s">
        <v>8650</v>
      </c>
      <c r="L166" s="105" t="s">
        <v>8653</v>
      </c>
      <c r="N166" t="s">
        <v>435</v>
      </c>
      <c r="O166" s="105" t="s">
        <v>8650</v>
      </c>
      <c r="P166" s="105" t="s">
        <v>8654</v>
      </c>
      <c r="Q166" s="105" t="s">
        <v>8645</v>
      </c>
      <c r="R166" s="105" t="s">
        <v>8654</v>
      </c>
      <c r="T166" t="s">
        <v>229</v>
      </c>
      <c r="U166" s="105" t="s">
        <v>8650</v>
      </c>
      <c r="V166" s="105" t="s">
        <v>8411</v>
      </c>
      <c r="W166" s="105" t="s">
        <v>8650</v>
      </c>
      <c r="X166" s="105" t="s">
        <v>8411</v>
      </c>
    </row>
    <row r="167" spans="1:24" x14ac:dyDescent="0.25">
      <c r="A167" s="336">
        <v>166</v>
      </c>
      <c r="B167" t="s">
        <v>229</v>
      </c>
      <c r="C167" s="984">
        <v>166</v>
      </c>
      <c r="D167" s="984">
        <v>0.96</v>
      </c>
      <c r="E167" s="984">
        <v>166</v>
      </c>
      <c r="F167" s="984">
        <v>0.93</v>
      </c>
      <c r="H167" t="s">
        <v>358</v>
      </c>
      <c r="I167" s="105" t="s">
        <v>8655</v>
      </c>
      <c r="J167" s="105" t="s">
        <v>8491</v>
      </c>
      <c r="K167" s="105" t="s">
        <v>8655</v>
      </c>
      <c r="L167" s="105" t="s">
        <v>8656</v>
      </c>
      <c r="N167" t="s">
        <v>358</v>
      </c>
      <c r="O167" s="105" t="s">
        <v>8655</v>
      </c>
      <c r="P167" s="105" t="s">
        <v>8657</v>
      </c>
      <c r="Q167" s="105" t="s">
        <v>8655</v>
      </c>
      <c r="R167" s="105" t="s">
        <v>8657</v>
      </c>
      <c r="T167" t="s">
        <v>768</v>
      </c>
      <c r="U167" s="105" t="s">
        <v>8655</v>
      </c>
      <c r="V167" s="105" t="s">
        <v>8501</v>
      </c>
      <c r="W167" s="105" t="s">
        <v>8655</v>
      </c>
      <c r="X167" s="105" t="s">
        <v>8501</v>
      </c>
    </row>
  </sheetData>
  <sortState ref="A2:G167">
    <sortCondition ref="A2:A167"/>
  </sortState>
  <pageMargins left="0.7" right="0.7" top="0.75" bottom="0.75" header="0.3" footer="0.3"/>
  <ignoredErrors>
    <ignoredError sqref="S2:X5 G2:L4 G6:L31 G5 I5:L5 M2:R10 G33:L51 G32 I32:L32 G53:L87 G52 I52:L52 S52:X64 S50 U50:X50 S51 U51:X51 M12:R13 M11 O11:R11 M15:R18 M14 O14:R14 S7:X38 S6 U6:X6 S40:X49 S39 U39:X39 M39:R96 M38 O38:R38 G89:L95 G88 I88:L88 S67:X79 S65 U65:X65 S66 U66:X66 M107:R114 M106 O106:R106 G149:L167 G148 I148:J148 S166:X167 S165 U165:X165 M144:R167 M143 O143:R143 G116:L147 G115 I115:L115 M116:R122 M115 O115:R115 S81:X112 S80 U80:X80 G105:L114 G104 I104:L104 M124:R142 M123 O123:R123 S114:X128 S113 U113:X113 M98:R105 M97 O97:R97 G97:L103 G96 I96:L96 S130:X164 S129 U129:X129 M20:R37 M19 O19:R19" numberStoredAsText="1"/>
  </ignoredErrors>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99"/>
  <sheetViews>
    <sheetView workbookViewId="0">
      <pane xSplit="2" ySplit="1" topLeftCell="C2" activePane="bottomRight" state="frozen"/>
      <selection activeCell="C2" sqref="C2"/>
      <selection pane="topRight" activeCell="C2" sqref="C2"/>
      <selection pane="bottomLeft" activeCell="C2" sqref="C2"/>
      <selection pane="bottomRight" activeCell="O36" sqref="O36"/>
    </sheetView>
  </sheetViews>
  <sheetFormatPr defaultRowHeight="15" x14ac:dyDescent="0.25"/>
  <cols>
    <col min="1" max="1" width="5.7109375" style="929" customWidth="1"/>
    <col min="2" max="2" width="18.140625" style="376" customWidth="1"/>
    <col min="3" max="4" width="7.7109375" style="929" customWidth="1"/>
    <col min="5" max="5" width="9.140625" style="376"/>
    <col min="6" max="6" width="5.7109375" style="376" customWidth="1"/>
    <col min="7" max="7" width="16.140625" customWidth="1"/>
    <col min="8" max="8" width="6.42578125" customWidth="1"/>
    <col min="9" max="9" width="7.7109375" style="336" customWidth="1"/>
    <col min="10" max="10" width="9.140625" style="336"/>
  </cols>
  <sheetData>
    <row r="1" spans="1:10" x14ac:dyDescent="0.25">
      <c r="A1" s="925" t="s">
        <v>0</v>
      </c>
      <c r="B1" s="926" t="s">
        <v>2</v>
      </c>
      <c r="C1" s="933" t="s">
        <v>8658</v>
      </c>
      <c r="D1" s="931" t="s">
        <v>8659</v>
      </c>
      <c r="F1" s="925" t="s">
        <v>0</v>
      </c>
      <c r="G1" s="927" t="s">
        <v>2</v>
      </c>
      <c r="H1" s="928" t="s">
        <v>8658</v>
      </c>
      <c r="I1" s="928" t="s">
        <v>8661</v>
      </c>
      <c r="J1" s="928" t="s">
        <v>8660</v>
      </c>
    </row>
    <row r="2" spans="1:10" x14ac:dyDescent="0.25">
      <c r="A2" s="929">
        <v>1</v>
      </c>
      <c r="B2" s="376" t="s">
        <v>11</v>
      </c>
      <c r="C2" s="932">
        <v>-6</v>
      </c>
      <c r="D2" s="932">
        <v>0</v>
      </c>
      <c r="F2" s="929">
        <v>1</v>
      </c>
      <c r="G2" t="s">
        <v>11</v>
      </c>
      <c r="H2" s="336">
        <v>-6</v>
      </c>
      <c r="I2" s="336">
        <v>0</v>
      </c>
      <c r="J2" s="930">
        <v>0.5</v>
      </c>
    </row>
    <row r="3" spans="1:10" x14ac:dyDescent="0.25">
      <c r="A3" s="929">
        <v>2</v>
      </c>
      <c r="B3" s="376" t="s">
        <v>20</v>
      </c>
      <c r="C3" s="932">
        <v>9</v>
      </c>
      <c r="D3" s="932">
        <v>9</v>
      </c>
      <c r="F3" s="929">
        <v>2</v>
      </c>
      <c r="G3" t="s">
        <v>20</v>
      </c>
      <c r="H3" s="336">
        <v>9</v>
      </c>
      <c r="I3" s="336">
        <v>9</v>
      </c>
      <c r="J3" s="930">
        <v>0.68181818181818177</v>
      </c>
    </row>
    <row r="4" spans="1:10" x14ac:dyDescent="0.25">
      <c r="A4" s="929">
        <v>3</v>
      </c>
      <c r="B4" s="376" t="s">
        <v>30</v>
      </c>
      <c r="C4" s="932">
        <v>2</v>
      </c>
      <c r="D4" s="932">
        <v>2</v>
      </c>
      <c r="F4" s="929">
        <v>3</v>
      </c>
      <c r="G4" t="s">
        <v>30</v>
      </c>
      <c r="H4" s="336">
        <v>2</v>
      </c>
      <c r="I4" s="336">
        <v>2</v>
      </c>
      <c r="J4" s="930">
        <v>0.63636363636363635</v>
      </c>
    </row>
    <row r="5" spans="1:10" x14ac:dyDescent="0.25">
      <c r="A5" s="929">
        <v>4</v>
      </c>
      <c r="B5" s="376" t="s">
        <v>45</v>
      </c>
      <c r="C5" s="932">
        <v>-2</v>
      </c>
      <c r="D5" s="932">
        <v>0</v>
      </c>
      <c r="F5" s="929">
        <v>5</v>
      </c>
      <c r="G5" t="s">
        <v>45</v>
      </c>
      <c r="H5" s="336">
        <v>-2</v>
      </c>
      <c r="I5" s="336">
        <v>0</v>
      </c>
      <c r="J5" s="930">
        <v>0.59090909090909094</v>
      </c>
    </row>
    <row r="6" spans="1:10" x14ac:dyDescent="0.25">
      <c r="A6" s="929">
        <v>5</v>
      </c>
      <c r="B6" s="376" t="s">
        <v>60</v>
      </c>
      <c r="C6" s="932">
        <v>8</v>
      </c>
      <c r="D6" s="932">
        <v>8</v>
      </c>
      <c r="F6" s="929">
        <v>7</v>
      </c>
      <c r="G6" t="s">
        <v>60</v>
      </c>
      <c r="H6" s="336">
        <v>8</v>
      </c>
      <c r="I6" s="336">
        <v>8</v>
      </c>
      <c r="J6" s="930">
        <v>0.90909090909090906</v>
      </c>
    </row>
    <row r="7" spans="1:10" x14ac:dyDescent="0.25">
      <c r="A7" s="929">
        <v>6</v>
      </c>
      <c r="B7" s="376" t="s">
        <v>67</v>
      </c>
      <c r="C7" s="932">
        <v>7</v>
      </c>
      <c r="D7" s="932">
        <v>7</v>
      </c>
      <c r="F7" s="929">
        <v>8</v>
      </c>
      <c r="G7" t="s">
        <v>67</v>
      </c>
      <c r="H7" s="336">
        <v>7</v>
      </c>
      <c r="I7" s="336">
        <v>7</v>
      </c>
      <c r="J7" s="930">
        <v>0.63636363636363635</v>
      </c>
    </row>
    <row r="8" spans="1:10" x14ac:dyDescent="0.25">
      <c r="A8" s="929">
        <v>7</v>
      </c>
      <c r="B8" s="376" t="s">
        <v>77</v>
      </c>
      <c r="C8" s="932">
        <v>10</v>
      </c>
      <c r="D8" s="932">
        <v>10</v>
      </c>
      <c r="F8" s="929">
        <v>9</v>
      </c>
      <c r="G8" t="s">
        <v>77</v>
      </c>
      <c r="H8" s="336">
        <v>10</v>
      </c>
      <c r="I8" s="336">
        <v>10</v>
      </c>
      <c r="J8" s="930">
        <v>0.77272727272727271</v>
      </c>
    </row>
    <row r="9" spans="1:10" x14ac:dyDescent="0.25">
      <c r="A9" s="929">
        <v>8</v>
      </c>
      <c r="B9" s="376" t="s">
        <v>84</v>
      </c>
      <c r="C9" s="932">
        <v>10</v>
      </c>
      <c r="D9" s="932">
        <v>10</v>
      </c>
      <c r="F9" s="929">
        <v>10</v>
      </c>
      <c r="G9" t="s">
        <v>84</v>
      </c>
      <c r="H9" s="336">
        <v>10</v>
      </c>
      <c r="I9" s="336">
        <v>10</v>
      </c>
      <c r="J9" s="930">
        <v>0.72727272727272729</v>
      </c>
    </row>
    <row r="10" spans="1:10" x14ac:dyDescent="0.25">
      <c r="A10" s="929">
        <v>9</v>
      </c>
      <c r="B10" s="376" t="s">
        <v>89</v>
      </c>
      <c r="C10" s="932">
        <v>1</v>
      </c>
      <c r="D10" s="932">
        <v>1</v>
      </c>
      <c r="F10" s="929">
        <v>11</v>
      </c>
      <c r="G10" t="s">
        <v>89</v>
      </c>
      <c r="H10" s="336">
        <v>1</v>
      </c>
      <c r="I10" s="336">
        <v>1</v>
      </c>
      <c r="J10" s="930">
        <v>0.72727272727272729</v>
      </c>
    </row>
    <row r="11" spans="1:10" x14ac:dyDescent="0.25">
      <c r="A11" s="929">
        <v>10</v>
      </c>
      <c r="B11" s="376" t="s">
        <v>8662</v>
      </c>
      <c r="C11" s="932">
        <v>-4</v>
      </c>
      <c r="D11" s="932">
        <v>-4</v>
      </c>
      <c r="F11" s="929">
        <v>13</v>
      </c>
      <c r="G11" t="s">
        <v>103</v>
      </c>
      <c r="H11" s="336">
        <v>-5</v>
      </c>
      <c r="I11" s="336">
        <v>-5</v>
      </c>
      <c r="J11" s="930">
        <v>0.40909090909090912</v>
      </c>
    </row>
    <row r="12" spans="1:10" x14ac:dyDescent="0.25">
      <c r="A12" s="929">
        <v>11</v>
      </c>
      <c r="B12" s="376" t="s">
        <v>103</v>
      </c>
      <c r="C12" s="932">
        <v>-5</v>
      </c>
      <c r="D12" s="932">
        <v>-5</v>
      </c>
      <c r="F12" s="929">
        <v>14</v>
      </c>
      <c r="G12" t="s">
        <v>109</v>
      </c>
      <c r="H12" s="336">
        <v>8</v>
      </c>
      <c r="I12" s="336">
        <v>8</v>
      </c>
      <c r="J12" s="930">
        <v>0.5</v>
      </c>
    </row>
    <row r="13" spans="1:10" x14ac:dyDescent="0.25">
      <c r="A13" s="929">
        <v>12</v>
      </c>
      <c r="B13" s="376" t="s">
        <v>109</v>
      </c>
      <c r="C13" s="932">
        <v>8</v>
      </c>
      <c r="D13" s="932">
        <v>8</v>
      </c>
      <c r="F13" s="929">
        <v>16</v>
      </c>
      <c r="G13" t="s">
        <v>124</v>
      </c>
      <c r="H13" s="336">
        <v>7</v>
      </c>
      <c r="I13" s="336">
        <v>7</v>
      </c>
      <c r="J13" s="930">
        <v>0.63636363636363635</v>
      </c>
    </row>
    <row r="14" spans="1:10" x14ac:dyDescent="0.25">
      <c r="A14" s="929">
        <v>13</v>
      </c>
      <c r="B14" s="376" t="s">
        <v>8663</v>
      </c>
      <c r="C14" s="932">
        <v>-7</v>
      </c>
      <c r="D14" s="932">
        <v>-7</v>
      </c>
      <c r="F14" s="929">
        <v>17</v>
      </c>
      <c r="G14" t="s">
        <v>130</v>
      </c>
      <c r="H14" s="336">
        <v>10</v>
      </c>
      <c r="I14" s="336">
        <v>10</v>
      </c>
      <c r="J14" s="930">
        <v>0.72727272727272729</v>
      </c>
    </row>
    <row r="15" spans="1:10" x14ac:dyDescent="0.25">
      <c r="A15" s="929">
        <v>14</v>
      </c>
      <c r="B15" s="376" t="s">
        <v>124</v>
      </c>
      <c r="C15" s="932">
        <v>7</v>
      </c>
      <c r="D15" s="932">
        <v>7</v>
      </c>
      <c r="F15" s="929">
        <v>19</v>
      </c>
      <c r="G15" t="s">
        <v>142</v>
      </c>
      <c r="H15" s="336">
        <v>7</v>
      </c>
      <c r="I15" s="336">
        <v>7</v>
      </c>
      <c r="J15" s="930">
        <v>0.36363636363636365</v>
      </c>
    </row>
    <row r="16" spans="1:10" x14ac:dyDescent="0.25">
      <c r="A16" s="929">
        <v>15</v>
      </c>
      <c r="B16" s="376" t="s">
        <v>130</v>
      </c>
      <c r="C16" s="932">
        <v>10</v>
      </c>
      <c r="D16" s="932">
        <v>10</v>
      </c>
      <c r="F16" s="929">
        <v>20</v>
      </c>
      <c r="G16" t="s">
        <v>148</v>
      </c>
      <c r="H16" s="336">
        <v>5</v>
      </c>
      <c r="I16" s="336">
        <v>5</v>
      </c>
      <c r="J16" s="930">
        <v>0.63636363636363635</v>
      </c>
    </row>
    <row r="17" spans="1:10" x14ac:dyDescent="0.25">
      <c r="A17" s="929">
        <v>16</v>
      </c>
      <c r="B17" s="376" t="s">
        <v>142</v>
      </c>
      <c r="C17" s="932">
        <v>7</v>
      </c>
      <c r="D17" s="932">
        <v>7</v>
      </c>
      <c r="F17" s="929">
        <v>21</v>
      </c>
      <c r="G17" t="s">
        <v>154</v>
      </c>
      <c r="H17" s="336">
        <v>9</v>
      </c>
      <c r="I17" s="336">
        <v>9</v>
      </c>
      <c r="J17" s="930">
        <v>0.72727272727272729</v>
      </c>
    </row>
    <row r="18" spans="1:10" x14ac:dyDescent="0.25">
      <c r="A18" s="929">
        <v>17</v>
      </c>
      <c r="B18" s="376" t="s">
        <v>148</v>
      </c>
      <c r="C18" s="932">
        <v>5</v>
      </c>
      <c r="D18" s="932">
        <v>5</v>
      </c>
      <c r="F18" s="929">
        <v>22</v>
      </c>
      <c r="G18" t="s">
        <v>160</v>
      </c>
      <c r="H18" s="336">
        <v>-6</v>
      </c>
      <c r="I18" s="336">
        <v>0</v>
      </c>
      <c r="J18" s="930">
        <v>0.72727272727272729</v>
      </c>
    </row>
    <row r="19" spans="1:10" x14ac:dyDescent="0.25">
      <c r="A19" s="929">
        <v>18</v>
      </c>
      <c r="B19" s="376" t="s">
        <v>154</v>
      </c>
      <c r="C19" s="932">
        <v>9</v>
      </c>
      <c r="D19" s="932">
        <v>9</v>
      </c>
      <c r="F19" s="929">
        <v>23</v>
      </c>
      <c r="G19" t="s">
        <v>166</v>
      </c>
      <c r="H19" s="336">
        <v>8</v>
      </c>
      <c r="I19" s="336">
        <v>8</v>
      </c>
      <c r="J19" s="930">
        <v>0.68181818181818177</v>
      </c>
    </row>
    <row r="20" spans="1:10" x14ac:dyDescent="0.25">
      <c r="A20" s="929">
        <v>19</v>
      </c>
      <c r="B20" s="376" t="s">
        <v>8664</v>
      </c>
      <c r="C20" s="932">
        <v>-66</v>
      </c>
      <c r="D20" s="932">
        <v>0</v>
      </c>
      <c r="F20" s="929">
        <v>24</v>
      </c>
      <c r="G20" t="s">
        <v>172</v>
      </c>
      <c r="H20" s="336">
        <v>8</v>
      </c>
      <c r="I20" s="336">
        <v>8</v>
      </c>
      <c r="J20" s="930">
        <v>0.86363636363636365</v>
      </c>
    </row>
    <row r="21" spans="1:10" x14ac:dyDescent="0.25">
      <c r="A21" s="929">
        <v>20</v>
      </c>
      <c r="B21" s="376" t="s">
        <v>166</v>
      </c>
      <c r="C21" s="932">
        <v>8</v>
      </c>
      <c r="D21" s="932">
        <v>8</v>
      </c>
      <c r="F21" s="929">
        <v>26</v>
      </c>
      <c r="G21" t="s">
        <v>186</v>
      </c>
      <c r="H21" s="336">
        <v>9</v>
      </c>
      <c r="I21" s="336">
        <v>9</v>
      </c>
      <c r="J21" s="930">
        <v>0.68181818181818177</v>
      </c>
    </row>
    <row r="22" spans="1:10" x14ac:dyDescent="0.25">
      <c r="A22" s="929">
        <v>21</v>
      </c>
      <c r="B22" s="376" t="s">
        <v>172</v>
      </c>
      <c r="C22" s="932">
        <v>8</v>
      </c>
      <c r="D22" s="932">
        <v>8</v>
      </c>
      <c r="F22" s="929">
        <v>27</v>
      </c>
      <c r="G22" t="s">
        <v>193</v>
      </c>
      <c r="H22" s="336">
        <v>5</v>
      </c>
      <c r="I22" s="336">
        <v>5</v>
      </c>
      <c r="J22" s="930">
        <v>0.59090909090909094</v>
      </c>
    </row>
    <row r="23" spans="1:10" x14ac:dyDescent="0.25">
      <c r="A23" s="929">
        <v>22</v>
      </c>
      <c r="B23" s="376" t="s">
        <v>186</v>
      </c>
      <c r="C23" s="932">
        <v>9</v>
      </c>
      <c r="D23" s="932">
        <v>9</v>
      </c>
      <c r="F23" s="929">
        <v>28</v>
      </c>
      <c r="G23" t="s">
        <v>197</v>
      </c>
      <c r="H23" s="336">
        <v>6</v>
      </c>
      <c r="I23" s="336">
        <v>6</v>
      </c>
      <c r="J23" s="930">
        <v>0.54545454545454541</v>
      </c>
    </row>
    <row r="24" spans="1:10" x14ac:dyDescent="0.25">
      <c r="A24" s="929">
        <v>23</v>
      </c>
      <c r="B24" s="376" t="s">
        <v>193</v>
      </c>
      <c r="C24" s="932">
        <v>5</v>
      </c>
      <c r="D24" s="932">
        <v>5</v>
      </c>
      <c r="F24" s="929">
        <v>29</v>
      </c>
      <c r="G24" t="s">
        <v>202</v>
      </c>
      <c r="H24" s="336">
        <v>2</v>
      </c>
      <c r="I24" s="336">
        <v>2</v>
      </c>
      <c r="J24" s="930">
        <v>0.54545454545454541</v>
      </c>
    </row>
    <row r="25" spans="1:10" x14ac:dyDescent="0.25">
      <c r="A25" s="929">
        <v>24</v>
      </c>
      <c r="B25" s="376" t="s">
        <v>197</v>
      </c>
      <c r="C25" s="932">
        <v>6</v>
      </c>
      <c r="D25" s="932">
        <v>6</v>
      </c>
      <c r="F25" s="929">
        <v>30</v>
      </c>
      <c r="G25" t="s">
        <v>209</v>
      </c>
      <c r="H25" s="336">
        <v>-4</v>
      </c>
      <c r="I25" s="336">
        <v>-4</v>
      </c>
      <c r="J25" s="930">
        <v>0.54545454545454541</v>
      </c>
    </row>
    <row r="26" spans="1:10" x14ac:dyDescent="0.25">
      <c r="A26" s="929">
        <v>25</v>
      </c>
      <c r="B26" s="376" t="s">
        <v>202</v>
      </c>
      <c r="C26" s="932">
        <v>2</v>
      </c>
      <c r="D26" s="932">
        <v>2</v>
      </c>
      <c r="F26" s="929">
        <v>31</v>
      </c>
      <c r="G26" t="s">
        <v>215</v>
      </c>
      <c r="H26" s="336">
        <v>10</v>
      </c>
      <c r="I26" s="336">
        <v>10</v>
      </c>
      <c r="J26" s="930">
        <v>0.81818181818181823</v>
      </c>
    </row>
    <row r="27" spans="1:10" x14ac:dyDescent="0.25">
      <c r="A27" s="929">
        <v>26</v>
      </c>
      <c r="B27" s="376" t="s">
        <v>209</v>
      </c>
      <c r="C27" s="932">
        <v>-4</v>
      </c>
      <c r="D27" s="932">
        <v>-4</v>
      </c>
      <c r="F27" s="929">
        <v>32</v>
      </c>
      <c r="G27" t="s">
        <v>222</v>
      </c>
      <c r="H27" s="336">
        <v>10</v>
      </c>
      <c r="I27" s="336">
        <v>10</v>
      </c>
      <c r="J27" s="930">
        <v>0.63636363636363635</v>
      </c>
    </row>
    <row r="28" spans="1:10" x14ac:dyDescent="0.25">
      <c r="A28" s="929">
        <v>27</v>
      </c>
      <c r="B28" s="376" t="s">
        <v>215</v>
      </c>
      <c r="C28" s="932">
        <v>10</v>
      </c>
      <c r="D28" s="932">
        <v>10</v>
      </c>
      <c r="F28" s="929">
        <v>33</v>
      </c>
      <c r="G28" t="s">
        <v>229</v>
      </c>
      <c r="H28" s="336">
        <v>5</v>
      </c>
      <c r="I28" s="336">
        <v>5</v>
      </c>
      <c r="J28" s="930">
        <v>0.27272727272727271</v>
      </c>
    </row>
    <row r="29" spans="1:10" x14ac:dyDescent="0.25">
      <c r="A29" s="929">
        <v>28</v>
      </c>
      <c r="B29" s="376" t="s">
        <v>222</v>
      </c>
      <c r="C29" s="932">
        <v>10</v>
      </c>
      <c r="D29" s="932">
        <v>10</v>
      </c>
      <c r="F29" s="929">
        <v>34</v>
      </c>
      <c r="G29" t="s">
        <v>233</v>
      </c>
      <c r="H29" s="336">
        <v>-2</v>
      </c>
      <c r="I29" s="336">
        <v>0</v>
      </c>
      <c r="J29" s="930">
        <v>0.45454545454545453</v>
      </c>
    </row>
    <row r="30" spans="1:10" x14ac:dyDescent="0.25">
      <c r="A30" s="929">
        <v>29</v>
      </c>
      <c r="B30" s="376" t="s">
        <v>229</v>
      </c>
      <c r="C30" s="932">
        <v>5</v>
      </c>
      <c r="D30" s="932">
        <v>5</v>
      </c>
      <c r="F30" s="929">
        <v>35</v>
      </c>
      <c r="G30" t="s">
        <v>237</v>
      </c>
      <c r="H30" s="336">
        <v>10</v>
      </c>
      <c r="I30" s="336">
        <v>10</v>
      </c>
      <c r="J30" s="930">
        <v>0.90909090909090906</v>
      </c>
    </row>
    <row r="31" spans="1:10" x14ac:dyDescent="0.25">
      <c r="A31" s="929">
        <v>30</v>
      </c>
      <c r="B31" s="376" t="s">
        <v>233</v>
      </c>
      <c r="C31" s="932">
        <v>-2</v>
      </c>
      <c r="D31" s="932">
        <v>0</v>
      </c>
      <c r="F31" s="929">
        <v>36</v>
      </c>
      <c r="G31" t="s">
        <v>246</v>
      </c>
      <c r="H31" s="336">
        <v>2</v>
      </c>
      <c r="I31" s="336">
        <v>2</v>
      </c>
      <c r="J31" s="930">
        <v>0.77272727272727271</v>
      </c>
    </row>
    <row r="32" spans="1:10" x14ac:dyDescent="0.25">
      <c r="A32" s="929">
        <v>31</v>
      </c>
      <c r="B32" s="376" t="s">
        <v>237</v>
      </c>
      <c r="C32" s="932">
        <v>10</v>
      </c>
      <c r="D32" s="932">
        <v>10</v>
      </c>
      <c r="F32" s="929">
        <v>37</v>
      </c>
      <c r="G32" t="s">
        <v>255</v>
      </c>
      <c r="H32" s="336">
        <v>9</v>
      </c>
      <c r="I32" s="336">
        <v>9</v>
      </c>
      <c r="J32" s="930">
        <v>0.95454545454545459</v>
      </c>
    </row>
    <row r="33" spans="1:10" x14ac:dyDescent="0.25">
      <c r="A33" s="929">
        <v>32</v>
      </c>
      <c r="B33" s="376" t="s">
        <v>246</v>
      </c>
      <c r="C33" s="932">
        <v>2</v>
      </c>
      <c r="D33" s="932">
        <v>2</v>
      </c>
      <c r="F33" s="929">
        <v>38</v>
      </c>
      <c r="G33" t="s">
        <v>262</v>
      </c>
      <c r="H33" s="336">
        <v>9</v>
      </c>
      <c r="I33" s="336">
        <v>9</v>
      </c>
      <c r="J33" s="930">
        <v>0.45454545454545453</v>
      </c>
    </row>
    <row r="34" spans="1:10" x14ac:dyDescent="0.25">
      <c r="A34" s="929">
        <v>33</v>
      </c>
      <c r="B34" s="376" t="s">
        <v>255</v>
      </c>
      <c r="C34" s="932">
        <v>9</v>
      </c>
      <c r="D34" s="932">
        <v>9</v>
      </c>
      <c r="F34" s="929">
        <v>39</v>
      </c>
      <c r="G34" t="s">
        <v>6748</v>
      </c>
      <c r="H34" s="336">
        <v>5</v>
      </c>
      <c r="I34" s="336">
        <v>5</v>
      </c>
      <c r="J34" s="930">
        <v>0.40909090909090912</v>
      </c>
    </row>
    <row r="35" spans="1:10" x14ac:dyDescent="0.25">
      <c r="A35" s="929">
        <v>34</v>
      </c>
      <c r="B35" s="376" t="s">
        <v>262</v>
      </c>
      <c r="C35" s="932">
        <v>9</v>
      </c>
      <c r="D35" s="932">
        <v>9</v>
      </c>
      <c r="F35" s="929">
        <v>40</v>
      </c>
      <c r="G35" t="s">
        <v>271</v>
      </c>
      <c r="H35" s="336">
        <v>5</v>
      </c>
      <c r="I35" s="336">
        <v>5</v>
      </c>
      <c r="J35" s="930">
        <v>0.5</v>
      </c>
    </row>
    <row r="36" spans="1:10" x14ac:dyDescent="0.25">
      <c r="A36" s="929">
        <v>35</v>
      </c>
      <c r="B36" s="376" t="s">
        <v>6748</v>
      </c>
      <c r="C36" s="932">
        <v>5</v>
      </c>
      <c r="D36" s="932">
        <v>5</v>
      </c>
      <c r="F36" s="929">
        <v>41</v>
      </c>
      <c r="G36" t="s">
        <v>273</v>
      </c>
      <c r="H36" s="336">
        <v>10</v>
      </c>
      <c r="I36" s="336">
        <v>10</v>
      </c>
      <c r="J36" s="930">
        <v>0.77272727272727271</v>
      </c>
    </row>
    <row r="37" spans="1:10" x14ac:dyDescent="0.25">
      <c r="A37" s="929">
        <v>36</v>
      </c>
      <c r="B37" s="376" t="s">
        <v>271</v>
      </c>
      <c r="C37" s="932">
        <v>5</v>
      </c>
      <c r="D37" s="932">
        <v>5</v>
      </c>
      <c r="F37" s="929">
        <v>42</v>
      </c>
      <c r="G37" t="s">
        <v>280</v>
      </c>
      <c r="H37" s="336">
        <v>4</v>
      </c>
      <c r="I37" s="336">
        <v>4</v>
      </c>
      <c r="J37" s="930">
        <v>0.5</v>
      </c>
    </row>
    <row r="38" spans="1:10" x14ac:dyDescent="0.25">
      <c r="A38" s="929">
        <v>37</v>
      </c>
      <c r="B38" s="376" t="s">
        <v>273</v>
      </c>
      <c r="C38" s="932">
        <v>10</v>
      </c>
      <c r="D38" s="932">
        <v>10</v>
      </c>
      <c r="F38" s="929">
        <v>43</v>
      </c>
      <c r="G38" t="s">
        <v>285</v>
      </c>
      <c r="H38" s="336">
        <v>9</v>
      </c>
      <c r="I38" s="336">
        <v>9</v>
      </c>
      <c r="J38" s="930">
        <v>0.68181818181818177</v>
      </c>
    </row>
    <row r="39" spans="1:10" x14ac:dyDescent="0.25">
      <c r="A39" s="929">
        <v>38</v>
      </c>
      <c r="B39" s="376" t="s">
        <v>285</v>
      </c>
      <c r="C39" s="932">
        <v>9</v>
      </c>
      <c r="D39" s="932">
        <v>9</v>
      </c>
      <c r="F39" s="929">
        <v>44</v>
      </c>
      <c r="G39" t="s">
        <v>292</v>
      </c>
      <c r="H39" s="336">
        <v>3</v>
      </c>
      <c r="I39" s="336">
        <v>3</v>
      </c>
      <c r="J39" s="930">
        <v>0.31818181818181818</v>
      </c>
    </row>
    <row r="40" spans="1:10" x14ac:dyDescent="0.25">
      <c r="A40" s="929">
        <v>39</v>
      </c>
      <c r="B40" s="376" t="s">
        <v>292</v>
      </c>
      <c r="C40" s="932">
        <v>3</v>
      </c>
      <c r="D40" s="932">
        <v>3</v>
      </c>
      <c r="F40" s="929">
        <v>45</v>
      </c>
      <c r="G40" t="s">
        <v>299</v>
      </c>
      <c r="H40" s="336">
        <v>10</v>
      </c>
      <c r="I40" s="336">
        <v>10</v>
      </c>
      <c r="J40" s="930">
        <v>0.72727272727272729</v>
      </c>
    </row>
    <row r="41" spans="1:10" x14ac:dyDescent="0.25">
      <c r="A41" s="929">
        <v>40</v>
      </c>
      <c r="B41" s="376" t="s">
        <v>299</v>
      </c>
      <c r="C41" s="932">
        <v>10</v>
      </c>
      <c r="D41" s="932">
        <v>10</v>
      </c>
      <c r="F41" s="929">
        <v>46</v>
      </c>
      <c r="G41" t="s">
        <v>305</v>
      </c>
      <c r="H41" s="336">
        <v>10</v>
      </c>
      <c r="I41" s="336">
        <v>10</v>
      </c>
      <c r="J41" s="930">
        <v>0.72727272727272729</v>
      </c>
    </row>
    <row r="42" spans="1:10" x14ac:dyDescent="0.25">
      <c r="A42" s="929">
        <v>41</v>
      </c>
      <c r="B42" s="376" t="s">
        <v>305</v>
      </c>
      <c r="C42" s="932">
        <v>10</v>
      </c>
      <c r="D42" s="932">
        <v>10</v>
      </c>
      <c r="F42" s="929">
        <v>47</v>
      </c>
      <c r="G42" t="s">
        <v>312</v>
      </c>
      <c r="H42" s="336">
        <v>10</v>
      </c>
      <c r="I42" s="336">
        <v>10</v>
      </c>
      <c r="J42" s="930">
        <v>0.90909090909090906</v>
      </c>
    </row>
    <row r="43" spans="1:10" x14ac:dyDescent="0.25">
      <c r="A43" s="929">
        <v>43</v>
      </c>
      <c r="B43" s="376" t="s">
        <v>312</v>
      </c>
      <c r="C43" s="932">
        <v>10</v>
      </c>
      <c r="D43" s="932">
        <v>10</v>
      </c>
      <c r="F43" s="929">
        <v>48</v>
      </c>
      <c r="G43" t="s">
        <v>319</v>
      </c>
      <c r="H43" s="336">
        <v>4</v>
      </c>
      <c r="I43" s="336">
        <v>4</v>
      </c>
      <c r="J43" s="930">
        <v>0.5</v>
      </c>
    </row>
    <row r="44" spans="1:10" x14ac:dyDescent="0.25">
      <c r="A44" s="929">
        <v>44</v>
      </c>
      <c r="B44" s="376" t="s">
        <v>319</v>
      </c>
      <c r="C44" s="932">
        <v>4</v>
      </c>
      <c r="D44" s="932">
        <v>4</v>
      </c>
      <c r="F44" s="929">
        <v>50</v>
      </c>
      <c r="G44" t="s">
        <v>327</v>
      </c>
      <c r="H44" s="336">
        <v>8</v>
      </c>
      <c r="I44" s="336">
        <v>8</v>
      </c>
      <c r="J44" s="930">
        <v>0.77272727272727271</v>
      </c>
    </row>
    <row r="45" spans="1:10" x14ac:dyDescent="0.25">
      <c r="A45" s="929">
        <v>46</v>
      </c>
      <c r="B45" s="376" t="s">
        <v>327</v>
      </c>
      <c r="C45" s="932">
        <v>8</v>
      </c>
      <c r="D45" s="932">
        <v>8</v>
      </c>
      <c r="F45" s="929">
        <v>51</v>
      </c>
      <c r="G45" t="s">
        <v>334</v>
      </c>
      <c r="H45" s="336">
        <v>9</v>
      </c>
      <c r="I45" s="336">
        <v>9</v>
      </c>
      <c r="J45" s="930">
        <v>0.81818181818181823</v>
      </c>
    </row>
    <row r="46" spans="1:10" x14ac:dyDescent="0.25">
      <c r="A46" s="929">
        <v>47</v>
      </c>
      <c r="B46" s="376" t="s">
        <v>8665</v>
      </c>
      <c r="C46" s="932">
        <v>7</v>
      </c>
      <c r="D46" s="932">
        <v>7</v>
      </c>
      <c r="F46" s="929">
        <v>52</v>
      </c>
      <c r="G46" t="s">
        <v>340</v>
      </c>
      <c r="H46" s="336">
        <v>4</v>
      </c>
      <c r="I46" s="336">
        <v>4</v>
      </c>
      <c r="J46" s="930">
        <v>0.72727272727272729</v>
      </c>
    </row>
    <row r="47" spans="1:10" x14ac:dyDescent="0.25">
      <c r="A47" s="929">
        <v>48</v>
      </c>
      <c r="B47" s="376" t="s">
        <v>334</v>
      </c>
      <c r="C47" s="932">
        <v>9</v>
      </c>
      <c r="D47" s="932">
        <v>9</v>
      </c>
      <c r="F47" s="929">
        <v>53</v>
      </c>
      <c r="G47" t="s">
        <v>347</v>
      </c>
      <c r="H47" s="336">
        <v>8</v>
      </c>
      <c r="I47" s="336">
        <v>8</v>
      </c>
      <c r="J47" s="930">
        <v>0.81818181818181823</v>
      </c>
    </row>
    <row r="48" spans="1:10" x14ac:dyDescent="0.25">
      <c r="A48" s="929">
        <v>49</v>
      </c>
      <c r="B48" s="376" t="s">
        <v>340</v>
      </c>
      <c r="C48" s="932">
        <v>4</v>
      </c>
      <c r="D48" s="932">
        <v>4</v>
      </c>
      <c r="F48" s="929">
        <v>54</v>
      </c>
      <c r="G48" t="s">
        <v>354</v>
      </c>
      <c r="H48" s="336">
        <v>2</v>
      </c>
      <c r="I48" s="336">
        <v>2</v>
      </c>
      <c r="J48" s="930">
        <v>0</v>
      </c>
    </row>
    <row r="49" spans="1:10" x14ac:dyDescent="0.25">
      <c r="A49" s="929">
        <v>50</v>
      </c>
      <c r="B49" s="376" t="s">
        <v>347</v>
      </c>
      <c r="C49" s="932">
        <v>8</v>
      </c>
      <c r="D49" s="932">
        <v>8</v>
      </c>
      <c r="F49" s="929">
        <v>55</v>
      </c>
      <c r="G49" t="s">
        <v>358</v>
      </c>
      <c r="H49" s="336">
        <v>-6</v>
      </c>
      <c r="I49" s="336">
        <v>-6</v>
      </c>
      <c r="J49" s="930">
        <v>9.0909090909090912E-2</v>
      </c>
    </row>
    <row r="50" spans="1:10" x14ac:dyDescent="0.25">
      <c r="A50" s="929">
        <v>51</v>
      </c>
      <c r="B50" s="376" t="s">
        <v>354</v>
      </c>
      <c r="C50" s="932">
        <v>2</v>
      </c>
      <c r="D50" s="932">
        <v>2</v>
      </c>
      <c r="F50" s="929">
        <v>56</v>
      </c>
      <c r="G50" t="s">
        <v>362</v>
      </c>
      <c r="H50" s="336">
        <v>10</v>
      </c>
      <c r="I50" s="336">
        <v>10</v>
      </c>
      <c r="J50" s="930">
        <v>0.86363636363636365</v>
      </c>
    </row>
    <row r="51" spans="1:10" x14ac:dyDescent="0.25">
      <c r="A51" s="929">
        <v>52</v>
      </c>
      <c r="B51" s="376" t="s">
        <v>358</v>
      </c>
      <c r="C51" s="932">
        <v>-6</v>
      </c>
      <c r="D51" s="932">
        <v>-6</v>
      </c>
      <c r="F51" s="929">
        <v>57</v>
      </c>
      <c r="G51" t="s">
        <v>369</v>
      </c>
      <c r="H51" s="336">
        <v>4</v>
      </c>
      <c r="I51" s="336">
        <v>4</v>
      </c>
      <c r="J51" s="930">
        <v>0.63636363636363635</v>
      </c>
    </row>
    <row r="52" spans="1:10" x14ac:dyDescent="0.25">
      <c r="A52" s="929">
        <v>53</v>
      </c>
      <c r="B52" s="376" t="s">
        <v>362</v>
      </c>
      <c r="C52" s="932">
        <v>10</v>
      </c>
      <c r="D52" s="932">
        <v>10</v>
      </c>
      <c r="F52" s="929">
        <v>58</v>
      </c>
      <c r="G52" t="s">
        <v>376</v>
      </c>
      <c r="H52" s="336">
        <v>9</v>
      </c>
      <c r="I52" s="336">
        <v>9</v>
      </c>
      <c r="J52" s="930">
        <v>0.59090909090909094</v>
      </c>
    </row>
    <row r="53" spans="1:10" x14ac:dyDescent="0.25">
      <c r="A53" s="929">
        <v>54</v>
      </c>
      <c r="B53" s="376" t="s">
        <v>369</v>
      </c>
      <c r="C53" s="932">
        <v>4</v>
      </c>
      <c r="D53" s="932">
        <v>4</v>
      </c>
      <c r="F53" s="929">
        <v>59</v>
      </c>
      <c r="G53" t="s">
        <v>382</v>
      </c>
      <c r="H53" s="336">
        <v>10</v>
      </c>
      <c r="I53" s="336">
        <v>10</v>
      </c>
      <c r="J53" s="930">
        <v>0.81818181818181823</v>
      </c>
    </row>
    <row r="54" spans="1:10" x14ac:dyDescent="0.25">
      <c r="A54" s="929">
        <v>55</v>
      </c>
      <c r="B54" s="376" t="s">
        <v>376</v>
      </c>
      <c r="C54" s="932">
        <v>9</v>
      </c>
      <c r="D54" s="932">
        <v>9</v>
      </c>
      <c r="F54" s="929">
        <v>60</v>
      </c>
      <c r="G54" t="s">
        <v>388</v>
      </c>
      <c r="H54" s="336">
        <v>10</v>
      </c>
      <c r="I54" s="336">
        <v>10</v>
      </c>
      <c r="J54" s="930">
        <v>0.86363636363636365</v>
      </c>
    </row>
    <row r="55" spans="1:10" x14ac:dyDescent="0.25">
      <c r="A55" s="929">
        <v>56</v>
      </c>
      <c r="B55" s="376" t="s">
        <v>382</v>
      </c>
      <c r="C55" s="932">
        <v>10</v>
      </c>
      <c r="D55" s="932">
        <v>10</v>
      </c>
      <c r="F55" s="929">
        <v>61</v>
      </c>
      <c r="G55" t="s">
        <v>394</v>
      </c>
      <c r="H55" s="336">
        <v>3</v>
      </c>
      <c r="I55" s="336">
        <v>3</v>
      </c>
      <c r="J55" s="930">
        <v>0.31818181818181818</v>
      </c>
    </row>
    <row r="56" spans="1:10" x14ac:dyDescent="0.25">
      <c r="A56" s="929">
        <v>57</v>
      </c>
      <c r="B56" s="376" t="s">
        <v>388</v>
      </c>
      <c r="C56" s="932">
        <v>10</v>
      </c>
      <c r="D56" s="932">
        <v>10</v>
      </c>
      <c r="F56" s="929">
        <v>62</v>
      </c>
      <c r="G56" t="s">
        <v>397</v>
      </c>
      <c r="H56" s="336">
        <v>8</v>
      </c>
      <c r="I56" s="336">
        <v>8</v>
      </c>
      <c r="J56" s="930">
        <v>0.5</v>
      </c>
    </row>
    <row r="57" spans="1:10" x14ac:dyDescent="0.25">
      <c r="A57" s="929">
        <v>58</v>
      </c>
      <c r="B57" s="376" t="s">
        <v>394</v>
      </c>
      <c r="C57" s="932">
        <v>3</v>
      </c>
      <c r="D57" s="932">
        <v>3</v>
      </c>
      <c r="F57" s="929">
        <v>63</v>
      </c>
      <c r="G57" t="s">
        <v>402</v>
      </c>
      <c r="H57" s="336">
        <v>7</v>
      </c>
      <c r="I57" s="336">
        <v>7</v>
      </c>
      <c r="J57" s="930">
        <v>0.81818181818181823</v>
      </c>
    </row>
    <row r="58" spans="1:10" x14ac:dyDescent="0.25">
      <c r="A58" s="929">
        <v>59</v>
      </c>
      <c r="B58" s="376" t="s">
        <v>397</v>
      </c>
      <c r="C58" s="932">
        <v>8</v>
      </c>
      <c r="D58" s="932">
        <v>8</v>
      </c>
      <c r="F58" s="929">
        <v>64</v>
      </c>
      <c r="G58" t="s">
        <v>408</v>
      </c>
      <c r="H58" s="336">
        <v>10</v>
      </c>
      <c r="I58" s="336">
        <v>10</v>
      </c>
      <c r="J58" s="930">
        <v>0.90909090909090906</v>
      </c>
    </row>
    <row r="59" spans="1:10" x14ac:dyDescent="0.25">
      <c r="A59" s="929">
        <v>60</v>
      </c>
      <c r="B59" s="376" t="s">
        <v>402</v>
      </c>
      <c r="C59" s="932">
        <v>7</v>
      </c>
      <c r="D59" s="932">
        <v>7</v>
      </c>
      <c r="F59" s="929">
        <v>65</v>
      </c>
      <c r="G59" t="s">
        <v>415</v>
      </c>
      <c r="H59" s="336">
        <v>8</v>
      </c>
      <c r="I59" s="336">
        <v>8</v>
      </c>
      <c r="J59" s="930">
        <v>0.63636363636363635</v>
      </c>
    </row>
    <row r="60" spans="1:10" x14ac:dyDescent="0.25">
      <c r="A60" s="929">
        <v>61</v>
      </c>
      <c r="B60" s="376" t="s">
        <v>408</v>
      </c>
      <c r="C60" s="932">
        <v>10</v>
      </c>
      <c r="D60" s="932">
        <v>10</v>
      </c>
      <c r="F60" s="929">
        <v>66</v>
      </c>
      <c r="G60" t="s">
        <v>422</v>
      </c>
      <c r="H60" s="336">
        <v>10</v>
      </c>
      <c r="I60" s="336">
        <v>10</v>
      </c>
      <c r="J60" s="930">
        <v>0.63636363636363635</v>
      </c>
    </row>
    <row r="61" spans="1:10" x14ac:dyDescent="0.25">
      <c r="A61" s="929">
        <v>64</v>
      </c>
      <c r="B61" s="376" t="s">
        <v>415</v>
      </c>
      <c r="C61" s="932">
        <v>8</v>
      </c>
      <c r="D61" s="932">
        <v>8</v>
      </c>
      <c r="F61" s="929">
        <v>68</v>
      </c>
      <c r="G61" t="s">
        <v>428</v>
      </c>
      <c r="H61" s="336">
        <v>8</v>
      </c>
      <c r="I61" s="336">
        <v>8</v>
      </c>
      <c r="J61" s="930">
        <v>0.77272727272727271</v>
      </c>
    </row>
    <row r="62" spans="1:10" x14ac:dyDescent="0.25">
      <c r="A62" s="929">
        <v>65</v>
      </c>
      <c r="B62" s="376" t="s">
        <v>8666</v>
      </c>
      <c r="C62" s="932">
        <v>-1</v>
      </c>
      <c r="D62" s="932">
        <v>-1</v>
      </c>
      <c r="F62" s="929">
        <v>69</v>
      </c>
      <c r="G62" t="s">
        <v>435</v>
      </c>
      <c r="H62" s="336">
        <v>4</v>
      </c>
      <c r="I62" s="336">
        <v>4</v>
      </c>
      <c r="J62" s="930">
        <v>0.45454545454545453</v>
      </c>
    </row>
    <row r="63" spans="1:10" x14ac:dyDescent="0.25">
      <c r="A63" s="929">
        <v>66</v>
      </c>
      <c r="B63" s="376" t="s">
        <v>422</v>
      </c>
      <c r="C63" s="932">
        <v>10</v>
      </c>
      <c r="D63" s="932">
        <v>10</v>
      </c>
      <c r="F63" s="929">
        <v>70</v>
      </c>
      <c r="G63" t="s">
        <v>440</v>
      </c>
      <c r="H63" s="336">
        <v>6</v>
      </c>
      <c r="I63" s="336">
        <v>6</v>
      </c>
      <c r="J63" s="930">
        <v>0.5</v>
      </c>
    </row>
    <row r="64" spans="1:10" x14ac:dyDescent="0.25">
      <c r="A64" s="929">
        <v>67</v>
      </c>
      <c r="B64" s="376" t="s">
        <v>428</v>
      </c>
      <c r="C64" s="932">
        <v>8</v>
      </c>
      <c r="D64" s="932">
        <v>8</v>
      </c>
      <c r="F64" s="929">
        <v>71</v>
      </c>
      <c r="G64" t="s">
        <v>444</v>
      </c>
      <c r="H64" s="336">
        <v>6</v>
      </c>
      <c r="I64" s="336">
        <v>6</v>
      </c>
      <c r="J64" s="930">
        <v>0.54545454545454541</v>
      </c>
    </row>
    <row r="65" spans="1:10" x14ac:dyDescent="0.25">
      <c r="A65" s="929">
        <v>68</v>
      </c>
      <c r="B65" s="376" t="s">
        <v>435</v>
      </c>
      <c r="C65" s="932">
        <v>4</v>
      </c>
      <c r="D65" s="932">
        <v>4</v>
      </c>
      <c r="F65" s="929">
        <v>72</v>
      </c>
      <c r="G65" t="s">
        <v>451</v>
      </c>
      <c r="H65" s="336">
        <v>7</v>
      </c>
      <c r="I65" s="336">
        <v>7</v>
      </c>
      <c r="J65" s="930">
        <v>0.45454545454545453</v>
      </c>
    </row>
    <row r="66" spans="1:10" x14ac:dyDescent="0.25">
      <c r="A66" s="929">
        <v>69</v>
      </c>
      <c r="B66" s="376" t="s">
        <v>440</v>
      </c>
      <c r="C66" s="932">
        <v>6</v>
      </c>
      <c r="D66" s="932">
        <v>6</v>
      </c>
      <c r="F66" s="929">
        <v>73</v>
      </c>
      <c r="G66" t="s">
        <v>458</v>
      </c>
      <c r="H66" s="336">
        <v>7</v>
      </c>
      <c r="I66" s="336">
        <v>7</v>
      </c>
      <c r="J66" s="930">
        <v>0.72727272727272729</v>
      </c>
    </row>
    <row r="67" spans="1:10" x14ac:dyDescent="0.25">
      <c r="A67" s="929">
        <v>70</v>
      </c>
      <c r="B67" s="376" t="s">
        <v>444</v>
      </c>
      <c r="C67" s="932">
        <v>6</v>
      </c>
      <c r="D67" s="932">
        <v>6</v>
      </c>
      <c r="F67" s="929">
        <v>75</v>
      </c>
      <c r="G67" t="s">
        <v>471</v>
      </c>
      <c r="H67" s="336">
        <v>10</v>
      </c>
      <c r="I67" s="336">
        <v>10</v>
      </c>
      <c r="J67" s="930">
        <v>0.72727272727272729</v>
      </c>
    </row>
    <row r="68" spans="1:10" x14ac:dyDescent="0.25">
      <c r="A68" s="929">
        <v>71</v>
      </c>
      <c r="B68" s="376" t="s">
        <v>451</v>
      </c>
      <c r="C68" s="932">
        <v>7</v>
      </c>
      <c r="D68" s="932">
        <v>7</v>
      </c>
      <c r="F68" s="929">
        <v>77</v>
      </c>
      <c r="G68" t="s">
        <v>483</v>
      </c>
      <c r="H68" s="336">
        <v>9</v>
      </c>
      <c r="I68" s="336">
        <v>9</v>
      </c>
      <c r="J68" s="930">
        <v>0.68181818181818177</v>
      </c>
    </row>
    <row r="69" spans="1:10" x14ac:dyDescent="0.25">
      <c r="A69" s="929">
        <v>72</v>
      </c>
      <c r="B69" s="376" t="s">
        <v>458</v>
      </c>
      <c r="C69" s="932">
        <v>7</v>
      </c>
      <c r="D69" s="932">
        <v>7</v>
      </c>
      <c r="F69" s="929">
        <v>78</v>
      </c>
      <c r="G69" t="s">
        <v>490</v>
      </c>
      <c r="H69" s="336">
        <v>8</v>
      </c>
      <c r="I69" s="336">
        <v>8</v>
      </c>
      <c r="J69" s="930">
        <v>0.68181818181818177</v>
      </c>
    </row>
    <row r="70" spans="1:10" x14ac:dyDescent="0.25">
      <c r="A70" s="929">
        <v>73</v>
      </c>
      <c r="B70" s="376" t="s">
        <v>471</v>
      </c>
      <c r="C70" s="932">
        <v>10</v>
      </c>
      <c r="D70" s="932">
        <v>10</v>
      </c>
      <c r="F70" s="929">
        <v>79</v>
      </c>
      <c r="G70" t="s">
        <v>497</v>
      </c>
      <c r="H70" s="336">
        <v>3</v>
      </c>
      <c r="I70" s="336">
        <v>3</v>
      </c>
      <c r="J70" s="930">
        <v>0.40909090909090912</v>
      </c>
    </row>
    <row r="71" spans="1:10" x14ac:dyDescent="0.25">
      <c r="A71" s="929">
        <v>74</v>
      </c>
      <c r="B71" s="376" t="s">
        <v>483</v>
      </c>
      <c r="C71" s="932">
        <v>9</v>
      </c>
      <c r="D71" s="932">
        <v>9</v>
      </c>
      <c r="F71" s="929">
        <v>80</v>
      </c>
      <c r="G71" t="s">
        <v>504</v>
      </c>
      <c r="H71" s="336">
        <v>3</v>
      </c>
      <c r="I71" s="336">
        <v>3</v>
      </c>
      <c r="J71" s="930">
        <v>0.22727272727272727</v>
      </c>
    </row>
    <row r="72" spans="1:10" x14ac:dyDescent="0.25">
      <c r="A72" s="929">
        <v>75</v>
      </c>
      <c r="B72" s="376" t="s">
        <v>490</v>
      </c>
      <c r="C72" s="932">
        <v>8</v>
      </c>
      <c r="D72" s="932">
        <v>8</v>
      </c>
      <c r="F72" s="929">
        <v>81</v>
      </c>
      <c r="G72" t="s">
        <v>511</v>
      </c>
      <c r="H72" s="336">
        <v>10</v>
      </c>
      <c r="I72" s="336">
        <v>10</v>
      </c>
      <c r="J72" s="930">
        <v>0.77272727272727271</v>
      </c>
    </row>
    <row r="73" spans="1:10" x14ac:dyDescent="0.25">
      <c r="A73" s="929">
        <v>76</v>
      </c>
      <c r="B73" s="376" t="s">
        <v>497</v>
      </c>
      <c r="C73" s="932">
        <v>3</v>
      </c>
      <c r="D73" s="932">
        <v>3</v>
      </c>
      <c r="F73" s="929">
        <v>82</v>
      </c>
      <c r="G73" t="s">
        <v>518</v>
      </c>
      <c r="H73" s="336">
        <v>10</v>
      </c>
      <c r="I73" s="336">
        <v>10</v>
      </c>
      <c r="J73" s="930">
        <v>0.77272727272727271</v>
      </c>
    </row>
    <row r="74" spans="1:10" x14ac:dyDescent="0.25">
      <c r="A74" s="929">
        <v>77</v>
      </c>
      <c r="B74" s="376" t="s">
        <v>504</v>
      </c>
      <c r="C74" s="932">
        <v>3</v>
      </c>
      <c r="D74" s="932">
        <v>3</v>
      </c>
      <c r="F74" s="929">
        <v>83</v>
      </c>
      <c r="G74" t="s">
        <v>525</v>
      </c>
      <c r="H74" s="336">
        <v>10</v>
      </c>
      <c r="I74" s="336">
        <v>10</v>
      </c>
      <c r="J74" s="930">
        <v>0.72727272727272729</v>
      </c>
    </row>
    <row r="75" spans="1:10" x14ac:dyDescent="0.25">
      <c r="A75" s="929">
        <v>78</v>
      </c>
      <c r="B75" s="376" t="s">
        <v>511</v>
      </c>
      <c r="C75" s="932">
        <v>10</v>
      </c>
      <c r="D75" s="932">
        <v>10</v>
      </c>
      <c r="F75" s="929">
        <v>84</v>
      </c>
      <c r="G75" t="s">
        <v>531</v>
      </c>
      <c r="H75" s="336">
        <v>10</v>
      </c>
      <c r="I75" s="336">
        <v>10</v>
      </c>
      <c r="J75" s="930">
        <v>0.59090909090909094</v>
      </c>
    </row>
    <row r="76" spans="1:10" x14ac:dyDescent="0.25">
      <c r="A76" s="929">
        <v>79</v>
      </c>
      <c r="B76" s="376" t="s">
        <v>518</v>
      </c>
      <c r="C76" s="932">
        <v>10</v>
      </c>
      <c r="D76" s="932">
        <v>10</v>
      </c>
      <c r="F76" s="929">
        <v>85</v>
      </c>
      <c r="G76" t="s">
        <v>538</v>
      </c>
      <c r="H76" s="336">
        <v>10</v>
      </c>
      <c r="I76" s="336">
        <v>10</v>
      </c>
      <c r="J76" s="930">
        <v>0.86363636363636365</v>
      </c>
    </row>
    <row r="77" spans="1:10" x14ac:dyDescent="0.25">
      <c r="A77" s="929">
        <v>80</v>
      </c>
      <c r="B77" s="376" t="s">
        <v>525</v>
      </c>
      <c r="C77" s="932">
        <v>10</v>
      </c>
      <c r="D77" s="932">
        <v>10</v>
      </c>
      <c r="F77" s="929">
        <v>86</v>
      </c>
      <c r="G77" t="s">
        <v>545</v>
      </c>
      <c r="H77" s="336">
        <v>-1</v>
      </c>
      <c r="I77" s="336">
        <v>-1</v>
      </c>
      <c r="J77" s="930">
        <v>0.72727272727272729</v>
      </c>
    </row>
    <row r="78" spans="1:10" x14ac:dyDescent="0.25">
      <c r="A78" s="929">
        <v>81</v>
      </c>
      <c r="B78" s="376" t="s">
        <v>280</v>
      </c>
      <c r="C78" s="932">
        <v>4</v>
      </c>
      <c r="D78" s="932">
        <v>4</v>
      </c>
      <c r="F78" s="929">
        <v>87</v>
      </c>
      <c r="G78" t="s">
        <v>552</v>
      </c>
      <c r="H78" s="336">
        <v>-3</v>
      </c>
      <c r="I78" s="336">
        <v>-3</v>
      </c>
      <c r="J78" s="930">
        <v>0.72727272727272729</v>
      </c>
    </row>
    <row r="79" spans="1:10" x14ac:dyDescent="0.25">
      <c r="A79" s="929">
        <v>82</v>
      </c>
      <c r="B79" s="376" t="s">
        <v>531</v>
      </c>
      <c r="C79" s="932">
        <v>10</v>
      </c>
      <c r="D79" s="932">
        <v>10</v>
      </c>
      <c r="F79" s="929">
        <v>88</v>
      </c>
      <c r="G79" t="s">
        <v>559</v>
      </c>
      <c r="H79" s="336">
        <v>9</v>
      </c>
      <c r="I79" s="336">
        <v>9</v>
      </c>
      <c r="J79" s="930">
        <v>0.63636363636363635</v>
      </c>
    </row>
    <row r="80" spans="1:10" x14ac:dyDescent="0.25">
      <c r="A80" s="929">
        <v>83</v>
      </c>
      <c r="B80" s="376" t="s">
        <v>538</v>
      </c>
      <c r="C80" s="932">
        <v>10</v>
      </c>
      <c r="D80" s="932">
        <v>10</v>
      </c>
      <c r="F80" s="929">
        <v>90</v>
      </c>
      <c r="G80" t="s">
        <v>6773</v>
      </c>
      <c r="H80" s="336">
        <v>-7</v>
      </c>
      <c r="I80" s="336">
        <v>-7</v>
      </c>
      <c r="J80" s="930">
        <v>0</v>
      </c>
    </row>
    <row r="81" spans="1:10" x14ac:dyDescent="0.25">
      <c r="A81" s="929">
        <v>84</v>
      </c>
      <c r="B81" s="376" t="s">
        <v>545</v>
      </c>
      <c r="C81" s="932">
        <v>-1</v>
      </c>
      <c r="D81" s="932">
        <v>-1</v>
      </c>
      <c r="F81" s="929">
        <v>91</v>
      </c>
      <c r="G81" t="s">
        <v>573</v>
      </c>
      <c r="H81" s="336">
        <v>8</v>
      </c>
      <c r="I81" s="336">
        <v>8</v>
      </c>
      <c r="J81" s="930">
        <v>1</v>
      </c>
    </row>
    <row r="82" spans="1:10" x14ac:dyDescent="0.25">
      <c r="A82" s="929">
        <v>85</v>
      </c>
      <c r="B82" s="376" t="s">
        <v>552</v>
      </c>
      <c r="C82" s="932">
        <v>-3</v>
      </c>
      <c r="D82" s="932">
        <v>-3</v>
      </c>
      <c r="F82" s="929">
        <v>92</v>
      </c>
      <c r="G82" t="s">
        <v>579</v>
      </c>
      <c r="H82" s="336">
        <v>8</v>
      </c>
      <c r="I82" s="336">
        <v>8</v>
      </c>
      <c r="J82" s="930">
        <v>0.63636363636363635</v>
      </c>
    </row>
    <row r="83" spans="1:10" x14ac:dyDescent="0.25">
      <c r="A83" s="929">
        <v>86</v>
      </c>
      <c r="B83" s="376" t="s">
        <v>559</v>
      </c>
      <c r="C83" s="932">
        <v>9</v>
      </c>
      <c r="D83" s="932">
        <v>9</v>
      </c>
      <c r="F83" s="929">
        <v>93</v>
      </c>
      <c r="G83" t="s">
        <v>580</v>
      </c>
      <c r="H83" s="336">
        <v>-7</v>
      </c>
      <c r="I83" s="336">
        <v>-7</v>
      </c>
      <c r="J83" s="930">
        <v>0.40909090909090912</v>
      </c>
    </row>
    <row r="84" spans="1:10" x14ac:dyDescent="0.25">
      <c r="A84" s="929">
        <v>87</v>
      </c>
      <c r="B84" s="376" t="s">
        <v>4040</v>
      </c>
      <c r="C84" s="932">
        <v>1</v>
      </c>
      <c r="D84" s="932">
        <v>1</v>
      </c>
      <c r="F84" s="929">
        <v>94</v>
      </c>
      <c r="G84" t="s">
        <v>1246</v>
      </c>
      <c r="H84" s="336">
        <v>7</v>
      </c>
      <c r="I84" s="336">
        <v>7</v>
      </c>
      <c r="J84" s="930">
        <v>0.63636363636363635</v>
      </c>
    </row>
    <row r="85" spans="1:10" x14ac:dyDescent="0.25">
      <c r="A85" s="929">
        <v>88</v>
      </c>
      <c r="B85" s="376" t="s">
        <v>6773</v>
      </c>
      <c r="C85" s="932">
        <v>-7</v>
      </c>
      <c r="D85" s="932">
        <v>-7</v>
      </c>
      <c r="F85" s="929">
        <v>95</v>
      </c>
      <c r="G85" t="s">
        <v>589</v>
      </c>
      <c r="H85" s="336">
        <v>8</v>
      </c>
      <c r="I85" s="336">
        <v>8</v>
      </c>
      <c r="J85" s="930">
        <v>0.45454545454545453</v>
      </c>
    </row>
    <row r="86" spans="1:10" x14ac:dyDescent="0.25">
      <c r="A86" s="929">
        <v>89</v>
      </c>
      <c r="B86" s="376" t="s">
        <v>573</v>
      </c>
      <c r="C86" s="932">
        <v>8</v>
      </c>
      <c r="D86" s="932">
        <v>8</v>
      </c>
      <c r="F86" s="929">
        <v>96</v>
      </c>
      <c r="G86" t="s">
        <v>591</v>
      </c>
      <c r="H86" s="336">
        <v>8</v>
      </c>
      <c r="I86" s="336">
        <v>8</v>
      </c>
      <c r="J86" s="930">
        <v>0.68181818181818177</v>
      </c>
    </row>
    <row r="87" spans="1:10" x14ac:dyDescent="0.25">
      <c r="A87" s="929">
        <v>90</v>
      </c>
      <c r="B87" s="376" t="s">
        <v>579</v>
      </c>
      <c r="C87" s="932">
        <v>8</v>
      </c>
      <c r="D87" s="932">
        <v>8</v>
      </c>
      <c r="F87" s="929">
        <v>97</v>
      </c>
      <c r="G87" t="s">
        <v>598</v>
      </c>
      <c r="H87" s="336">
        <v>6</v>
      </c>
      <c r="I87" s="336">
        <v>6</v>
      </c>
      <c r="J87" s="930">
        <v>0.54545454545454541</v>
      </c>
    </row>
    <row r="88" spans="1:10" x14ac:dyDescent="0.25">
      <c r="A88" s="929">
        <v>91</v>
      </c>
      <c r="B88" s="376" t="s">
        <v>580</v>
      </c>
      <c r="C88" s="932">
        <v>-7</v>
      </c>
      <c r="D88" s="932">
        <v>-7</v>
      </c>
      <c r="F88" s="929">
        <v>98</v>
      </c>
      <c r="G88" t="s">
        <v>605</v>
      </c>
      <c r="H88" s="336">
        <v>9</v>
      </c>
      <c r="I88" s="336">
        <v>9</v>
      </c>
      <c r="J88" s="930">
        <v>0.45454545454545453</v>
      </c>
    </row>
    <row r="89" spans="1:10" x14ac:dyDescent="0.25">
      <c r="A89" s="929">
        <v>92</v>
      </c>
      <c r="B89" s="376" t="s">
        <v>1246</v>
      </c>
      <c r="C89" s="932">
        <v>7</v>
      </c>
      <c r="D89" s="932">
        <v>7</v>
      </c>
      <c r="F89" s="929">
        <v>99</v>
      </c>
      <c r="G89" t="s">
        <v>612</v>
      </c>
      <c r="H89" s="336">
        <v>6</v>
      </c>
      <c r="I89" s="336">
        <v>6</v>
      </c>
      <c r="J89" s="930">
        <v>0.54545454545454541</v>
      </c>
    </row>
    <row r="90" spans="1:10" x14ac:dyDescent="0.25">
      <c r="A90" s="929">
        <v>93</v>
      </c>
      <c r="B90" s="376" t="s">
        <v>589</v>
      </c>
      <c r="C90" s="932">
        <v>8</v>
      </c>
      <c r="D90" s="932">
        <v>8</v>
      </c>
      <c r="F90" s="929">
        <v>100</v>
      </c>
      <c r="G90" t="s">
        <v>618</v>
      </c>
      <c r="H90" s="336">
        <v>-7</v>
      </c>
      <c r="I90" s="336">
        <v>0</v>
      </c>
      <c r="J90" s="930">
        <v>0.27272727272727271</v>
      </c>
    </row>
    <row r="91" spans="1:10" x14ac:dyDescent="0.25">
      <c r="A91" s="929">
        <v>94</v>
      </c>
      <c r="B91" s="376" t="s">
        <v>591</v>
      </c>
      <c r="C91" s="932">
        <v>8</v>
      </c>
      <c r="D91" s="932">
        <v>8</v>
      </c>
      <c r="F91" s="929">
        <v>102</v>
      </c>
      <c r="G91" t="s">
        <v>623</v>
      </c>
      <c r="H91" s="336">
        <v>10</v>
      </c>
      <c r="I91" s="336">
        <v>10</v>
      </c>
      <c r="J91" s="930">
        <v>0.72727272727272729</v>
      </c>
    </row>
    <row r="92" spans="1:10" x14ac:dyDescent="0.25">
      <c r="A92" s="929">
        <v>95</v>
      </c>
      <c r="B92" s="376" t="s">
        <v>598</v>
      </c>
      <c r="C92" s="932">
        <v>6</v>
      </c>
      <c r="D92" s="932">
        <v>6</v>
      </c>
      <c r="F92" s="929">
        <v>103</v>
      </c>
      <c r="G92" t="s">
        <v>630</v>
      </c>
      <c r="H92" s="336">
        <v>10</v>
      </c>
      <c r="I92" s="336">
        <v>10</v>
      </c>
      <c r="J92" s="930">
        <v>0.72727272727272729</v>
      </c>
    </row>
    <row r="93" spans="1:10" x14ac:dyDescent="0.25">
      <c r="A93" s="929">
        <v>96</v>
      </c>
      <c r="B93" s="376" t="s">
        <v>605</v>
      </c>
      <c r="C93" s="932">
        <v>9</v>
      </c>
      <c r="D93" s="932">
        <v>9</v>
      </c>
      <c r="F93" s="929">
        <v>105</v>
      </c>
      <c r="G93" t="s">
        <v>2418</v>
      </c>
      <c r="H93" s="336">
        <v>9</v>
      </c>
      <c r="I93" s="336">
        <v>9</v>
      </c>
      <c r="J93" s="930">
        <v>0.72727272727272729</v>
      </c>
    </row>
    <row r="94" spans="1:10" x14ac:dyDescent="0.25">
      <c r="A94" s="929">
        <v>97</v>
      </c>
      <c r="B94" s="376" t="s">
        <v>612</v>
      </c>
      <c r="C94" s="932">
        <v>6</v>
      </c>
      <c r="D94" s="932">
        <v>6</v>
      </c>
      <c r="F94" s="929">
        <v>106</v>
      </c>
      <c r="G94" t="s">
        <v>648</v>
      </c>
      <c r="H94" s="336">
        <v>9</v>
      </c>
      <c r="I94" s="336">
        <v>9</v>
      </c>
      <c r="J94" s="930">
        <v>0.63636363636363635</v>
      </c>
    </row>
    <row r="95" spans="1:10" x14ac:dyDescent="0.25">
      <c r="A95" s="929">
        <v>98</v>
      </c>
      <c r="B95" s="376" t="s">
        <v>618</v>
      </c>
      <c r="C95" s="932">
        <v>-7</v>
      </c>
      <c r="D95" s="932">
        <v>0</v>
      </c>
      <c r="F95" s="929">
        <v>107</v>
      </c>
      <c r="G95" t="s">
        <v>655</v>
      </c>
      <c r="H95" s="336">
        <v>6</v>
      </c>
      <c r="I95" s="336">
        <v>6</v>
      </c>
      <c r="J95" s="930">
        <v>0.68181818181818177</v>
      </c>
    </row>
    <row r="96" spans="1:10" x14ac:dyDescent="0.25">
      <c r="A96" s="929">
        <v>99</v>
      </c>
      <c r="B96" s="376" t="s">
        <v>623</v>
      </c>
      <c r="C96" s="932">
        <v>10</v>
      </c>
      <c r="D96" s="932">
        <v>10</v>
      </c>
      <c r="F96" s="929">
        <v>108</v>
      </c>
      <c r="G96" t="s">
        <v>662</v>
      </c>
      <c r="H96" s="336">
        <v>10</v>
      </c>
      <c r="I96" s="336">
        <v>10</v>
      </c>
      <c r="J96" s="930">
        <v>0.86363636363636365</v>
      </c>
    </row>
    <row r="97" spans="1:10" x14ac:dyDescent="0.25">
      <c r="A97" s="929">
        <v>100</v>
      </c>
      <c r="B97" s="376" t="s">
        <v>630</v>
      </c>
      <c r="C97" s="932">
        <v>10</v>
      </c>
      <c r="D97" s="932">
        <v>10</v>
      </c>
      <c r="F97" s="929">
        <v>110</v>
      </c>
      <c r="G97" t="s">
        <v>671</v>
      </c>
      <c r="H97" s="336">
        <v>7</v>
      </c>
      <c r="I97" s="336">
        <v>7</v>
      </c>
      <c r="J97" s="930">
        <v>0.5</v>
      </c>
    </row>
    <row r="98" spans="1:10" x14ac:dyDescent="0.25">
      <c r="A98" s="929">
        <v>101</v>
      </c>
      <c r="B98" s="376" t="s">
        <v>2418</v>
      </c>
      <c r="C98" s="932">
        <v>9</v>
      </c>
      <c r="D98" s="932">
        <v>9</v>
      </c>
      <c r="F98" s="929">
        <v>113</v>
      </c>
      <c r="G98" t="s">
        <v>682</v>
      </c>
      <c r="H98" s="336">
        <v>4</v>
      </c>
      <c r="I98" s="336">
        <v>4</v>
      </c>
      <c r="J98" s="930">
        <v>0.5</v>
      </c>
    </row>
    <row r="99" spans="1:10" x14ac:dyDescent="0.25">
      <c r="A99" s="929">
        <v>102</v>
      </c>
      <c r="B99" s="376" t="s">
        <v>648</v>
      </c>
      <c r="C99" s="932">
        <v>9</v>
      </c>
      <c r="D99" s="932">
        <v>9</v>
      </c>
      <c r="F99" s="929">
        <v>114</v>
      </c>
      <c r="G99" t="s">
        <v>687</v>
      </c>
      <c r="H99" s="336">
        <v>10</v>
      </c>
      <c r="I99" s="336">
        <v>10</v>
      </c>
      <c r="J99" s="930">
        <v>0.68181818181818177</v>
      </c>
    </row>
    <row r="100" spans="1:10" x14ac:dyDescent="0.25">
      <c r="A100" s="929">
        <v>103</v>
      </c>
      <c r="B100" s="376" t="s">
        <v>655</v>
      </c>
      <c r="C100" s="932">
        <v>6</v>
      </c>
      <c r="D100" s="932">
        <v>6</v>
      </c>
      <c r="F100" s="929">
        <v>115</v>
      </c>
      <c r="G100" t="s">
        <v>693</v>
      </c>
      <c r="H100" s="336">
        <v>8</v>
      </c>
      <c r="I100" s="336">
        <v>8</v>
      </c>
      <c r="J100" s="930">
        <v>0.90909090909090906</v>
      </c>
    </row>
    <row r="101" spans="1:10" x14ac:dyDescent="0.25">
      <c r="A101" s="929">
        <v>104</v>
      </c>
      <c r="B101" s="376" t="s">
        <v>662</v>
      </c>
      <c r="C101" s="932">
        <v>10</v>
      </c>
      <c r="D101" s="932">
        <v>10</v>
      </c>
      <c r="F101" s="929">
        <v>117</v>
      </c>
      <c r="G101" t="s">
        <v>701</v>
      </c>
      <c r="H101" s="336">
        <v>9</v>
      </c>
      <c r="I101" s="336">
        <v>9</v>
      </c>
      <c r="J101" s="930">
        <v>0.63636363636363635</v>
      </c>
    </row>
    <row r="102" spans="1:10" x14ac:dyDescent="0.25">
      <c r="A102" s="929">
        <v>105</v>
      </c>
      <c r="B102" s="376" t="s">
        <v>671</v>
      </c>
      <c r="C102" s="932">
        <v>7</v>
      </c>
      <c r="D102" s="932">
        <v>7</v>
      </c>
      <c r="F102" s="929">
        <v>119</v>
      </c>
      <c r="G102" t="s">
        <v>709</v>
      </c>
      <c r="H102" s="336">
        <v>10</v>
      </c>
      <c r="I102" s="336">
        <v>10</v>
      </c>
      <c r="J102" s="930">
        <v>0.72727272727272729</v>
      </c>
    </row>
    <row r="103" spans="1:10" x14ac:dyDescent="0.25">
      <c r="A103" s="929">
        <v>106</v>
      </c>
      <c r="B103" s="376" t="s">
        <v>682</v>
      </c>
      <c r="C103" s="932">
        <v>4</v>
      </c>
      <c r="D103" s="932">
        <v>4</v>
      </c>
      <c r="F103" s="929">
        <v>120</v>
      </c>
      <c r="G103" t="s">
        <v>716</v>
      </c>
      <c r="H103" s="336">
        <v>9</v>
      </c>
      <c r="I103" s="336">
        <v>9</v>
      </c>
      <c r="J103" s="930">
        <v>0.63636363636363635</v>
      </c>
    </row>
    <row r="104" spans="1:10" x14ac:dyDescent="0.25">
      <c r="A104" s="929">
        <v>107</v>
      </c>
      <c r="B104" s="376" t="s">
        <v>687</v>
      </c>
      <c r="C104" s="932">
        <v>10</v>
      </c>
      <c r="D104" s="932">
        <v>10</v>
      </c>
      <c r="F104" s="929">
        <v>121</v>
      </c>
      <c r="G104" t="s">
        <v>722</v>
      </c>
      <c r="H104" s="336">
        <v>-3</v>
      </c>
      <c r="I104" s="336">
        <v>-3</v>
      </c>
      <c r="J104" s="930">
        <v>0.68181818181818177</v>
      </c>
    </row>
    <row r="105" spans="1:10" x14ac:dyDescent="0.25">
      <c r="A105" s="929">
        <v>108</v>
      </c>
      <c r="B105" s="376" t="s">
        <v>693</v>
      </c>
      <c r="C105" s="932">
        <v>8</v>
      </c>
      <c r="D105" s="932">
        <v>8</v>
      </c>
      <c r="F105" s="929">
        <v>122</v>
      </c>
      <c r="G105" t="s">
        <v>728</v>
      </c>
      <c r="H105" s="336">
        <v>5</v>
      </c>
      <c r="I105" s="336">
        <v>5</v>
      </c>
      <c r="J105" s="930">
        <v>0.59090909090909094</v>
      </c>
    </row>
    <row r="106" spans="1:10" x14ac:dyDescent="0.25">
      <c r="A106" s="929">
        <v>109</v>
      </c>
      <c r="B106" s="376" t="s">
        <v>8667</v>
      </c>
      <c r="C106" s="932">
        <v>-10</v>
      </c>
      <c r="D106" s="932">
        <v>-10</v>
      </c>
      <c r="F106" s="929">
        <v>123</v>
      </c>
      <c r="G106" t="s">
        <v>735</v>
      </c>
      <c r="H106" s="336">
        <v>8</v>
      </c>
      <c r="I106" s="336">
        <v>8</v>
      </c>
      <c r="J106" s="930">
        <v>0.45454545454545453</v>
      </c>
    </row>
    <row r="107" spans="1:10" x14ac:dyDescent="0.25">
      <c r="A107" s="929">
        <v>110</v>
      </c>
      <c r="B107" s="376" t="s">
        <v>701</v>
      </c>
      <c r="C107" s="932">
        <v>9</v>
      </c>
      <c r="D107" s="932">
        <v>9</v>
      </c>
      <c r="F107" s="929">
        <v>124</v>
      </c>
      <c r="G107" t="s">
        <v>736</v>
      </c>
      <c r="H107" s="336">
        <v>6</v>
      </c>
      <c r="I107" s="336">
        <v>6</v>
      </c>
      <c r="J107" s="930">
        <v>0.45454545454545453</v>
      </c>
    </row>
    <row r="108" spans="1:10" x14ac:dyDescent="0.25">
      <c r="A108" s="929">
        <v>111</v>
      </c>
      <c r="B108" s="376" t="s">
        <v>709</v>
      </c>
      <c r="C108" s="932">
        <v>10</v>
      </c>
      <c r="D108" s="932">
        <v>10</v>
      </c>
      <c r="F108" s="929">
        <v>126</v>
      </c>
      <c r="G108" t="s">
        <v>744</v>
      </c>
      <c r="H108" s="336">
        <v>6</v>
      </c>
      <c r="I108" s="336">
        <v>6</v>
      </c>
      <c r="J108" s="930">
        <v>0.68181818181818177</v>
      </c>
    </row>
    <row r="109" spans="1:10" x14ac:dyDescent="0.25">
      <c r="A109" s="929">
        <v>112</v>
      </c>
      <c r="B109" s="376" t="s">
        <v>716</v>
      </c>
      <c r="C109" s="932">
        <v>9</v>
      </c>
      <c r="D109" s="932">
        <v>9</v>
      </c>
      <c r="F109" s="929">
        <v>127</v>
      </c>
      <c r="G109" t="s">
        <v>750</v>
      </c>
      <c r="H109" s="336">
        <v>10</v>
      </c>
      <c r="I109" s="336">
        <v>10</v>
      </c>
      <c r="J109" s="930">
        <v>0.81818181818181823</v>
      </c>
    </row>
    <row r="110" spans="1:10" x14ac:dyDescent="0.25">
      <c r="A110" s="929">
        <v>113</v>
      </c>
      <c r="B110" s="376" t="s">
        <v>722</v>
      </c>
      <c r="C110" s="932">
        <v>-3</v>
      </c>
      <c r="D110" s="932">
        <v>-3</v>
      </c>
      <c r="F110" s="929">
        <v>128</v>
      </c>
      <c r="G110" t="s">
        <v>756</v>
      </c>
      <c r="H110" s="336">
        <v>10</v>
      </c>
      <c r="I110" s="336">
        <v>10</v>
      </c>
      <c r="J110" s="930">
        <v>0.72727272727272729</v>
      </c>
    </row>
    <row r="111" spans="1:10" x14ac:dyDescent="0.25">
      <c r="A111" s="929">
        <v>114</v>
      </c>
      <c r="B111" s="376" t="s">
        <v>728</v>
      </c>
      <c r="C111" s="932">
        <v>5</v>
      </c>
      <c r="D111" s="932">
        <v>5</v>
      </c>
      <c r="F111" s="929">
        <v>129</v>
      </c>
      <c r="G111" t="s">
        <v>763</v>
      </c>
      <c r="H111" s="336">
        <v>9</v>
      </c>
      <c r="I111" s="336">
        <v>9</v>
      </c>
      <c r="J111" s="930">
        <v>0.81818181818181823</v>
      </c>
    </row>
    <row r="112" spans="1:10" x14ac:dyDescent="0.25">
      <c r="A112" s="929">
        <v>115</v>
      </c>
      <c r="B112" s="376" t="s">
        <v>735</v>
      </c>
      <c r="C112" s="932">
        <v>8</v>
      </c>
      <c r="D112" s="932">
        <v>8</v>
      </c>
      <c r="F112" s="929">
        <v>130</v>
      </c>
      <c r="G112" t="s">
        <v>768</v>
      </c>
      <c r="H112" s="336">
        <v>8</v>
      </c>
      <c r="I112" s="336">
        <v>8</v>
      </c>
      <c r="J112" s="930">
        <v>0.36363636363636365</v>
      </c>
    </row>
    <row r="113" spans="1:10" x14ac:dyDescent="0.25">
      <c r="A113" s="929">
        <v>116</v>
      </c>
      <c r="B113" s="376" t="s">
        <v>736</v>
      </c>
      <c r="C113" s="932">
        <v>6</v>
      </c>
      <c r="D113" s="932">
        <v>6</v>
      </c>
      <c r="F113" s="929">
        <v>131</v>
      </c>
      <c r="G113" t="s">
        <v>772</v>
      </c>
      <c r="H113" s="336">
        <v>8</v>
      </c>
      <c r="I113" s="336">
        <v>8</v>
      </c>
      <c r="J113" s="930">
        <v>0.59090909090909094</v>
      </c>
    </row>
    <row r="114" spans="1:10" x14ac:dyDescent="0.25">
      <c r="A114" s="929">
        <v>117</v>
      </c>
      <c r="B114" s="376" t="s">
        <v>744</v>
      </c>
      <c r="C114" s="932">
        <v>6</v>
      </c>
      <c r="D114" s="932">
        <v>6</v>
      </c>
      <c r="F114" s="929">
        <v>132</v>
      </c>
      <c r="G114" t="s">
        <v>779</v>
      </c>
      <c r="H114" s="336">
        <v>10</v>
      </c>
      <c r="I114" s="336">
        <v>10</v>
      </c>
      <c r="J114" s="930">
        <v>0.81818181818181823</v>
      </c>
    </row>
    <row r="115" spans="1:10" x14ac:dyDescent="0.25">
      <c r="A115" s="929">
        <v>118</v>
      </c>
      <c r="B115" s="376" t="s">
        <v>750</v>
      </c>
      <c r="C115" s="932">
        <v>10</v>
      </c>
      <c r="D115" s="932">
        <v>10</v>
      </c>
      <c r="F115" s="929">
        <v>133</v>
      </c>
      <c r="G115" t="s">
        <v>783</v>
      </c>
      <c r="H115" s="336">
        <v>-6</v>
      </c>
      <c r="I115" s="336">
        <v>-6</v>
      </c>
      <c r="J115" s="930">
        <v>0.59090909090909094</v>
      </c>
    </row>
    <row r="116" spans="1:10" x14ac:dyDescent="0.25">
      <c r="A116" s="929">
        <v>119</v>
      </c>
      <c r="B116" s="376" t="s">
        <v>756</v>
      </c>
      <c r="C116" s="932">
        <v>10</v>
      </c>
      <c r="D116" s="932">
        <v>10</v>
      </c>
      <c r="F116" s="929">
        <v>134</v>
      </c>
      <c r="G116" t="s">
        <v>790</v>
      </c>
      <c r="H116" s="336">
        <v>8</v>
      </c>
      <c r="I116" s="336">
        <v>8</v>
      </c>
      <c r="J116" s="930">
        <v>0.77272727272727271</v>
      </c>
    </row>
    <row r="117" spans="1:10" x14ac:dyDescent="0.25">
      <c r="A117" s="929">
        <v>120</v>
      </c>
      <c r="B117" s="376" t="s">
        <v>763</v>
      </c>
      <c r="C117" s="932">
        <v>9</v>
      </c>
      <c r="D117" s="932">
        <v>9</v>
      </c>
      <c r="F117" s="929">
        <v>136</v>
      </c>
      <c r="G117" t="s">
        <v>803</v>
      </c>
      <c r="H117" s="336">
        <v>9</v>
      </c>
      <c r="I117" s="336">
        <v>9</v>
      </c>
      <c r="J117" s="930">
        <v>0.72727272727272729</v>
      </c>
    </row>
    <row r="118" spans="1:10" x14ac:dyDescent="0.25">
      <c r="A118" s="929">
        <v>121</v>
      </c>
      <c r="B118" s="376" t="s">
        <v>768</v>
      </c>
      <c r="C118" s="932">
        <v>8</v>
      </c>
      <c r="D118" s="932">
        <v>8</v>
      </c>
      <c r="F118" s="929">
        <v>137</v>
      </c>
      <c r="G118" t="s">
        <v>809</v>
      </c>
      <c r="H118" s="336">
        <v>5</v>
      </c>
      <c r="I118" s="336">
        <v>5</v>
      </c>
      <c r="J118" s="930">
        <v>0.59090909090909094</v>
      </c>
    </row>
    <row r="119" spans="1:10" x14ac:dyDescent="0.25">
      <c r="A119" s="929">
        <v>122</v>
      </c>
      <c r="B119" s="376" t="s">
        <v>772</v>
      </c>
      <c r="C119" s="932">
        <v>8</v>
      </c>
      <c r="D119" s="932">
        <v>8</v>
      </c>
      <c r="F119" s="929">
        <v>138</v>
      </c>
      <c r="G119" t="s">
        <v>815</v>
      </c>
      <c r="H119" s="336">
        <v>9</v>
      </c>
      <c r="I119" s="336">
        <v>9</v>
      </c>
      <c r="J119" s="930">
        <v>0.77272727272727271</v>
      </c>
    </row>
    <row r="120" spans="1:10" x14ac:dyDescent="0.25">
      <c r="A120" s="929">
        <v>123</v>
      </c>
      <c r="B120" s="376" t="s">
        <v>779</v>
      </c>
      <c r="C120" s="932">
        <v>10</v>
      </c>
      <c r="D120" s="932">
        <v>10</v>
      </c>
      <c r="F120" s="929">
        <v>139</v>
      </c>
      <c r="G120" t="s">
        <v>821</v>
      </c>
      <c r="H120" s="336">
        <v>9</v>
      </c>
      <c r="I120" s="336">
        <v>9</v>
      </c>
      <c r="J120" s="930">
        <v>0.90909090909090906</v>
      </c>
    </row>
    <row r="121" spans="1:10" x14ac:dyDescent="0.25">
      <c r="A121" s="929">
        <v>124</v>
      </c>
      <c r="B121" s="376" t="s">
        <v>783</v>
      </c>
      <c r="C121" s="932">
        <v>-6</v>
      </c>
      <c r="D121" s="932">
        <v>-6</v>
      </c>
      <c r="F121" s="929">
        <v>140</v>
      </c>
      <c r="G121" t="s">
        <v>828</v>
      </c>
      <c r="H121" s="336">
        <v>8</v>
      </c>
      <c r="I121" s="336">
        <v>8</v>
      </c>
      <c r="J121" s="930">
        <v>0.68181818181818177</v>
      </c>
    </row>
    <row r="122" spans="1:10" x14ac:dyDescent="0.25">
      <c r="A122" s="929">
        <v>125</v>
      </c>
      <c r="B122" s="376" t="s">
        <v>8668</v>
      </c>
      <c r="C122" s="932">
        <v>4</v>
      </c>
      <c r="D122" s="932">
        <v>4</v>
      </c>
      <c r="F122" s="929">
        <v>141</v>
      </c>
      <c r="G122" t="s">
        <v>833</v>
      </c>
      <c r="H122" s="336">
        <v>10</v>
      </c>
      <c r="I122" s="336">
        <v>10</v>
      </c>
      <c r="J122" s="930">
        <v>0.86363636363636365</v>
      </c>
    </row>
    <row r="123" spans="1:10" x14ac:dyDescent="0.25">
      <c r="A123" s="929">
        <v>126</v>
      </c>
      <c r="B123" s="376" t="s">
        <v>790</v>
      </c>
      <c r="C123" s="932">
        <v>8</v>
      </c>
      <c r="D123" s="932">
        <v>8</v>
      </c>
      <c r="F123" s="929">
        <v>142</v>
      </c>
      <c r="G123" t="s">
        <v>839</v>
      </c>
      <c r="H123" s="336">
        <v>10</v>
      </c>
      <c r="I123" s="336">
        <v>10</v>
      </c>
      <c r="J123" s="930">
        <v>0.86363636363636365</v>
      </c>
    </row>
    <row r="124" spans="1:10" x14ac:dyDescent="0.25">
      <c r="A124" s="929">
        <v>127</v>
      </c>
      <c r="B124" s="376" t="s">
        <v>803</v>
      </c>
      <c r="C124" s="932">
        <v>9</v>
      </c>
      <c r="D124" s="932">
        <v>9</v>
      </c>
      <c r="F124" s="929">
        <v>143</v>
      </c>
      <c r="G124" t="s">
        <v>844</v>
      </c>
      <c r="H124" s="336">
        <v>-10</v>
      </c>
      <c r="I124" s="336">
        <v>-10</v>
      </c>
      <c r="J124" s="930">
        <v>0.5</v>
      </c>
    </row>
    <row r="125" spans="1:10" x14ac:dyDescent="0.25">
      <c r="A125" s="929">
        <v>128</v>
      </c>
      <c r="B125" s="376" t="s">
        <v>8669</v>
      </c>
      <c r="C125" s="932">
        <v>-9</v>
      </c>
      <c r="D125" s="932">
        <v>-9</v>
      </c>
      <c r="F125" s="929">
        <v>144</v>
      </c>
      <c r="G125" t="s">
        <v>851</v>
      </c>
      <c r="H125" s="336">
        <v>9</v>
      </c>
      <c r="I125" s="336">
        <v>9</v>
      </c>
      <c r="J125" s="930">
        <v>0.77272727272727271</v>
      </c>
    </row>
    <row r="126" spans="1:10" x14ac:dyDescent="0.25">
      <c r="A126" s="929">
        <v>129</v>
      </c>
      <c r="B126" s="376" t="s">
        <v>809</v>
      </c>
      <c r="C126" s="932">
        <v>5</v>
      </c>
      <c r="D126" s="932">
        <v>5</v>
      </c>
      <c r="F126" s="929">
        <v>145</v>
      </c>
      <c r="G126" t="s">
        <v>858</v>
      </c>
      <c r="H126" s="336">
        <v>6</v>
      </c>
      <c r="I126" s="336">
        <v>6</v>
      </c>
      <c r="J126" s="930">
        <v>0.86363636363636365</v>
      </c>
    </row>
    <row r="127" spans="1:10" x14ac:dyDescent="0.25">
      <c r="A127" s="929">
        <v>130</v>
      </c>
      <c r="B127" s="376" t="s">
        <v>815</v>
      </c>
      <c r="C127" s="932">
        <v>9</v>
      </c>
      <c r="D127" s="932">
        <v>9</v>
      </c>
      <c r="F127" s="929">
        <v>146</v>
      </c>
      <c r="G127" t="s">
        <v>865</v>
      </c>
      <c r="H127" s="336">
        <v>-3</v>
      </c>
      <c r="I127" s="336">
        <v>-3</v>
      </c>
      <c r="J127" s="930">
        <v>0.68181818181818177</v>
      </c>
    </row>
    <row r="128" spans="1:10" x14ac:dyDescent="0.25">
      <c r="A128" s="929">
        <v>131</v>
      </c>
      <c r="B128" s="376" t="s">
        <v>8670</v>
      </c>
      <c r="C128" s="932">
        <v>-10</v>
      </c>
      <c r="D128" s="932">
        <v>-10</v>
      </c>
      <c r="F128" s="929">
        <v>153</v>
      </c>
      <c r="G128" t="s">
        <v>895</v>
      </c>
      <c r="H128" s="336">
        <v>-10</v>
      </c>
      <c r="I128" s="336">
        <v>-10</v>
      </c>
      <c r="J128" s="930">
        <v>0.59090909090909094</v>
      </c>
    </row>
    <row r="129" spans="1:10" x14ac:dyDescent="0.25">
      <c r="A129" s="929">
        <v>132</v>
      </c>
      <c r="B129" s="376" t="s">
        <v>821</v>
      </c>
      <c r="C129" s="932">
        <v>9</v>
      </c>
      <c r="D129" s="932">
        <v>9</v>
      </c>
      <c r="F129" s="929">
        <v>154</v>
      </c>
      <c r="G129" t="s">
        <v>902</v>
      </c>
      <c r="H129" s="336">
        <v>8</v>
      </c>
      <c r="I129" s="336">
        <v>8</v>
      </c>
      <c r="J129" s="930">
        <v>0.59090909090909094</v>
      </c>
    </row>
    <row r="130" spans="1:10" x14ac:dyDescent="0.25">
      <c r="A130" s="929">
        <v>133</v>
      </c>
      <c r="B130" s="376" t="s">
        <v>828</v>
      </c>
      <c r="C130" s="932">
        <v>8</v>
      </c>
      <c r="D130" s="932">
        <v>8</v>
      </c>
      <c r="F130" s="929">
        <v>155</v>
      </c>
      <c r="G130" t="s">
        <v>907</v>
      </c>
      <c r="H130" s="336">
        <v>8</v>
      </c>
      <c r="I130" s="336">
        <v>8</v>
      </c>
      <c r="J130" s="930">
        <v>0.72727272727272729</v>
      </c>
    </row>
    <row r="131" spans="1:10" x14ac:dyDescent="0.25">
      <c r="A131" s="929">
        <v>134</v>
      </c>
      <c r="B131" s="376" t="s">
        <v>833</v>
      </c>
      <c r="C131" s="932">
        <v>10</v>
      </c>
      <c r="D131" s="932">
        <v>10</v>
      </c>
      <c r="F131" s="929">
        <v>157</v>
      </c>
      <c r="G131" t="s">
        <v>917</v>
      </c>
      <c r="H131" s="336">
        <v>7</v>
      </c>
      <c r="I131" s="336">
        <v>7</v>
      </c>
      <c r="J131" s="930">
        <v>0.54545454545454541</v>
      </c>
    </row>
    <row r="132" spans="1:10" x14ac:dyDescent="0.25">
      <c r="A132" s="929">
        <v>135</v>
      </c>
      <c r="B132" s="376" t="s">
        <v>839</v>
      </c>
      <c r="C132" s="932">
        <v>10</v>
      </c>
      <c r="D132" s="932">
        <v>10</v>
      </c>
      <c r="F132" s="929">
        <v>158</v>
      </c>
      <c r="G132" t="s">
        <v>924</v>
      </c>
      <c r="H132" s="336">
        <v>7</v>
      </c>
      <c r="I132" s="336">
        <v>7</v>
      </c>
      <c r="J132" s="930">
        <v>0.95454545454545459</v>
      </c>
    </row>
    <row r="133" spans="1:10" x14ac:dyDescent="0.25">
      <c r="A133" s="929">
        <v>136</v>
      </c>
      <c r="B133" s="376" t="s">
        <v>8671</v>
      </c>
      <c r="C133" s="932">
        <v>-7</v>
      </c>
      <c r="D133" s="932">
        <v>-6</v>
      </c>
      <c r="F133" s="929">
        <v>159</v>
      </c>
      <c r="G133" t="s">
        <v>1286</v>
      </c>
      <c r="H133" s="336">
        <v>10</v>
      </c>
      <c r="I133" s="336">
        <v>10</v>
      </c>
      <c r="J133" s="930">
        <v>0.72727272727272729</v>
      </c>
    </row>
    <row r="134" spans="1:10" x14ac:dyDescent="0.25">
      <c r="A134" s="929">
        <v>137</v>
      </c>
      <c r="B134" s="376" t="s">
        <v>844</v>
      </c>
      <c r="C134" s="932">
        <v>-10</v>
      </c>
      <c r="D134" s="932">
        <v>-10</v>
      </c>
      <c r="F134" s="929">
        <v>160</v>
      </c>
      <c r="G134" t="s">
        <v>937</v>
      </c>
      <c r="H134" s="336">
        <v>10</v>
      </c>
      <c r="I134" s="336">
        <v>10</v>
      </c>
      <c r="J134" s="930">
        <v>0.72727272727272729</v>
      </c>
    </row>
    <row r="135" spans="1:10" x14ac:dyDescent="0.25">
      <c r="A135" s="929">
        <v>138</v>
      </c>
      <c r="B135" s="376" t="s">
        <v>851</v>
      </c>
      <c r="C135" s="932">
        <v>9</v>
      </c>
      <c r="D135" s="932">
        <v>9</v>
      </c>
      <c r="F135" s="929">
        <v>161</v>
      </c>
      <c r="G135" t="s">
        <v>943</v>
      </c>
      <c r="H135" s="336">
        <v>8</v>
      </c>
      <c r="I135" s="336">
        <v>8</v>
      </c>
      <c r="J135" s="930">
        <v>0.54545454545454541</v>
      </c>
    </row>
    <row r="136" spans="1:10" x14ac:dyDescent="0.25">
      <c r="A136" s="929">
        <v>139</v>
      </c>
      <c r="B136" s="376" t="s">
        <v>3857</v>
      </c>
      <c r="C136" s="932">
        <v>6</v>
      </c>
      <c r="D136" s="932">
        <v>6</v>
      </c>
      <c r="F136" s="929">
        <v>162</v>
      </c>
      <c r="G136" t="s">
        <v>949</v>
      </c>
      <c r="H136" s="336">
        <v>7</v>
      </c>
      <c r="I136" s="336">
        <v>7</v>
      </c>
      <c r="J136" s="930">
        <v>0.31818181818181818</v>
      </c>
    </row>
    <row r="137" spans="1:10" x14ac:dyDescent="0.25">
      <c r="A137" s="929">
        <v>140</v>
      </c>
      <c r="B137" s="376" t="s">
        <v>865</v>
      </c>
      <c r="C137" s="932">
        <v>-3</v>
      </c>
      <c r="D137" s="932">
        <v>-3</v>
      </c>
      <c r="F137" s="929">
        <v>163</v>
      </c>
      <c r="G137" t="s">
        <v>950</v>
      </c>
      <c r="H137" s="336">
        <v>9</v>
      </c>
      <c r="I137" s="336">
        <v>9</v>
      </c>
      <c r="J137" s="930">
        <v>0.72727272727272729</v>
      </c>
    </row>
    <row r="138" spans="1:10" x14ac:dyDescent="0.25">
      <c r="A138" s="929">
        <v>141</v>
      </c>
      <c r="B138" s="376" t="s">
        <v>8672</v>
      </c>
      <c r="C138" s="932">
        <v>-7</v>
      </c>
      <c r="D138" s="932">
        <v>-7</v>
      </c>
      <c r="F138" s="929">
        <v>164</v>
      </c>
      <c r="G138" t="s">
        <v>956</v>
      </c>
      <c r="H138" s="336">
        <v>0</v>
      </c>
      <c r="I138" s="336">
        <v>0</v>
      </c>
      <c r="J138" s="930">
        <v>0.40909090909090912</v>
      </c>
    </row>
    <row r="139" spans="1:10" x14ac:dyDescent="0.25">
      <c r="A139" s="929">
        <v>142</v>
      </c>
      <c r="B139" s="376" t="s">
        <v>895</v>
      </c>
      <c r="C139" s="932">
        <v>-10</v>
      </c>
      <c r="D139" s="932">
        <v>-10</v>
      </c>
      <c r="F139" s="929">
        <v>165</v>
      </c>
      <c r="G139" t="s">
        <v>957</v>
      </c>
      <c r="H139" s="336">
        <v>10</v>
      </c>
      <c r="I139" s="336">
        <v>10</v>
      </c>
      <c r="J139" s="930">
        <v>0.72727272727272729</v>
      </c>
    </row>
    <row r="140" spans="1:10" x14ac:dyDescent="0.25">
      <c r="A140" s="929">
        <v>143</v>
      </c>
      <c r="B140" s="376" t="s">
        <v>8673</v>
      </c>
      <c r="C140" s="932">
        <v>-7</v>
      </c>
      <c r="D140" s="932">
        <v>-7</v>
      </c>
      <c r="F140" s="929">
        <v>166</v>
      </c>
      <c r="G140" t="s">
        <v>962</v>
      </c>
      <c r="H140" s="336">
        <v>8</v>
      </c>
      <c r="I140" s="336">
        <v>8</v>
      </c>
      <c r="J140" s="930">
        <v>0.63636363636363635</v>
      </c>
    </row>
    <row r="141" spans="1:10" x14ac:dyDescent="0.25">
      <c r="A141" s="929">
        <v>144</v>
      </c>
      <c r="B141" s="376" t="s">
        <v>902</v>
      </c>
      <c r="C141" s="932">
        <v>8</v>
      </c>
      <c r="D141" s="932">
        <v>8</v>
      </c>
      <c r="F141" s="929">
        <v>167</v>
      </c>
      <c r="G141" t="s">
        <v>969</v>
      </c>
      <c r="H141" s="336">
        <v>8</v>
      </c>
      <c r="I141" s="336">
        <v>8</v>
      </c>
      <c r="J141" s="930">
        <v>0.31818181818181818</v>
      </c>
    </row>
    <row r="142" spans="1:10" x14ac:dyDescent="0.25">
      <c r="A142" s="929">
        <v>145</v>
      </c>
      <c r="B142" s="376" t="s">
        <v>907</v>
      </c>
      <c r="C142" s="932">
        <v>8</v>
      </c>
      <c r="D142" s="932">
        <v>8</v>
      </c>
      <c r="F142" s="929">
        <v>168</v>
      </c>
      <c r="G142" t="s">
        <v>976</v>
      </c>
      <c r="H142" s="336">
        <v>5</v>
      </c>
      <c r="I142" s="336">
        <v>5</v>
      </c>
      <c r="J142" s="930">
        <v>0.59090909090909094</v>
      </c>
    </row>
    <row r="143" spans="1:10" x14ac:dyDescent="0.25">
      <c r="A143" s="929">
        <v>146</v>
      </c>
      <c r="B143" s="376" t="s">
        <v>8674</v>
      </c>
      <c r="C143" s="932">
        <v>6</v>
      </c>
      <c r="D143" s="932">
        <v>6</v>
      </c>
      <c r="F143" s="929">
        <v>169</v>
      </c>
      <c r="G143" t="s">
        <v>982</v>
      </c>
      <c r="H143" s="336">
        <v>0</v>
      </c>
      <c r="I143" s="336">
        <v>0</v>
      </c>
      <c r="J143" s="930">
        <v>0.54545454545454541</v>
      </c>
    </row>
    <row r="144" spans="1:10" x14ac:dyDescent="0.25">
      <c r="A144" s="929">
        <v>147</v>
      </c>
      <c r="B144" s="376" t="s">
        <v>917</v>
      </c>
      <c r="C144" s="932">
        <v>7</v>
      </c>
      <c r="D144" s="932">
        <v>7</v>
      </c>
      <c r="F144" s="929">
        <v>170</v>
      </c>
      <c r="G144" t="s">
        <v>988</v>
      </c>
      <c r="H144" s="336">
        <v>10</v>
      </c>
      <c r="I144" s="336">
        <v>10</v>
      </c>
      <c r="J144" s="930">
        <v>0.86363636363636365</v>
      </c>
    </row>
    <row r="145" spans="1:10" x14ac:dyDescent="0.25">
      <c r="A145" s="929">
        <v>148</v>
      </c>
      <c r="B145" s="376" t="s">
        <v>924</v>
      </c>
      <c r="C145" s="932">
        <v>7</v>
      </c>
      <c r="D145" s="932">
        <v>7</v>
      </c>
      <c r="F145" s="929">
        <v>171</v>
      </c>
      <c r="G145" t="s">
        <v>994</v>
      </c>
      <c r="H145" s="336">
        <v>10</v>
      </c>
      <c r="I145" s="336">
        <v>10</v>
      </c>
      <c r="J145" s="930">
        <v>0.77272727272727271</v>
      </c>
    </row>
    <row r="146" spans="1:10" x14ac:dyDescent="0.25">
      <c r="A146" s="929">
        <v>149</v>
      </c>
      <c r="B146" s="376" t="s">
        <v>1286</v>
      </c>
      <c r="C146" s="932">
        <v>10</v>
      </c>
      <c r="D146" s="932">
        <v>10</v>
      </c>
      <c r="F146" s="929">
        <v>172</v>
      </c>
      <c r="G146" t="s">
        <v>1001</v>
      </c>
      <c r="H146" s="336">
        <v>7</v>
      </c>
      <c r="I146" s="336">
        <v>7</v>
      </c>
      <c r="J146" s="930">
        <v>0.27272727272727271</v>
      </c>
    </row>
    <row r="147" spans="1:10" x14ac:dyDescent="0.25">
      <c r="A147" s="929">
        <v>150</v>
      </c>
      <c r="B147" s="376" t="s">
        <v>937</v>
      </c>
      <c r="C147" s="932">
        <v>10</v>
      </c>
      <c r="D147" s="932">
        <v>10</v>
      </c>
      <c r="F147" s="929">
        <v>173</v>
      </c>
      <c r="G147" t="s">
        <v>3756</v>
      </c>
      <c r="H147" s="336">
        <v>10</v>
      </c>
      <c r="I147" s="336">
        <v>10</v>
      </c>
      <c r="J147" s="930">
        <v>0.86363636363636365</v>
      </c>
    </row>
    <row r="148" spans="1:10" x14ac:dyDescent="0.25">
      <c r="A148" s="929">
        <v>151</v>
      </c>
      <c r="B148" s="376" t="s">
        <v>943</v>
      </c>
      <c r="C148" s="932">
        <v>8</v>
      </c>
      <c r="D148" s="932">
        <v>8</v>
      </c>
      <c r="F148" s="929">
        <v>174</v>
      </c>
      <c r="G148" t="s">
        <v>1007</v>
      </c>
      <c r="H148" s="336">
        <v>-1</v>
      </c>
      <c r="I148" s="336">
        <v>-1</v>
      </c>
      <c r="J148" s="930">
        <v>0.54545454545454541</v>
      </c>
    </row>
    <row r="149" spans="1:10" x14ac:dyDescent="0.25">
      <c r="A149" s="929">
        <v>152</v>
      </c>
      <c r="B149" s="376" t="s">
        <v>949</v>
      </c>
      <c r="C149" s="932">
        <v>7</v>
      </c>
      <c r="D149" s="932">
        <v>7</v>
      </c>
      <c r="F149" s="929">
        <v>175</v>
      </c>
      <c r="G149" t="s">
        <v>1013</v>
      </c>
      <c r="H149" s="336">
        <v>-1</v>
      </c>
      <c r="I149" s="336">
        <v>-1</v>
      </c>
      <c r="J149" s="930">
        <v>0.63636363636363635</v>
      </c>
    </row>
    <row r="150" spans="1:10" x14ac:dyDescent="0.25">
      <c r="A150" s="929">
        <v>153</v>
      </c>
      <c r="B150" s="376" t="s">
        <v>950</v>
      </c>
      <c r="C150" s="932">
        <v>9</v>
      </c>
      <c r="D150" s="932">
        <v>9</v>
      </c>
      <c r="F150" s="929">
        <v>176</v>
      </c>
      <c r="G150" t="s">
        <v>1020</v>
      </c>
      <c r="H150" s="336">
        <v>9</v>
      </c>
      <c r="I150" s="336">
        <v>9</v>
      </c>
      <c r="J150" s="930">
        <v>0.81818181818181823</v>
      </c>
    </row>
    <row r="151" spans="1:10" x14ac:dyDescent="0.25">
      <c r="A151" s="929">
        <v>154</v>
      </c>
      <c r="B151" s="376" t="s">
        <v>956</v>
      </c>
      <c r="C151" s="932">
        <v>0</v>
      </c>
      <c r="D151" s="932">
        <v>0</v>
      </c>
      <c r="F151" s="929">
        <v>177</v>
      </c>
      <c r="G151" t="s">
        <v>1026</v>
      </c>
      <c r="H151" s="336">
        <v>7</v>
      </c>
      <c r="I151" s="336">
        <v>7</v>
      </c>
      <c r="J151" s="930">
        <v>0.68181818181818177</v>
      </c>
    </row>
    <row r="152" spans="1:10" x14ac:dyDescent="0.25">
      <c r="A152" s="929">
        <v>155</v>
      </c>
      <c r="B152" s="376" t="s">
        <v>957</v>
      </c>
      <c r="C152" s="932">
        <v>10</v>
      </c>
      <c r="D152" s="932">
        <v>10</v>
      </c>
      <c r="F152" s="929">
        <v>178</v>
      </c>
      <c r="G152" t="s">
        <v>1027</v>
      </c>
      <c r="H152" s="336">
        <v>-2</v>
      </c>
      <c r="I152" s="336">
        <v>-2</v>
      </c>
      <c r="J152" s="930">
        <v>0.31818181818181818</v>
      </c>
    </row>
    <row r="153" spans="1:10" x14ac:dyDescent="0.25">
      <c r="A153" s="929">
        <v>156</v>
      </c>
      <c r="B153" s="376" t="s">
        <v>962</v>
      </c>
      <c r="C153" s="932">
        <v>8</v>
      </c>
      <c r="D153" s="932">
        <v>8</v>
      </c>
      <c r="F153" s="929">
        <v>180</v>
      </c>
      <c r="G153" t="s">
        <v>1038</v>
      </c>
      <c r="H153" s="336">
        <v>10</v>
      </c>
      <c r="I153" s="336">
        <v>10</v>
      </c>
      <c r="J153" s="930">
        <v>0.68181818181818177</v>
      </c>
    </row>
    <row r="154" spans="1:10" x14ac:dyDescent="0.25">
      <c r="A154" s="929">
        <v>157</v>
      </c>
      <c r="B154" s="376" t="s">
        <v>969</v>
      </c>
      <c r="C154" s="932">
        <v>8</v>
      </c>
      <c r="D154" s="932">
        <v>8</v>
      </c>
      <c r="F154" s="929">
        <v>181</v>
      </c>
      <c r="G154" t="s">
        <v>1045</v>
      </c>
      <c r="H154" s="336">
        <v>-3</v>
      </c>
      <c r="I154" s="336">
        <v>-3</v>
      </c>
      <c r="J154" s="930">
        <v>0.68181818181818177</v>
      </c>
    </row>
    <row r="155" spans="1:10" x14ac:dyDescent="0.25">
      <c r="A155" s="929">
        <v>158</v>
      </c>
      <c r="B155" s="376" t="s">
        <v>8675</v>
      </c>
      <c r="C155" s="932">
        <v>-4</v>
      </c>
      <c r="D155" s="932">
        <v>-4</v>
      </c>
      <c r="F155" s="929">
        <v>182</v>
      </c>
      <c r="G155" t="s">
        <v>1052</v>
      </c>
      <c r="H155" s="336">
        <v>9</v>
      </c>
      <c r="I155" s="336">
        <v>9</v>
      </c>
      <c r="J155" s="930">
        <v>0.90909090909090906</v>
      </c>
    </row>
    <row r="156" spans="1:10" x14ac:dyDescent="0.25">
      <c r="A156" s="929">
        <v>159</v>
      </c>
      <c r="B156" s="376" t="s">
        <v>976</v>
      </c>
      <c r="C156" s="932">
        <v>5</v>
      </c>
      <c r="D156" s="932">
        <v>5</v>
      </c>
      <c r="F156" s="929">
        <v>183</v>
      </c>
      <c r="G156" t="s">
        <v>1059</v>
      </c>
      <c r="H156" s="336">
        <v>-8</v>
      </c>
      <c r="I156" s="336">
        <v>-8</v>
      </c>
      <c r="J156" s="930">
        <v>0.13636363636363635</v>
      </c>
    </row>
    <row r="157" spans="1:10" x14ac:dyDescent="0.25">
      <c r="A157" s="929">
        <v>160</v>
      </c>
      <c r="B157" s="376" t="s">
        <v>982</v>
      </c>
      <c r="C157" s="932">
        <v>0</v>
      </c>
      <c r="D157" s="932">
        <v>0</v>
      </c>
      <c r="F157" s="929">
        <v>185</v>
      </c>
      <c r="G157" t="s">
        <v>1061</v>
      </c>
      <c r="H157" s="336">
        <v>7</v>
      </c>
      <c r="I157" s="336">
        <v>7</v>
      </c>
      <c r="J157" s="930">
        <v>0.72727272727272729</v>
      </c>
    </row>
    <row r="158" spans="1:10" x14ac:dyDescent="0.25">
      <c r="A158" s="929">
        <v>161</v>
      </c>
      <c r="B158" s="376" t="s">
        <v>988</v>
      </c>
      <c r="C158" s="932">
        <v>10</v>
      </c>
      <c r="D158" s="932">
        <v>10</v>
      </c>
      <c r="F158" s="929">
        <v>186</v>
      </c>
      <c r="G158" t="s">
        <v>1068</v>
      </c>
      <c r="H158" s="336">
        <v>7</v>
      </c>
      <c r="I158" s="336">
        <v>7</v>
      </c>
      <c r="J158" s="930">
        <v>0.63636363636363635</v>
      </c>
    </row>
    <row r="159" spans="1:10" x14ac:dyDescent="0.25">
      <c r="A159" s="929">
        <v>162</v>
      </c>
      <c r="B159" s="376" t="s">
        <v>994</v>
      </c>
      <c r="C159" s="932">
        <v>10</v>
      </c>
      <c r="D159" s="932">
        <v>10</v>
      </c>
      <c r="F159" s="929">
        <v>187</v>
      </c>
      <c r="G159" t="s">
        <v>1073</v>
      </c>
      <c r="H159" s="336">
        <v>-8</v>
      </c>
      <c r="I159" s="336">
        <v>-8</v>
      </c>
      <c r="J159" s="930">
        <v>0.68181818181818177</v>
      </c>
    </row>
    <row r="160" spans="1:10" x14ac:dyDescent="0.25">
      <c r="A160" s="929">
        <v>163</v>
      </c>
      <c r="B160" s="376" t="s">
        <v>2980</v>
      </c>
      <c r="C160" s="932">
        <v>7</v>
      </c>
      <c r="D160" s="932">
        <v>7</v>
      </c>
      <c r="F160" s="929">
        <v>188</v>
      </c>
      <c r="G160" t="s">
        <v>1079</v>
      </c>
      <c r="H160" s="336">
        <v>10</v>
      </c>
      <c r="I160" s="336">
        <v>10</v>
      </c>
      <c r="J160" s="930">
        <v>0.81818181818181823</v>
      </c>
    </row>
    <row r="161" spans="1:10" x14ac:dyDescent="0.25">
      <c r="A161" s="929">
        <v>164</v>
      </c>
      <c r="B161" s="376" t="s">
        <v>2999</v>
      </c>
      <c r="C161" s="932">
        <v>10</v>
      </c>
      <c r="D161" s="932">
        <v>10</v>
      </c>
      <c r="F161" s="929">
        <v>189</v>
      </c>
      <c r="G161" t="s">
        <v>1086</v>
      </c>
      <c r="H161" s="336">
        <v>10</v>
      </c>
      <c r="I161" s="336">
        <v>10</v>
      </c>
      <c r="J161" s="930">
        <v>0.90909090909090906</v>
      </c>
    </row>
    <row r="162" spans="1:10" x14ac:dyDescent="0.25">
      <c r="A162" s="929">
        <v>165</v>
      </c>
      <c r="B162" s="376" t="s">
        <v>1007</v>
      </c>
      <c r="C162" s="932">
        <v>-1</v>
      </c>
      <c r="D162" s="932">
        <v>-1</v>
      </c>
      <c r="F162" s="929">
        <v>190</v>
      </c>
      <c r="G162" t="s">
        <v>1091</v>
      </c>
      <c r="H162" s="336">
        <v>10</v>
      </c>
      <c r="I162" s="336">
        <v>10</v>
      </c>
      <c r="J162" s="930">
        <v>0.81818181818181823</v>
      </c>
    </row>
    <row r="163" spans="1:10" x14ac:dyDescent="0.25">
      <c r="A163" s="929">
        <v>166</v>
      </c>
      <c r="B163" s="376" t="s">
        <v>1013</v>
      </c>
      <c r="C163" s="932">
        <v>-1</v>
      </c>
      <c r="D163" s="932">
        <v>-1</v>
      </c>
      <c r="F163" s="929">
        <v>191</v>
      </c>
      <c r="G163" t="s">
        <v>1097</v>
      </c>
      <c r="H163" s="336">
        <v>-9</v>
      </c>
      <c r="I163" s="336">
        <v>-9</v>
      </c>
      <c r="J163" s="930">
        <v>0.59090909090909094</v>
      </c>
    </row>
    <row r="164" spans="1:10" x14ac:dyDescent="0.25">
      <c r="A164" s="929">
        <v>167</v>
      </c>
      <c r="B164" s="376" t="s">
        <v>1020</v>
      </c>
      <c r="C164" s="932">
        <v>9</v>
      </c>
      <c r="D164" s="932">
        <v>9</v>
      </c>
      <c r="F164" s="929">
        <v>193</v>
      </c>
      <c r="G164" t="s">
        <v>1110</v>
      </c>
      <c r="H164" s="336">
        <v>9</v>
      </c>
      <c r="I164" s="336">
        <v>9</v>
      </c>
      <c r="J164" s="930">
        <v>0.59090909090909094</v>
      </c>
    </row>
    <row r="165" spans="1:10" x14ac:dyDescent="0.25">
      <c r="A165" s="929">
        <v>168</v>
      </c>
      <c r="B165" s="376" t="s">
        <v>1027</v>
      </c>
      <c r="C165" s="932">
        <v>-2</v>
      </c>
      <c r="D165" s="932">
        <v>-2</v>
      </c>
      <c r="F165" s="929">
        <v>194</v>
      </c>
      <c r="G165" t="s">
        <v>3738</v>
      </c>
      <c r="H165" s="336">
        <v>-7</v>
      </c>
      <c r="I165" s="336">
        <v>-7</v>
      </c>
      <c r="J165" s="930">
        <v>0.59090909090909094</v>
      </c>
    </row>
    <row r="166" spans="1:10" x14ac:dyDescent="0.25">
      <c r="A166" s="929">
        <v>169</v>
      </c>
      <c r="B166" s="376" t="s">
        <v>1038</v>
      </c>
      <c r="C166" s="932">
        <v>10</v>
      </c>
      <c r="D166" s="932">
        <v>10</v>
      </c>
      <c r="F166" s="929">
        <v>196</v>
      </c>
      <c r="G166" t="s">
        <v>1130</v>
      </c>
      <c r="H166" s="336">
        <v>3</v>
      </c>
      <c r="I166" s="336">
        <v>3</v>
      </c>
      <c r="J166" s="930">
        <v>0.45454545454545453</v>
      </c>
    </row>
    <row r="167" spans="1:10" x14ac:dyDescent="0.25">
      <c r="A167" s="929">
        <v>170</v>
      </c>
      <c r="B167" s="376" t="s">
        <v>1045</v>
      </c>
      <c r="C167" s="932">
        <v>-3</v>
      </c>
      <c r="D167" s="932">
        <v>-3</v>
      </c>
      <c r="F167" s="929">
        <v>197</v>
      </c>
      <c r="G167" t="s">
        <v>1137</v>
      </c>
      <c r="H167" s="336">
        <v>7</v>
      </c>
      <c r="I167" s="336">
        <v>7</v>
      </c>
      <c r="J167" s="930">
        <v>0.68181818181818177</v>
      </c>
    </row>
    <row r="168" spans="1:10" x14ac:dyDescent="0.25">
      <c r="A168" s="929">
        <v>171</v>
      </c>
      <c r="B168" s="376" t="s">
        <v>1052</v>
      </c>
      <c r="C168" s="932">
        <v>9</v>
      </c>
      <c r="D168" s="932">
        <v>9</v>
      </c>
      <c r="F168" s="929">
        <v>198</v>
      </c>
      <c r="G168" t="s">
        <v>1144</v>
      </c>
      <c r="H168" s="336">
        <v>4</v>
      </c>
      <c r="I168" s="336">
        <v>4</v>
      </c>
      <c r="J168" s="930">
        <v>0.40909090909090912</v>
      </c>
    </row>
    <row r="169" spans="1:10" x14ac:dyDescent="0.25">
      <c r="A169" s="929">
        <v>172</v>
      </c>
      <c r="B169" s="376" t="s">
        <v>1059</v>
      </c>
      <c r="C169" s="932">
        <v>-8</v>
      </c>
      <c r="D169" s="932">
        <v>-8</v>
      </c>
      <c r="F169" s="929"/>
      <c r="J169" s="930"/>
    </row>
    <row r="170" spans="1:10" x14ac:dyDescent="0.25">
      <c r="A170" s="929">
        <v>173</v>
      </c>
      <c r="B170" s="376" t="s">
        <v>8676</v>
      </c>
      <c r="C170" s="932">
        <v>-7</v>
      </c>
      <c r="D170" s="932">
        <v>-7</v>
      </c>
      <c r="F170" s="929"/>
      <c r="J170" s="930"/>
    </row>
    <row r="171" spans="1:10" x14ac:dyDescent="0.25">
      <c r="A171" s="929">
        <v>174</v>
      </c>
      <c r="B171" s="376" t="s">
        <v>8677</v>
      </c>
      <c r="C171" s="932">
        <v>-6</v>
      </c>
      <c r="D171" s="932">
        <v>-6</v>
      </c>
      <c r="F171" s="929"/>
      <c r="J171" s="930"/>
    </row>
    <row r="172" spans="1:10" x14ac:dyDescent="0.25">
      <c r="A172" s="929">
        <v>175</v>
      </c>
      <c r="B172" s="376" t="s">
        <v>1073</v>
      </c>
      <c r="C172" s="932">
        <v>-8</v>
      </c>
      <c r="D172" s="932">
        <v>-8</v>
      </c>
      <c r="F172" s="929"/>
      <c r="J172" s="930"/>
    </row>
    <row r="173" spans="1:10" x14ac:dyDescent="0.25">
      <c r="A173" s="929">
        <v>176</v>
      </c>
      <c r="B173" s="376" t="s">
        <v>1061</v>
      </c>
      <c r="C173" s="932">
        <v>7</v>
      </c>
      <c r="D173" s="932">
        <v>7</v>
      </c>
      <c r="F173" s="929"/>
      <c r="J173" s="930"/>
    </row>
    <row r="174" spans="1:10" x14ac:dyDescent="0.25">
      <c r="A174" s="929">
        <v>177</v>
      </c>
      <c r="B174" s="376" t="s">
        <v>1068</v>
      </c>
      <c r="C174" s="932">
        <v>7</v>
      </c>
      <c r="D174" s="932">
        <v>7</v>
      </c>
      <c r="F174" s="929"/>
      <c r="J174" s="930"/>
    </row>
    <row r="175" spans="1:10" x14ac:dyDescent="0.25">
      <c r="A175" s="929">
        <v>178</v>
      </c>
      <c r="B175" s="376" t="s">
        <v>1079</v>
      </c>
      <c r="C175" s="932">
        <v>10</v>
      </c>
      <c r="D175" s="932">
        <v>10</v>
      </c>
      <c r="F175" s="929"/>
      <c r="J175" s="930"/>
    </row>
    <row r="176" spans="1:10" x14ac:dyDescent="0.25">
      <c r="A176" s="929">
        <v>179</v>
      </c>
      <c r="B176" s="376" t="s">
        <v>8678</v>
      </c>
      <c r="C176" s="932">
        <v>2</v>
      </c>
      <c r="D176" s="932">
        <v>2</v>
      </c>
      <c r="F176" s="929"/>
      <c r="J176" s="930"/>
    </row>
    <row r="177" spans="1:10" x14ac:dyDescent="0.25">
      <c r="A177" s="929">
        <v>180</v>
      </c>
      <c r="B177" s="376" t="s">
        <v>3853</v>
      </c>
      <c r="C177" s="932">
        <v>10</v>
      </c>
      <c r="D177" s="932">
        <v>10</v>
      </c>
      <c r="F177" s="929"/>
      <c r="J177" s="930"/>
    </row>
    <row r="178" spans="1:10" x14ac:dyDescent="0.25">
      <c r="A178" s="929">
        <v>181</v>
      </c>
      <c r="B178" s="376" t="s">
        <v>1091</v>
      </c>
      <c r="C178" s="932">
        <v>10</v>
      </c>
      <c r="D178" s="932">
        <v>10</v>
      </c>
      <c r="F178" s="929"/>
      <c r="J178" s="930"/>
    </row>
    <row r="179" spans="1:10" x14ac:dyDescent="0.25">
      <c r="A179" s="929">
        <v>182</v>
      </c>
      <c r="B179" s="376" t="s">
        <v>3134</v>
      </c>
      <c r="C179" s="932">
        <v>0</v>
      </c>
      <c r="D179" s="932">
        <v>0</v>
      </c>
      <c r="F179" s="929"/>
      <c r="J179" s="930"/>
    </row>
    <row r="180" spans="1:10" x14ac:dyDescent="0.25">
      <c r="A180" s="929">
        <v>183</v>
      </c>
      <c r="B180" s="376" t="s">
        <v>1097</v>
      </c>
      <c r="C180" s="932">
        <v>-9</v>
      </c>
      <c r="D180" s="932">
        <v>-9</v>
      </c>
      <c r="F180" s="929"/>
      <c r="J180" s="930"/>
    </row>
    <row r="181" spans="1:10" x14ac:dyDescent="0.25">
      <c r="A181" s="929">
        <v>184</v>
      </c>
      <c r="B181" s="376" t="s">
        <v>3856</v>
      </c>
      <c r="C181" s="932">
        <v>9</v>
      </c>
      <c r="D181" s="932">
        <v>9</v>
      </c>
      <c r="F181" s="929"/>
      <c r="J181" s="930"/>
    </row>
    <row r="182" spans="1:10" x14ac:dyDescent="0.25">
      <c r="A182" s="929">
        <v>185</v>
      </c>
      <c r="B182" s="376" t="s">
        <v>3738</v>
      </c>
      <c r="C182" s="932">
        <v>-7</v>
      </c>
      <c r="D182" s="932">
        <v>-7</v>
      </c>
      <c r="F182" s="929"/>
      <c r="J182" s="930"/>
    </row>
    <row r="183" spans="1:10" x14ac:dyDescent="0.25">
      <c r="A183" s="929">
        <v>186</v>
      </c>
      <c r="B183" s="376" t="s">
        <v>8679</v>
      </c>
      <c r="C183" s="932">
        <v>-7</v>
      </c>
      <c r="D183" s="932">
        <v>-7</v>
      </c>
      <c r="F183" s="929"/>
      <c r="J183" s="930"/>
    </row>
    <row r="184" spans="1:10" x14ac:dyDescent="0.25">
      <c r="A184" s="929">
        <v>187</v>
      </c>
      <c r="B184" s="376" t="s">
        <v>8680</v>
      </c>
      <c r="C184" s="932">
        <v>-3</v>
      </c>
      <c r="D184" s="932">
        <v>-3</v>
      </c>
      <c r="F184" s="929"/>
      <c r="J184" s="930"/>
    </row>
    <row r="185" spans="1:10" x14ac:dyDescent="0.25">
      <c r="A185" s="929">
        <v>188</v>
      </c>
      <c r="B185" s="376" t="s">
        <v>8681</v>
      </c>
      <c r="C185" s="932">
        <v>-4</v>
      </c>
      <c r="D185" s="932">
        <v>-4</v>
      </c>
      <c r="F185" s="929"/>
      <c r="J185" s="930"/>
    </row>
    <row r="186" spans="1:10" x14ac:dyDescent="0.25">
      <c r="A186" s="929">
        <v>189</v>
      </c>
      <c r="B186" s="376" t="s">
        <v>1130</v>
      </c>
      <c r="C186" s="932">
        <v>3</v>
      </c>
      <c r="D186" s="932">
        <v>3</v>
      </c>
      <c r="F186" s="929"/>
      <c r="J186" s="930"/>
    </row>
    <row r="187" spans="1:10" x14ac:dyDescent="0.25">
      <c r="A187" s="929">
        <v>190</v>
      </c>
      <c r="B187" s="376" t="s">
        <v>8682</v>
      </c>
      <c r="C187" s="932">
        <v>0</v>
      </c>
      <c r="D187" s="932">
        <v>0</v>
      </c>
      <c r="F187" s="929"/>
      <c r="J187" s="930"/>
    </row>
    <row r="188" spans="1:10" x14ac:dyDescent="0.25">
      <c r="A188" s="929">
        <v>191</v>
      </c>
      <c r="B188" s="376" t="s">
        <v>8683</v>
      </c>
      <c r="C188" s="932">
        <v>-5</v>
      </c>
      <c r="D188" s="932">
        <v>-5</v>
      </c>
      <c r="F188" s="929"/>
      <c r="J188" s="930"/>
    </row>
    <row r="189" spans="1:10" x14ac:dyDescent="0.25">
      <c r="A189" s="929">
        <v>192</v>
      </c>
      <c r="B189" s="376" t="s">
        <v>3025</v>
      </c>
      <c r="C189" s="932">
        <v>7</v>
      </c>
      <c r="D189" s="932">
        <v>7</v>
      </c>
      <c r="F189" s="929"/>
      <c r="J189" s="930"/>
    </row>
    <row r="190" spans="1:10" x14ac:dyDescent="0.25">
      <c r="A190" s="929">
        <v>193</v>
      </c>
      <c r="B190" s="376" t="s">
        <v>1137</v>
      </c>
      <c r="C190" s="932">
        <v>7</v>
      </c>
      <c r="D190" s="932">
        <v>7</v>
      </c>
      <c r="F190" s="929"/>
      <c r="J190" s="930"/>
    </row>
    <row r="191" spans="1:10" x14ac:dyDescent="0.25">
      <c r="A191" s="929">
        <v>194</v>
      </c>
      <c r="B191" s="376" t="s">
        <v>1144</v>
      </c>
      <c r="C191" s="932">
        <v>4</v>
      </c>
      <c r="D191" s="932">
        <v>4</v>
      </c>
      <c r="F191" s="929"/>
      <c r="J191" s="930"/>
    </row>
    <row r="192" spans="1:10" x14ac:dyDescent="0.25">
      <c r="F192" s="929"/>
      <c r="J192" s="930"/>
    </row>
    <row r="193" spans="6:10" x14ac:dyDescent="0.25">
      <c r="F193" s="929"/>
      <c r="J193" s="930"/>
    </row>
    <row r="194" spans="6:10" x14ac:dyDescent="0.25">
      <c r="F194" s="929"/>
      <c r="J194" s="930"/>
    </row>
    <row r="195" spans="6:10" x14ac:dyDescent="0.25">
      <c r="F195" s="929"/>
      <c r="J195" s="930"/>
    </row>
    <row r="196" spans="6:10" x14ac:dyDescent="0.25">
      <c r="F196" s="929"/>
      <c r="J196" s="930"/>
    </row>
    <row r="197" spans="6:10" x14ac:dyDescent="0.25">
      <c r="F197" s="929"/>
      <c r="J197" s="930"/>
    </row>
    <row r="198" spans="6:10" x14ac:dyDescent="0.25">
      <c r="F198" s="929"/>
      <c r="J198" s="930"/>
    </row>
    <row r="199" spans="6:10" x14ac:dyDescent="0.25">
      <c r="F199" s="929"/>
      <c r="J199" s="930"/>
    </row>
  </sheetData>
  <sortState ref="F2:I168">
    <sortCondition ref="F2:F168"/>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GT246"/>
  <sheetViews>
    <sheetView zoomScale="90" zoomScaleNormal="90" workbookViewId="0">
      <pane xSplit="11" ySplit="12" topLeftCell="L181" activePane="bottomRight" state="frozen"/>
      <selection pane="topRight" activeCell="L1" sqref="L1"/>
      <selection pane="bottomLeft" activeCell="A13" sqref="A13"/>
      <selection pane="bottomRight" activeCell="CV209" sqref="CV209"/>
    </sheetView>
  </sheetViews>
  <sheetFormatPr defaultColWidth="9.140625" defaultRowHeight="15" x14ac:dyDescent="0.25"/>
  <cols>
    <col min="1" max="1" width="4.7109375" style="2" customWidth="1"/>
    <col min="2" max="2" width="4.7109375" style="3" customWidth="1"/>
    <col min="3" max="3" width="16.7109375" style="3" customWidth="1"/>
    <col min="4" max="4" width="5.7109375" style="4" customWidth="1"/>
    <col min="5" max="6" width="10.7109375" style="3" customWidth="1"/>
    <col min="7" max="7" width="8.7109375" style="33" customWidth="1"/>
    <col min="8" max="8" width="16.7109375" style="35" customWidth="1"/>
    <col min="9" max="9" width="16.7109375" style="34" customWidth="1"/>
    <col min="10" max="10" width="5.7109375" style="36" customWidth="1"/>
    <col min="11" max="11" width="16.7109375" style="35" customWidth="1"/>
    <col min="12" max="12" width="5.7109375" style="36" customWidth="1"/>
    <col min="13" max="13" width="16.7109375" style="35" customWidth="1"/>
    <col min="14" max="14" width="5.7109375" style="36" hidden="1" customWidth="1"/>
    <col min="15" max="15" width="16.7109375" style="36" hidden="1" customWidth="1"/>
    <col min="16" max="16" width="5.7109375" style="35" hidden="1" customWidth="1"/>
    <col min="17" max="17" width="16.7109375" style="37" hidden="1" customWidth="1"/>
    <col min="18" max="19" width="5.7109375" style="36" hidden="1" customWidth="1"/>
    <col min="20" max="20" width="16.7109375" style="37" hidden="1" customWidth="1"/>
    <col min="21" max="23" width="5.7109375" style="35" hidden="1" customWidth="1"/>
    <col min="24" max="24" width="16.7109375" style="35" hidden="1" customWidth="1"/>
    <col min="25" max="25" width="5.7109375" style="36" hidden="1" customWidth="1"/>
    <col min="26" max="26" width="16.7109375" style="35" hidden="1" customWidth="1"/>
    <col min="27" max="29" width="5.7109375" style="35" hidden="1" customWidth="1"/>
    <col min="30" max="54" width="5.7109375" style="36" hidden="1" customWidth="1"/>
    <col min="55" max="55" width="12.7109375" style="35" hidden="1" customWidth="1"/>
    <col min="56" max="56" width="5.7109375" style="4" hidden="1" customWidth="1"/>
    <col min="57" max="57" width="16.7109375" style="3" hidden="1" customWidth="1"/>
    <col min="58" max="58" width="5.7109375" style="36" hidden="1" customWidth="1"/>
    <col min="59" max="59" width="16.7109375" style="35" hidden="1" customWidth="1"/>
    <col min="60" max="60" width="5.7109375" style="36" hidden="1" customWidth="1"/>
    <col min="61" max="61" width="16.7109375" style="35" hidden="1" customWidth="1"/>
    <col min="62" max="62" width="5.7109375" style="36" hidden="1" customWidth="1"/>
    <col min="63" max="63" width="16.7109375" style="35" hidden="1" customWidth="1"/>
    <col min="64" max="66" width="16.7109375" style="34" hidden="1" customWidth="1"/>
    <col min="67" max="67" width="16.7109375" style="35" hidden="1" customWidth="1"/>
    <col min="68" max="68" width="5.7109375" style="36" hidden="1" customWidth="1"/>
    <col min="69" max="69" width="16.7109375" style="35" hidden="1" customWidth="1"/>
    <col min="70" max="70" width="5.7109375" style="36" hidden="1" customWidth="1"/>
    <col min="71" max="71" width="16.7109375" style="35" hidden="1" customWidth="1"/>
    <col min="72" max="72" width="5.7109375" style="36" hidden="1" customWidth="1"/>
    <col min="73" max="73" width="16.7109375" style="35" hidden="1" customWidth="1"/>
    <col min="74" max="75" width="5.7109375" style="36" hidden="1" customWidth="1"/>
    <col min="76" max="76" width="16.7109375" style="35" hidden="1" customWidth="1"/>
    <col min="77" max="81" width="5.7109375" style="36" hidden="1" customWidth="1"/>
    <col min="82" max="82" width="12.7109375" style="4" customWidth="1"/>
    <col min="83" max="83" width="16.7109375" style="34" customWidth="1"/>
    <col min="84" max="86" width="5.7109375" style="4" customWidth="1"/>
    <col min="87" max="87" width="6.7109375" style="4" customWidth="1"/>
    <col min="88" max="89" width="5.7109375" style="3" hidden="1" customWidth="1"/>
    <col min="90" max="90" width="5.7109375" style="4" customWidth="1"/>
    <col min="91" max="91" width="18.7109375" style="4" customWidth="1"/>
    <col min="92" max="92" width="5.7109375" style="4" customWidth="1"/>
    <col min="93" max="93" width="7.7109375" style="4" hidden="1" customWidth="1"/>
    <col min="94" max="94" width="13.85546875" hidden="1" customWidth="1"/>
    <col min="95" max="95" width="4.7109375" style="4" hidden="1" customWidth="1"/>
    <col min="96" max="96" width="20.7109375" style="4" hidden="1" customWidth="1"/>
    <col min="97" max="97" width="6.7109375" style="3" hidden="1" customWidth="1"/>
    <col min="98" max="99" width="6.7109375" style="3" customWidth="1"/>
    <col min="100" max="100" width="16.7109375" style="4" customWidth="1"/>
    <col min="101" max="101" width="5.7109375" style="4" customWidth="1"/>
    <col min="102" max="102" width="16.7109375" style="34" customWidth="1"/>
    <col min="103" max="104" width="7.7109375" style="4" customWidth="1"/>
    <col min="105" max="108" width="4.7109375" style="4" customWidth="1"/>
    <col min="109" max="109" width="16.7109375" style="4" customWidth="1"/>
    <col min="110" max="110" width="12.7109375" style="3" customWidth="1"/>
    <col min="111" max="111" width="6.7109375" style="4" customWidth="1"/>
    <col min="112" max="112" width="16.7109375" style="3" customWidth="1"/>
    <col min="113" max="113" width="7.7109375" style="4" customWidth="1"/>
    <col min="114" max="114" width="16.7109375" style="516" customWidth="1"/>
    <col min="115" max="115" width="7.7109375" style="516" customWidth="1"/>
    <col min="116" max="116" width="16.7109375" style="3" customWidth="1"/>
    <col min="117" max="118" width="7.7109375" style="520" customWidth="1"/>
    <col min="119" max="119" width="9.28515625" style="3" customWidth="1"/>
    <col min="120" max="120" width="8.7109375" style="4" customWidth="1"/>
    <col min="121" max="121" width="16.7109375" style="4" customWidth="1"/>
    <col min="122" max="122" width="10.28515625" style="4" customWidth="1"/>
    <col min="123" max="123" width="6.7109375" style="4" customWidth="1"/>
    <col min="124" max="124" width="16.7109375" style="4" customWidth="1"/>
    <col min="125" max="125" width="7.7109375" style="4" customWidth="1"/>
    <col min="126" max="126" width="14.7109375" style="4" customWidth="1"/>
    <col min="127" max="127" width="16.7109375" style="34" customWidth="1"/>
    <col min="128" max="128" width="4.7109375" style="4" customWidth="1"/>
    <col min="129" max="129" width="11.7109375" style="4" customWidth="1"/>
    <col min="130" max="130" width="16.7109375" style="4" customWidth="1"/>
    <col min="131" max="133" width="7.7109375" style="4" customWidth="1"/>
    <col min="134" max="134" width="16.7109375" style="34" customWidth="1"/>
    <col min="135" max="137" width="7.7109375" style="4" customWidth="1"/>
    <col min="138" max="139" width="18.7109375" style="34" customWidth="1"/>
    <col min="140" max="140" width="4.7109375" style="4" customWidth="1"/>
    <col min="141" max="141" width="10.7109375" style="4" customWidth="1"/>
    <col min="142" max="142" width="16.7109375" style="4" customWidth="1"/>
    <col min="143" max="143" width="7.7109375" style="4" customWidth="1"/>
    <col min="144" max="144" width="7.5703125" style="4" customWidth="1"/>
    <col min="145" max="145" width="7.7109375" style="4" customWidth="1"/>
    <col min="146" max="147" width="6.140625" style="4" customWidth="1"/>
    <col min="148" max="148" width="16.7109375" style="4" customWidth="1"/>
    <col min="149" max="150" width="7.7109375" style="4" customWidth="1"/>
    <col min="151" max="151" width="7" style="4" customWidth="1"/>
    <col min="152" max="152" width="16.7109375" style="4" customWidth="1"/>
    <col min="153" max="154" width="7.7109375" style="4" customWidth="1"/>
    <col min="155" max="155" width="16.7109375" style="3" customWidth="1"/>
    <col min="156" max="157" width="7.7109375" style="4" customWidth="1"/>
    <col min="158" max="158" width="12.7109375" style="504" customWidth="1"/>
    <col min="159" max="159" width="7.7109375" style="533" customWidth="1"/>
    <col min="160" max="160" width="14.5703125" style="501" customWidth="1"/>
    <col min="161" max="161" width="7.42578125" style="504" customWidth="1"/>
    <col min="162" max="162" width="11.7109375" style="501" customWidth="1"/>
    <col min="163" max="163" width="18.7109375" style="501" customWidth="1"/>
    <col min="164" max="164" width="4.7109375" style="533" customWidth="1"/>
    <col min="165" max="165" width="10.7109375" style="501" customWidth="1"/>
    <col min="166" max="166" width="16.7109375" style="3" customWidth="1"/>
    <col min="167" max="167" width="7.7109375" style="4" customWidth="1"/>
    <col min="168" max="169" width="8.7109375" style="4" customWidth="1"/>
    <col min="170" max="170" width="11.7109375" style="501" customWidth="1"/>
    <col min="171" max="171" width="16.7109375" style="501" customWidth="1"/>
    <col min="172" max="172" width="4.7109375" style="533" customWidth="1"/>
    <col min="173" max="173" width="10.7109375" style="501" customWidth="1"/>
    <col min="174" max="174" width="16.7109375" style="3" customWidth="1"/>
    <col min="175" max="177" width="7.7109375" style="4" customWidth="1"/>
    <col min="178" max="178" width="4.7109375" style="4" customWidth="1"/>
    <col min="179" max="179" width="16.7109375" style="4" customWidth="1"/>
    <col min="180" max="180" width="16.7109375" style="3" customWidth="1"/>
    <col min="181" max="183" width="7.7109375" style="4" customWidth="1"/>
    <col min="184" max="184" width="16.7109375" style="3" customWidth="1"/>
    <col min="185" max="185" width="24.7109375" style="3" customWidth="1"/>
    <col min="186" max="186" width="4.7109375" style="4" customWidth="1"/>
    <col min="187" max="187" width="10.7109375" style="3" customWidth="1"/>
    <col min="188" max="188" width="10.28515625" style="4" customWidth="1"/>
    <col min="189" max="191" width="7.7109375" style="4" customWidth="1"/>
    <col min="192" max="192" width="8.7109375" style="97" customWidth="1"/>
    <col min="193" max="193" width="8.7109375" style="2" customWidth="1"/>
    <col min="194" max="194" width="7.7109375" style="97" customWidth="1"/>
    <col min="195" max="195" width="6.28515625" style="3" customWidth="1"/>
    <col min="196" max="196" width="7.28515625" style="3" hidden="1" customWidth="1"/>
    <col min="197" max="199" width="5.7109375" style="3" hidden="1" customWidth="1"/>
    <col min="200" max="202" width="5.7109375" style="4" hidden="1" customWidth="1"/>
    <col min="203" max="16384" width="9.140625" style="3"/>
  </cols>
  <sheetData>
    <row r="1" spans="1:202" ht="29.25" customHeight="1" x14ac:dyDescent="0.25">
      <c r="A1" s="1208" t="s">
        <v>9492</v>
      </c>
      <c r="B1" s="1209"/>
      <c r="C1" s="1209"/>
      <c r="D1" s="1209"/>
      <c r="E1" s="1209"/>
      <c r="F1" s="1209"/>
      <c r="G1" s="1210"/>
      <c r="H1" s="1218" t="s">
        <v>2578</v>
      </c>
      <c r="I1" s="1219"/>
      <c r="J1" s="1219"/>
      <c r="K1" s="1220"/>
      <c r="L1" s="1211" t="s">
        <v>2579</v>
      </c>
      <c r="M1" s="1213"/>
      <c r="N1" s="1211" t="s">
        <v>2577</v>
      </c>
      <c r="O1" s="1216"/>
      <c r="P1" s="1216"/>
      <c r="Q1" s="1216"/>
      <c r="R1" s="1216"/>
      <c r="S1" s="1216"/>
      <c r="T1" s="1217"/>
      <c r="U1" s="1211" t="s">
        <v>2576</v>
      </c>
      <c r="V1" s="1212"/>
      <c r="W1" s="1212"/>
      <c r="X1" s="1213"/>
      <c r="Y1" s="1211" t="s">
        <v>2584</v>
      </c>
      <c r="Z1" s="1213"/>
      <c r="AA1" s="1211" t="s">
        <v>2590</v>
      </c>
      <c r="AB1" s="1212"/>
      <c r="AC1" s="1213"/>
      <c r="AD1" s="1211" t="s">
        <v>2589</v>
      </c>
      <c r="AE1" s="1212"/>
      <c r="AF1" s="1212"/>
      <c r="AG1" s="1213"/>
      <c r="AH1" s="1211" t="s">
        <v>2597</v>
      </c>
      <c r="AI1" s="1212"/>
      <c r="AJ1" s="1213"/>
      <c r="AK1" s="1221" t="s">
        <v>2603</v>
      </c>
      <c r="AL1" s="1222"/>
      <c r="AM1" s="1222"/>
      <c r="AN1" s="1223"/>
      <c r="AO1" s="1221" t="s">
        <v>2605</v>
      </c>
      <c r="AP1" s="1222"/>
      <c r="AQ1" s="1223"/>
      <c r="AR1" s="1224" t="s">
        <v>2604</v>
      </c>
      <c r="AS1" s="1225"/>
      <c r="AT1" s="1225"/>
      <c r="AU1" s="1225"/>
      <c r="AV1" s="1225"/>
      <c r="AW1" s="1225"/>
      <c r="AX1" s="1225"/>
      <c r="AY1" s="1225"/>
      <c r="AZ1" s="1225"/>
      <c r="BA1" s="1225"/>
      <c r="BB1" s="1225"/>
      <c r="BC1" s="1226"/>
      <c r="BD1" s="1214" t="s">
        <v>3492</v>
      </c>
      <c r="BE1" s="1215"/>
      <c r="BF1" s="1201" t="s">
        <v>2611</v>
      </c>
      <c r="BG1" s="1203"/>
      <c r="BH1" s="1201" t="s">
        <v>2610</v>
      </c>
      <c r="BI1" s="1203"/>
      <c r="BJ1" s="1224" t="s">
        <v>2612</v>
      </c>
      <c r="BK1" s="1225"/>
      <c r="BL1" s="1225"/>
      <c r="BM1" s="1225"/>
      <c r="BN1" s="1225"/>
      <c r="BO1" s="1226"/>
      <c r="BP1" s="1201" t="s">
        <v>2641</v>
      </c>
      <c r="BQ1" s="1203"/>
      <c r="BR1" s="1201" t="s">
        <v>2642</v>
      </c>
      <c r="BS1" s="1203"/>
      <c r="BT1" s="1201" t="s">
        <v>2643</v>
      </c>
      <c r="BU1" s="1203"/>
      <c r="BV1" s="1201" t="s">
        <v>2647</v>
      </c>
      <c r="BW1" s="1202"/>
      <c r="BX1" s="1203"/>
      <c r="BY1" s="1201" t="s">
        <v>2653</v>
      </c>
      <c r="BZ1" s="1202"/>
      <c r="CA1" s="1202"/>
      <c r="CB1" s="1207"/>
      <c r="CC1" s="1203"/>
      <c r="CD1" s="1204" t="s">
        <v>2470</v>
      </c>
      <c r="CE1" s="1205"/>
      <c r="CF1" s="1205"/>
      <c r="CG1" s="1205"/>
      <c r="CH1" s="1205"/>
      <c r="CI1" s="1205"/>
      <c r="CJ1" s="1205"/>
      <c r="CK1" s="1205"/>
      <c r="CL1" s="1205"/>
      <c r="CM1" s="1205"/>
      <c r="CN1" s="1205"/>
      <c r="CO1" s="1206"/>
      <c r="CP1" s="1012" t="s">
        <v>8979</v>
      </c>
      <c r="CQ1" s="1102"/>
      <c r="CR1" s="1143" t="s">
        <v>9470</v>
      </c>
      <c r="CS1" s="1103"/>
      <c r="CT1" s="1199" t="s">
        <v>3798</v>
      </c>
      <c r="CU1" s="1200"/>
      <c r="CV1" s="1104" t="s">
        <v>4474</v>
      </c>
      <c r="CW1" s="998"/>
      <c r="CX1" s="728" t="s">
        <v>4339</v>
      </c>
      <c r="CY1" s="728" t="s">
        <v>2707</v>
      </c>
      <c r="CZ1" s="755"/>
      <c r="DA1" s="755"/>
      <c r="DB1" s="755"/>
      <c r="DC1" s="755"/>
      <c r="DD1" s="755"/>
      <c r="DE1" s="728" t="s">
        <v>8937</v>
      </c>
      <c r="DF1" s="998"/>
      <c r="DG1" s="719"/>
      <c r="DH1" s="998"/>
      <c r="DI1" s="719"/>
      <c r="DJ1" s="1010" t="s">
        <v>4338</v>
      </c>
      <c r="DK1" s="1105"/>
      <c r="DL1" s="1006"/>
      <c r="DM1" s="1006"/>
      <c r="DN1" s="1006"/>
      <c r="DO1" s="1006"/>
      <c r="DP1" s="1006"/>
      <c r="DQ1" s="1006"/>
      <c r="DR1" s="1006"/>
      <c r="DS1" s="1006"/>
      <c r="DT1" s="728" t="s">
        <v>4340</v>
      </c>
      <c r="DU1" s="719"/>
      <c r="DV1" s="719"/>
      <c r="DW1" s="1106"/>
      <c r="DX1" s="719"/>
      <c r="DY1" s="719"/>
      <c r="DZ1" s="1006"/>
      <c r="EA1" s="719"/>
      <c r="EB1" s="719"/>
      <c r="EC1" s="719"/>
      <c r="ED1" s="728" t="s">
        <v>4341</v>
      </c>
      <c r="EE1" s="719"/>
      <c r="EF1" s="719"/>
      <c r="EG1" s="719"/>
      <c r="EH1" s="1106"/>
      <c r="EI1" s="1106"/>
      <c r="EJ1" s="719"/>
      <c r="EK1" s="719"/>
      <c r="EL1" s="1006"/>
      <c r="EM1" s="719"/>
      <c r="EN1" s="719"/>
      <c r="EO1" s="719"/>
      <c r="EP1" s="719"/>
      <c r="EQ1" s="719"/>
      <c r="ER1" s="728" t="s">
        <v>4342</v>
      </c>
      <c r="ES1" s="719"/>
      <c r="ET1" s="719"/>
      <c r="EU1" s="719"/>
      <c r="EV1" s="728" t="s">
        <v>4343</v>
      </c>
      <c r="EW1" s="1006"/>
      <c r="EX1" s="719"/>
      <c r="EY1" s="1107" t="s">
        <v>4344</v>
      </c>
      <c r="EZ1" s="719"/>
      <c r="FA1" s="719"/>
      <c r="FB1" s="1108" t="s">
        <v>6657</v>
      </c>
      <c r="FC1" s="1006"/>
      <c r="FD1" s="1006"/>
      <c r="FE1" s="1006"/>
      <c r="FF1" s="728" t="s">
        <v>6652</v>
      </c>
      <c r="FG1" s="998"/>
      <c r="FH1" s="755"/>
      <c r="FI1" s="728"/>
      <c r="FJ1" s="1006"/>
      <c r="FK1" s="719"/>
      <c r="FL1" s="719"/>
      <c r="FM1" s="719"/>
      <c r="FN1" s="1010" t="s">
        <v>5760</v>
      </c>
      <c r="FO1" s="1109"/>
      <c r="FP1" s="755"/>
      <c r="FQ1" s="728"/>
      <c r="FR1" s="1006"/>
      <c r="FS1" s="719"/>
      <c r="FT1" s="719"/>
      <c r="FU1" s="719"/>
      <c r="FV1" s="719"/>
      <c r="FW1" s="1010" t="s">
        <v>4345</v>
      </c>
      <c r="FX1" s="1109"/>
      <c r="FY1" s="719"/>
      <c r="FZ1" s="719"/>
      <c r="GA1" s="719"/>
      <c r="GB1" s="1006"/>
      <c r="GC1" s="1010" t="s">
        <v>8768</v>
      </c>
      <c r="GD1" s="719"/>
      <c r="GE1" s="1006"/>
      <c r="GF1" s="719"/>
      <c r="GG1" s="719"/>
      <c r="GH1" s="719"/>
      <c r="GI1" s="1009"/>
      <c r="GJ1" s="1197" t="s">
        <v>6992</v>
      </c>
      <c r="GK1" s="1197"/>
      <c r="GL1" s="1198"/>
      <c r="GM1" s="1147"/>
      <c r="GN1" s="1146"/>
      <c r="GO1" s="1157" t="s">
        <v>3525</v>
      </c>
      <c r="GP1" s="1144"/>
      <c r="GQ1" s="1168"/>
      <c r="GR1" s="1158"/>
      <c r="GS1" s="1158"/>
      <c r="GT1" s="1159"/>
    </row>
    <row r="2" spans="1:202" x14ac:dyDescent="0.25">
      <c r="A2" s="935" t="s">
        <v>0</v>
      </c>
      <c r="B2" s="1093" t="s">
        <v>1</v>
      </c>
      <c r="C2" s="6" t="s">
        <v>2</v>
      </c>
      <c r="D2" s="935" t="s">
        <v>3</v>
      </c>
      <c r="E2" s="935" t="s">
        <v>5</v>
      </c>
      <c r="F2" s="7" t="s">
        <v>6</v>
      </c>
      <c r="G2" s="9" t="s">
        <v>7</v>
      </c>
      <c r="H2" s="1094" t="s">
        <v>2619</v>
      </c>
      <c r="I2" s="303" t="s">
        <v>2620</v>
      </c>
      <c r="J2" s="295" t="s">
        <v>2217</v>
      </c>
      <c r="K2" s="1095" t="s">
        <v>2621</v>
      </c>
      <c r="L2" s="934" t="s">
        <v>2218</v>
      </c>
      <c r="M2" s="1095" t="s">
        <v>2622</v>
      </c>
      <c r="N2" s="934" t="s">
        <v>2220</v>
      </c>
      <c r="O2" s="1095" t="s">
        <v>2623</v>
      </c>
      <c r="P2" s="295" t="s">
        <v>2222</v>
      </c>
      <c r="Q2" s="304" t="s">
        <v>2624</v>
      </c>
      <c r="R2" s="934" t="s">
        <v>2374</v>
      </c>
      <c r="S2" s="295" t="s">
        <v>2375</v>
      </c>
      <c r="T2" s="1118" t="s">
        <v>2625</v>
      </c>
      <c r="U2" s="934" t="s">
        <v>2224</v>
      </c>
      <c r="V2" s="298" t="s">
        <v>2225</v>
      </c>
      <c r="W2" s="934" t="s">
        <v>2468</v>
      </c>
      <c r="X2" s="1095" t="s">
        <v>2626</v>
      </c>
      <c r="Y2" s="934" t="s">
        <v>2226</v>
      </c>
      <c r="Z2" s="1095" t="s">
        <v>2627</v>
      </c>
      <c r="AA2" s="934" t="s">
        <v>2228</v>
      </c>
      <c r="AB2" s="295" t="s">
        <v>2229</v>
      </c>
      <c r="AC2" s="1096" t="s">
        <v>2230</v>
      </c>
      <c r="AD2" s="934" t="s">
        <v>2231</v>
      </c>
      <c r="AE2" s="295" t="s">
        <v>2232</v>
      </c>
      <c r="AF2" s="295" t="s">
        <v>2275</v>
      </c>
      <c r="AG2" s="1096" t="s">
        <v>2233</v>
      </c>
      <c r="AH2" s="934" t="s">
        <v>2234</v>
      </c>
      <c r="AI2" s="295" t="s">
        <v>2235</v>
      </c>
      <c r="AJ2" s="1096" t="s">
        <v>2236</v>
      </c>
      <c r="AK2" s="934" t="s">
        <v>2237</v>
      </c>
      <c r="AL2" s="295" t="s">
        <v>2238</v>
      </c>
      <c r="AM2" s="295" t="s">
        <v>2239</v>
      </c>
      <c r="AN2" s="1096" t="s">
        <v>2240</v>
      </c>
      <c r="AO2" s="934" t="s">
        <v>2241</v>
      </c>
      <c r="AP2" s="295" t="s">
        <v>2242</v>
      </c>
      <c r="AQ2" s="1096" t="s">
        <v>2243</v>
      </c>
      <c r="AR2" s="1097" t="s">
        <v>2244</v>
      </c>
      <c r="AS2" s="306" t="s">
        <v>2245</v>
      </c>
      <c r="AT2" s="306" t="s">
        <v>2246</v>
      </c>
      <c r="AU2" s="306" t="s">
        <v>2247</v>
      </c>
      <c r="AV2" s="306" t="s">
        <v>2248</v>
      </c>
      <c r="AW2" s="306" t="s">
        <v>2249</v>
      </c>
      <c r="AX2" s="306" t="s">
        <v>2250</v>
      </c>
      <c r="AY2" s="306" t="s">
        <v>2251</v>
      </c>
      <c r="AZ2" s="306" t="s">
        <v>2252</v>
      </c>
      <c r="BA2" s="430" t="s">
        <v>2253</v>
      </c>
      <c r="BB2" s="430" t="s">
        <v>2254</v>
      </c>
      <c r="BC2" s="1098" t="s">
        <v>2628</v>
      </c>
      <c r="BD2" s="1097" t="s">
        <v>2256</v>
      </c>
      <c r="BE2" s="1099" t="s">
        <v>3491</v>
      </c>
      <c r="BF2" s="1097" t="s">
        <v>2258</v>
      </c>
      <c r="BG2" s="1098" t="s">
        <v>2629</v>
      </c>
      <c r="BH2" s="1097" t="s">
        <v>2260</v>
      </c>
      <c r="BI2" s="1098" t="s">
        <v>2630</v>
      </c>
      <c r="BJ2" s="1097" t="s">
        <v>2262</v>
      </c>
      <c r="BK2" s="431" t="s">
        <v>2631</v>
      </c>
      <c r="BL2" s="432" t="s">
        <v>2632</v>
      </c>
      <c r="BM2" s="433" t="s">
        <v>2633</v>
      </c>
      <c r="BN2" s="432" t="s">
        <v>2634</v>
      </c>
      <c r="BO2" s="1098" t="s">
        <v>2635</v>
      </c>
      <c r="BP2" s="1097" t="s">
        <v>2264</v>
      </c>
      <c r="BQ2" s="1098" t="s">
        <v>2636</v>
      </c>
      <c r="BR2" s="1097" t="s">
        <v>2266</v>
      </c>
      <c r="BS2" s="1098" t="s">
        <v>2640</v>
      </c>
      <c r="BT2" s="1097" t="s">
        <v>2268</v>
      </c>
      <c r="BU2" s="1098" t="s">
        <v>2645</v>
      </c>
      <c r="BV2" s="1097" t="s">
        <v>2270</v>
      </c>
      <c r="BW2" s="306" t="s">
        <v>2271</v>
      </c>
      <c r="BX2" s="1098" t="s">
        <v>2646</v>
      </c>
      <c r="BY2" s="1097" t="s">
        <v>2272</v>
      </c>
      <c r="BZ2" s="306" t="s">
        <v>2273</v>
      </c>
      <c r="CA2" s="306" t="s">
        <v>2481</v>
      </c>
      <c r="CB2" s="307" t="s">
        <v>2482</v>
      </c>
      <c r="CC2" s="1100" t="s">
        <v>2483</v>
      </c>
      <c r="CD2" s="797" t="s">
        <v>1539</v>
      </c>
      <c r="CE2" s="935" t="s">
        <v>1276</v>
      </c>
      <c r="CF2" s="935" t="s">
        <v>2654</v>
      </c>
      <c r="CG2" s="935" t="s">
        <v>2655</v>
      </c>
      <c r="CH2" s="797" t="s">
        <v>2504</v>
      </c>
      <c r="CI2" s="935" t="s">
        <v>1541</v>
      </c>
      <c r="CJ2" s="1121" t="s">
        <v>2503</v>
      </c>
      <c r="CK2" s="1121" t="s">
        <v>1543</v>
      </c>
      <c r="CL2" s="1122" t="s">
        <v>1544</v>
      </c>
      <c r="CM2" s="939" t="s">
        <v>2505</v>
      </c>
      <c r="CN2" s="939" t="s">
        <v>1545</v>
      </c>
      <c r="CO2" s="913" t="s">
        <v>7870</v>
      </c>
      <c r="CQ2" s="935" t="s">
        <v>0</v>
      </c>
      <c r="CR2" s="797" t="s">
        <v>2</v>
      </c>
      <c r="CS2" s="935" t="s">
        <v>3540</v>
      </c>
      <c r="CT2" s="806" t="s">
        <v>3744</v>
      </c>
      <c r="CU2" s="1101" t="s">
        <v>3748</v>
      </c>
      <c r="CV2" s="1110" t="s">
        <v>4339</v>
      </c>
      <c r="CW2" s="522" t="s">
        <v>6651</v>
      </c>
      <c r="CX2" s="551" t="s">
        <v>5589</v>
      </c>
      <c r="CY2" s="1148" t="s">
        <v>9558</v>
      </c>
      <c r="CZ2" s="1111" t="s">
        <v>9557</v>
      </c>
      <c r="DA2" s="805" t="s">
        <v>6978</v>
      </c>
      <c r="DB2" s="804" t="s">
        <v>6979</v>
      </c>
      <c r="DC2" s="804" t="s">
        <v>6980</v>
      </c>
      <c r="DD2" s="804" t="s">
        <v>6981</v>
      </c>
      <c r="DE2" s="522" t="s">
        <v>8938</v>
      </c>
      <c r="DF2" s="523" t="s">
        <v>8941</v>
      </c>
      <c r="DG2" s="999" t="s">
        <v>8942</v>
      </c>
      <c r="DH2" s="523" t="s">
        <v>9085</v>
      </c>
      <c r="DI2" s="675" t="s">
        <v>8939</v>
      </c>
      <c r="DJ2" s="522" t="s">
        <v>3766</v>
      </c>
      <c r="DK2" s="523" t="s">
        <v>7028</v>
      </c>
      <c r="DL2" s="1189" t="s">
        <v>6977</v>
      </c>
      <c r="DM2" s="1190" t="s">
        <v>7027</v>
      </c>
      <c r="DN2" s="1190" t="s">
        <v>3800</v>
      </c>
      <c r="DO2" s="1189" t="s">
        <v>4462</v>
      </c>
      <c r="DP2" s="523" t="s">
        <v>3761</v>
      </c>
      <c r="DQ2" s="523" t="s">
        <v>6984</v>
      </c>
      <c r="DR2" s="523" t="s">
        <v>6985</v>
      </c>
      <c r="DS2" s="551" t="s">
        <v>6983</v>
      </c>
      <c r="DT2" s="522" t="s">
        <v>3925</v>
      </c>
      <c r="DU2" s="675" t="s">
        <v>7029</v>
      </c>
      <c r="DV2" s="523" t="s">
        <v>3928</v>
      </c>
      <c r="DW2" s="523" t="s">
        <v>3927</v>
      </c>
      <c r="DX2" s="523" t="s">
        <v>1304</v>
      </c>
      <c r="DY2" s="523" t="s">
        <v>6958</v>
      </c>
      <c r="DZ2" s="523" t="s">
        <v>3932</v>
      </c>
      <c r="EA2" s="689" t="s">
        <v>6982</v>
      </c>
      <c r="EB2" s="523" t="s">
        <v>6976</v>
      </c>
      <c r="EC2" s="675" t="s">
        <v>6975</v>
      </c>
      <c r="ED2" s="522" t="s">
        <v>3929</v>
      </c>
      <c r="EE2" s="523" t="s">
        <v>6986</v>
      </c>
      <c r="EF2" s="804" t="s">
        <v>6974</v>
      </c>
      <c r="EG2" s="804" t="s">
        <v>7001</v>
      </c>
      <c r="EH2" s="523" t="s">
        <v>3933</v>
      </c>
      <c r="EI2" s="523" t="s">
        <v>3934</v>
      </c>
      <c r="EJ2" s="523" t="s">
        <v>6960</v>
      </c>
      <c r="EK2" s="523" t="s">
        <v>6961</v>
      </c>
      <c r="EL2" s="523" t="s">
        <v>3931</v>
      </c>
      <c r="EM2" s="689" t="s">
        <v>7030</v>
      </c>
      <c r="EN2" s="523" t="s">
        <v>6973</v>
      </c>
      <c r="EO2" s="675" t="s">
        <v>6972</v>
      </c>
      <c r="EP2" s="807" t="s">
        <v>6725</v>
      </c>
      <c r="EQ2" s="807" t="s">
        <v>6726</v>
      </c>
      <c r="ER2" s="522" t="s">
        <v>3923</v>
      </c>
      <c r="ES2" s="523" t="s">
        <v>6987</v>
      </c>
      <c r="ET2" s="562" t="s">
        <v>6995</v>
      </c>
      <c r="EU2" s="808" t="s">
        <v>6756</v>
      </c>
      <c r="EV2" s="522" t="s">
        <v>3764</v>
      </c>
      <c r="EW2" s="523" t="s">
        <v>6997</v>
      </c>
      <c r="EX2" s="523" t="s">
        <v>6996</v>
      </c>
      <c r="EY2" s="522" t="s">
        <v>3930</v>
      </c>
      <c r="EZ2" s="523" t="s">
        <v>7002</v>
      </c>
      <c r="FA2" s="551" t="s">
        <v>6971</v>
      </c>
      <c r="FB2" s="666" t="s">
        <v>6655</v>
      </c>
      <c r="FC2" s="524" t="s">
        <v>3781</v>
      </c>
      <c r="FD2" s="666" t="s">
        <v>3780</v>
      </c>
      <c r="FE2" s="694" t="s">
        <v>6988</v>
      </c>
      <c r="FF2" s="666" t="s">
        <v>6653</v>
      </c>
      <c r="FG2" s="666" t="s">
        <v>5759</v>
      </c>
      <c r="FH2" s="666" t="s">
        <v>6965</v>
      </c>
      <c r="FI2" s="666" t="s">
        <v>6935</v>
      </c>
      <c r="FJ2" s="523" t="s">
        <v>5761</v>
      </c>
      <c r="FK2" s="523" t="s">
        <v>7031</v>
      </c>
      <c r="FL2" s="523" t="s">
        <v>6970</v>
      </c>
      <c r="FM2" s="850" t="s">
        <v>6969</v>
      </c>
      <c r="FN2" s="666" t="s">
        <v>6654</v>
      </c>
      <c r="FO2" s="666" t="s">
        <v>5760</v>
      </c>
      <c r="FP2" s="666" t="s">
        <v>6966</v>
      </c>
      <c r="FQ2" s="666" t="s">
        <v>6967</v>
      </c>
      <c r="FR2" s="523" t="s">
        <v>5762</v>
      </c>
      <c r="FS2" s="523" t="s">
        <v>7032</v>
      </c>
      <c r="FT2" s="523" t="s">
        <v>6989</v>
      </c>
      <c r="FU2" s="850" t="s">
        <v>6968</v>
      </c>
      <c r="FV2" s="695" t="s">
        <v>3937</v>
      </c>
      <c r="FW2" s="675" t="s">
        <v>4168</v>
      </c>
      <c r="FX2" s="523" t="s">
        <v>3765</v>
      </c>
      <c r="FY2" s="523" t="s">
        <v>7033</v>
      </c>
      <c r="FZ2" s="523" t="s">
        <v>6990</v>
      </c>
      <c r="GA2" s="675" t="s">
        <v>6991</v>
      </c>
      <c r="GB2" s="850" t="s">
        <v>6656</v>
      </c>
      <c r="GC2" s="977" t="s">
        <v>8827</v>
      </c>
      <c r="GD2" s="524" t="s">
        <v>8828</v>
      </c>
      <c r="GE2" s="524" t="s">
        <v>8829</v>
      </c>
      <c r="GF2" s="523" t="s">
        <v>8830</v>
      </c>
      <c r="GG2" s="523" t="s">
        <v>8831</v>
      </c>
      <c r="GH2" s="675" t="s">
        <v>8832</v>
      </c>
      <c r="GI2" s="551" t="s">
        <v>8833</v>
      </c>
      <c r="GJ2" s="8" t="s">
        <v>3503</v>
      </c>
      <c r="GK2" s="1092" t="s">
        <v>3519</v>
      </c>
      <c r="GL2" s="935" t="s">
        <v>2464</v>
      </c>
      <c r="GM2" s="935" t="s">
        <v>3</v>
      </c>
      <c r="GN2" s="1023" t="s">
        <v>2453</v>
      </c>
      <c r="GO2" s="1145" t="s">
        <v>8998</v>
      </c>
      <c r="GP2" s="1013" t="s">
        <v>9513</v>
      </c>
      <c r="GQ2" s="1014" t="s">
        <v>9514</v>
      </c>
      <c r="GR2" s="806" t="s">
        <v>3526</v>
      </c>
      <c r="GS2" s="1013" t="s">
        <v>2430</v>
      </c>
      <c r="GT2" s="1014" t="s">
        <v>2465</v>
      </c>
    </row>
    <row r="3" spans="1:202" x14ac:dyDescent="0.25">
      <c r="A3" s="78">
        <v>1</v>
      </c>
      <c r="B3" s="10"/>
      <c r="C3" s="165" t="s">
        <v>11</v>
      </c>
      <c r="D3" s="188" t="s">
        <v>12</v>
      </c>
      <c r="E3" s="1123">
        <v>32526.562000000002</v>
      </c>
      <c r="F3" s="1124">
        <v>20363.423839234649</v>
      </c>
      <c r="G3" s="1125">
        <v>630</v>
      </c>
      <c r="H3" s="468" t="s">
        <v>1152</v>
      </c>
      <c r="I3" s="469" t="s">
        <v>14</v>
      </c>
      <c r="J3" s="213">
        <v>2</v>
      </c>
      <c r="K3" s="215" t="s">
        <v>2369</v>
      </c>
      <c r="L3" s="1169">
        <v>1</v>
      </c>
      <c r="M3" s="118" t="s">
        <v>1602</v>
      </c>
      <c r="N3" s="79">
        <v>1</v>
      </c>
      <c r="O3" s="129" t="s">
        <v>572</v>
      </c>
      <c r="P3" s="80">
        <v>1</v>
      </c>
      <c r="Q3" s="249" t="s">
        <v>2370</v>
      </c>
      <c r="R3" s="79">
        <v>0</v>
      </c>
      <c r="S3" s="80">
        <v>0</v>
      </c>
      <c r="T3" s="221" t="s">
        <v>2370</v>
      </c>
      <c r="U3" s="79">
        <v>1</v>
      </c>
      <c r="V3" s="251">
        <v>1</v>
      </c>
      <c r="W3" s="79">
        <v>1</v>
      </c>
      <c r="X3" s="118" t="s">
        <v>2092</v>
      </c>
      <c r="Y3" s="79">
        <v>1</v>
      </c>
      <c r="Z3" s="232" t="s">
        <v>2103</v>
      </c>
      <c r="AA3" s="223">
        <v>1</v>
      </c>
      <c r="AB3" s="213">
        <v>1</v>
      </c>
      <c r="AC3" s="227">
        <v>2005</v>
      </c>
      <c r="AD3" s="79">
        <v>1</v>
      </c>
      <c r="AE3" s="80">
        <v>0</v>
      </c>
      <c r="AF3" s="80">
        <v>3</v>
      </c>
      <c r="AG3" s="81">
        <v>2010</v>
      </c>
      <c r="AH3" s="25">
        <v>0</v>
      </c>
      <c r="AI3" s="56"/>
      <c r="AJ3" s="55" t="s">
        <v>572</v>
      </c>
      <c r="AK3" s="79">
        <v>1</v>
      </c>
      <c r="AL3" s="80">
        <v>2</v>
      </c>
      <c r="AM3" s="80">
        <v>1</v>
      </c>
      <c r="AN3" s="81">
        <v>2005</v>
      </c>
      <c r="AO3" s="79">
        <v>0</v>
      </c>
      <c r="AP3" s="229"/>
      <c r="AQ3" s="81" t="s">
        <v>572</v>
      </c>
      <c r="AR3" s="79">
        <v>1</v>
      </c>
      <c r="AS3" s="80">
        <v>1</v>
      </c>
      <c r="AT3" s="80">
        <v>1</v>
      </c>
      <c r="AU3" s="80">
        <v>0</v>
      </c>
      <c r="AV3" s="80">
        <v>0</v>
      </c>
      <c r="AW3" s="80">
        <v>1</v>
      </c>
      <c r="AX3" s="80">
        <v>1</v>
      </c>
      <c r="AY3" s="80">
        <v>0</v>
      </c>
      <c r="AZ3" s="80">
        <v>1</v>
      </c>
      <c r="BA3" s="80">
        <v>1</v>
      </c>
      <c r="BB3" s="80">
        <v>0</v>
      </c>
      <c r="BC3" s="230" t="s">
        <v>572</v>
      </c>
      <c r="BD3" s="470">
        <v>0</v>
      </c>
      <c r="BE3" s="471" t="s">
        <v>572</v>
      </c>
      <c r="BF3" s="79">
        <v>1</v>
      </c>
      <c r="BG3" s="118" t="s">
        <v>1803</v>
      </c>
      <c r="BH3" s="79">
        <v>1</v>
      </c>
      <c r="BI3" s="118" t="s">
        <v>2103</v>
      </c>
      <c r="BJ3" s="223">
        <v>3</v>
      </c>
      <c r="BK3" s="224" t="s">
        <v>16</v>
      </c>
      <c r="BL3" s="472" t="s">
        <v>15</v>
      </c>
      <c r="BM3" s="473" t="s">
        <v>18</v>
      </c>
      <c r="BN3" s="472" t="s">
        <v>17</v>
      </c>
      <c r="BO3" s="226" t="s">
        <v>1251</v>
      </c>
      <c r="BP3" s="79">
        <v>0</v>
      </c>
      <c r="BQ3" s="233" t="s">
        <v>572</v>
      </c>
      <c r="BR3" s="79">
        <v>1</v>
      </c>
      <c r="BS3" s="235" t="s">
        <v>1416</v>
      </c>
      <c r="BT3" s="79">
        <v>2</v>
      </c>
      <c r="BU3" s="230" t="s">
        <v>19</v>
      </c>
      <c r="BV3" s="79">
        <v>1</v>
      </c>
      <c r="BW3" s="80">
        <v>3</v>
      </c>
      <c r="BX3" s="230" t="s">
        <v>572</v>
      </c>
      <c r="BY3" s="79" t="s">
        <v>2009</v>
      </c>
      <c r="BZ3" s="80" t="s">
        <v>1966</v>
      </c>
      <c r="CA3" s="80" t="s">
        <v>572</v>
      </c>
      <c r="CB3" s="80" t="s">
        <v>572</v>
      </c>
      <c r="CC3" s="81">
        <v>0</v>
      </c>
      <c r="CD3" s="1126" t="s">
        <v>1312</v>
      </c>
      <c r="CE3" s="1127" t="s">
        <v>1547</v>
      </c>
      <c r="CF3" s="78" t="s">
        <v>1548</v>
      </c>
      <c r="CG3" s="78" t="s">
        <v>1549</v>
      </c>
      <c r="CH3" s="1128">
        <v>3</v>
      </c>
      <c r="CI3" s="78">
        <v>2011</v>
      </c>
      <c r="CJ3" s="1129" t="s">
        <v>1542</v>
      </c>
      <c r="CK3" s="1129">
        <v>4</v>
      </c>
      <c r="CL3" s="1130">
        <v>2</v>
      </c>
      <c r="CM3" s="552" t="s">
        <v>1550</v>
      </c>
      <c r="CN3" s="552" t="s">
        <v>1551</v>
      </c>
      <c r="CO3" s="552">
        <f t="shared" ref="CO3:CO34" si="0">IF(CH3=0,0,IF(CG3="T",1,2)+IF(CQ3&gt;1,1,0))</f>
        <v>1</v>
      </c>
      <c r="CP3" s="336"/>
      <c r="CQ3" s="78">
        <v>1</v>
      </c>
      <c r="CR3" s="503" t="s">
        <v>11</v>
      </c>
      <c r="CS3" s="506" t="s">
        <v>3554</v>
      </c>
      <c r="CT3" s="509"/>
      <c r="CU3" s="510" t="s">
        <v>3748</v>
      </c>
      <c r="CV3" s="628" t="s">
        <v>5578</v>
      </c>
      <c r="CW3" s="616">
        <v>0</v>
      </c>
      <c r="CX3" s="649" t="s">
        <v>4464</v>
      </c>
      <c r="CY3" s="651">
        <v>0.30435000000000001</v>
      </c>
      <c r="CZ3" s="651">
        <v>0.18110000000000001</v>
      </c>
      <c r="DA3" s="653">
        <v>38</v>
      </c>
      <c r="DB3" s="654">
        <v>23</v>
      </c>
      <c r="DC3" s="654">
        <v>5</v>
      </c>
      <c r="DD3" s="654">
        <v>18</v>
      </c>
      <c r="DE3" s="574" t="s">
        <v>9047</v>
      </c>
      <c r="DF3" s="1024" t="s">
        <v>9048</v>
      </c>
      <c r="DG3" s="1029">
        <v>2</v>
      </c>
      <c r="DH3" s="1030" t="s">
        <v>9086</v>
      </c>
      <c r="DI3" s="1031">
        <v>2011</v>
      </c>
      <c r="DJ3" s="554" t="s">
        <v>3760</v>
      </c>
      <c r="DK3" s="555">
        <v>2002</v>
      </c>
      <c r="DL3" s="556" t="s">
        <v>3759</v>
      </c>
      <c r="DM3" s="579">
        <v>2006</v>
      </c>
      <c r="DN3" s="579">
        <v>2</v>
      </c>
      <c r="DO3" s="579">
        <v>4</v>
      </c>
      <c r="DP3" s="180">
        <v>48</v>
      </c>
      <c r="DQ3" s="625" t="s">
        <v>4463</v>
      </c>
      <c r="DR3" s="180" t="s">
        <v>572</v>
      </c>
      <c r="DS3" s="181" t="s">
        <v>572</v>
      </c>
      <c r="DT3" s="570" t="s">
        <v>4468</v>
      </c>
      <c r="DU3" s="340">
        <v>1965</v>
      </c>
      <c r="DV3" s="180" t="s">
        <v>4053</v>
      </c>
      <c r="DW3" s="584" t="s">
        <v>4054</v>
      </c>
      <c r="DX3" s="180">
        <v>2</v>
      </c>
      <c r="DY3" s="180" t="s">
        <v>4053</v>
      </c>
      <c r="DZ3" s="538" t="s">
        <v>4469</v>
      </c>
      <c r="EA3" s="855">
        <v>2012</v>
      </c>
      <c r="EB3" s="343">
        <v>3</v>
      </c>
      <c r="EC3" s="180">
        <v>2</v>
      </c>
      <c r="ED3" s="641" t="s">
        <v>4632</v>
      </c>
      <c r="EE3" s="180">
        <v>2004</v>
      </c>
      <c r="EF3" s="619">
        <v>2004</v>
      </c>
      <c r="EG3" s="180">
        <v>4</v>
      </c>
      <c r="EH3" s="614" t="s">
        <v>4064</v>
      </c>
      <c r="EI3" s="584" t="s">
        <v>4470</v>
      </c>
      <c r="EJ3" s="180">
        <v>2</v>
      </c>
      <c r="EK3" s="180" t="s">
        <v>6962</v>
      </c>
      <c r="EL3" s="625" t="s">
        <v>4471</v>
      </c>
      <c r="EM3" s="343">
        <v>2005</v>
      </c>
      <c r="EN3" s="343">
        <v>3</v>
      </c>
      <c r="EO3" s="704">
        <v>2</v>
      </c>
      <c r="EP3" s="688">
        <v>0</v>
      </c>
      <c r="EQ3" s="688">
        <v>0</v>
      </c>
      <c r="ER3" s="201" t="s">
        <v>572</v>
      </c>
      <c r="ES3" s="180" t="s">
        <v>572</v>
      </c>
      <c r="ET3" s="181">
        <v>1</v>
      </c>
      <c r="EU3" s="798">
        <v>0</v>
      </c>
      <c r="EV3" s="620" t="s">
        <v>572</v>
      </c>
      <c r="EW3" s="557" t="s">
        <v>572</v>
      </c>
      <c r="EX3" s="593">
        <v>0</v>
      </c>
      <c r="EY3" s="574" t="s">
        <v>572</v>
      </c>
      <c r="EZ3" s="557" t="s">
        <v>572</v>
      </c>
      <c r="FA3" s="594">
        <v>0</v>
      </c>
      <c r="FB3" s="737">
        <v>388056</v>
      </c>
      <c r="FC3" s="738">
        <v>2</v>
      </c>
      <c r="FD3" s="690" t="s">
        <v>3869</v>
      </c>
      <c r="FE3" s="745">
        <v>2013</v>
      </c>
      <c r="FF3" s="756" t="s">
        <v>6652</v>
      </c>
      <c r="FG3" s="757" t="s">
        <v>6897</v>
      </c>
      <c r="FH3" s="791">
        <v>2</v>
      </c>
      <c r="FI3" s="787" t="s">
        <v>2699</v>
      </c>
      <c r="FJ3" s="558" t="s">
        <v>3762</v>
      </c>
      <c r="FK3" s="720">
        <v>2012</v>
      </c>
      <c r="FL3" s="720">
        <v>3</v>
      </c>
      <c r="FM3" s="758">
        <v>1</v>
      </c>
      <c r="FN3" s="776" t="s">
        <v>1312</v>
      </c>
      <c r="FO3" s="772" t="s">
        <v>1547</v>
      </c>
      <c r="FP3" s="791">
        <v>2</v>
      </c>
      <c r="FQ3" s="778" t="s">
        <v>1550</v>
      </c>
      <c r="FR3" s="558" t="s">
        <v>4463</v>
      </c>
      <c r="FS3" s="593" t="s">
        <v>572</v>
      </c>
      <c r="FT3" s="593">
        <v>2</v>
      </c>
      <c r="FU3" s="594">
        <v>1</v>
      </c>
      <c r="FV3" s="563" t="s">
        <v>2316</v>
      </c>
      <c r="FW3" s="862" t="s">
        <v>5704</v>
      </c>
      <c r="FX3" s="558" t="s">
        <v>5736</v>
      </c>
      <c r="FY3" s="720">
        <v>2010</v>
      </c>
      <c r="FZ3" s="720">
        <v>3</v>
      </c>
      <c r="GA3" s="753">
        <v>1</v>
      </c>
      <c r="GB3" s="851" t="s">
        <v>5840</v>
      </c>
      <c r="GC3" s="978" t="s">
        <v>8</v>
      </c>
      <c r="GD3" s="208">
        <v>2</v>
      </c>
      <c r="GE3" s="683" t="s">
        <v>2699</v>
      </c>
      <c r="GF3" s="208">
        <v>2009</v>
      </c>
      <c r="GG3" s="208">
        <v>3</v>
      </c>
      <c r="GH3" s="339" t="s">
        <v>8835</v>
      </c>
      <c r="GI3" s="209" t="s">
        <v>8840</v>
      </c>
      <c r="GJ3" s="424">
        <f t="shared" ref="GJ3:GJ34" si="1">N3+CO3+EC3+EO3+ET3+FM3+FU3+GA3</f>
        <v>10</v>
      </c>
      <c r="GK3" s="425">
        <f t="shared" ref="GK3:GK34" si="2">GJ3/22*100</f>
        <v>45.454545454545453</v>
      </c>
      <c r="GL3" s="101" t="str">
        <f t="shared" ref="GL3:GL34" si="3">IF(GK3&lt;25,"D",IF(GK3&lt;50,"C",IF(GK3&lt;75,"B","A")))</f>
        <v>C</v>
      </c>
      <c r="GM3" s="188" t="s">
        <v>12</v>
      </c>
      <c r="GN3" s="11" t="s">
        <v>2459</v>
      </c>
      <c r="GO3" s="688">
        <v>1</v>
      </c>
      <c r="GP3" s="1015">
        <v>25.3</v>
      </c>
      <c r="GQ3" s="181">
        <v>0</v>
      </c>
      <c r="GR3" s="1166"/>
      <c r="GS3" s="341"/>
      <c r="GT3" s="1167"/>
    </row>
    <row r="4" spans="1:202" x14ac:dyDescent="0.25">
      <c r="A4" s="67">
        <v>2</v>
      </c>
      <c r="B4" s="13"/>
      <c r="C4" s="14" t="s">
        <v>20</v>
      </c>
      <c r="D4" s="83" t="s">
        <v>21</v>
      </c>
      <c r="E4" s="849">
        <v>2896.6790000000001</v>
      </c>
      <c r="F4" s="847">
        <v>12385.693726498392</v>
      </c>
      <c r="G4" s="49">
        <v>4290</v>
      </c>
      <c r="H4" s="155" t="s">
        <v>23</v>
      </c>
      <c r="I4" s="369" t="s">
        <v>22</v>
      </c>
      <c r="J4" s="56">
        <v>2</v>
      </c>
      <c r="K4" s="111" t="s">
        <v>1327</v>
      </c>
      <c r="L4" s="25">
        <v>1</v>
      </c>
      <c r="M4" s="529" t="s">
        <v>9570</v>
      </c>
      <c r="N4" s="25">
        <v>1</v>
      </c>
      <c r="O4" s="69" t="s">
        <v>572</v>
      </c>
      <c r="P4" s="56">
        <v>1</v>
      </c>
      <c r="Q4" s="191" t="s">
        <v>2338</v>
      </c>
      <c r="R4" s="25">
        <v>0</v>
      </c>
      <c r="S4" s="56">
        <v>0</v>
      </c>
      <c r="T4" s="169" t="s">
        <v>1603</v>
      </c>
      <c r="U4" s="25">
        <v>1</v>
      </c>
      <c r="V4" s="252">
        <v>1</v>
      </c>
      <c r="W4" s="1170">
        <v>1</v>
      </c>
      <c r="X4" s="1171" t="s">
        <v>9569</v>
      </c>
      <c r="Y4" s="25">
        <v>1</v>
      </c>
      <c r="Z4" s="19" t="s">
        <v>2153</v>
      </c>
      <c r="AA4" s="25">
        <v>1</v>
      </c>
      <c r="AB4" s="56">
        <v>1</v>
      </c>
      <c r="AC4" s="55">
        <v>2003</v>
      </c>
      <c r="AD4" s="25">
        <v>1</v>
      </c>
      <c r="AE4" s="56">
        <v>1</v>
      </c>
      <c r="AF4" s="56">
        <v>3</v>
      </c>
      <c r="AG4" s="55">
        <v>2002</v>
      </c>
      <c r="AH4" s="25">
        <v>0</v>
      </c>
      <c r="AI4" s="56"/>
      <c r="AJ4" s="55" t="s">
        <v>572</v>
      </c>
      <c r="AK4" s="25">
        <v>1</v>
      </c>
      <c r="AL4" s="56">
        <v>2</v>
      </c>
      <c r="AM4" s="56">
        <v>1</v>
      </c>
      <c r="AN4" s="55">
        <v>2002</v>
      </c>
      <c r="AO4" s="25">
        <v>1</v>
      </c>
      <c r="AP4" s="56">
        <v>1</v>
      </c>
      <c r="AQ4" s="55">
        <v>2009</v>
      </c>
      <c r="AR4" s="25">
        <v>1</v>
      </c>
      <c r="AS4" s="56">
        <v>1</v>
      </c>
      <c r="AT4" s="56">
        <v>1</v>
      </c>
      <c r="AU4" s="1172">
        <v>1</v>
      </c>
      <c r="AV4" s="56">
        <v>0</v>
      </c>
      <c r="AW4" s="56">
        <v>1</v>
      </c>
      <c r="AX4" s="56">
        <v>1</v>
      </c>
      <c r="AY4" s="56">
        <v>1</v>
      </c>
      <c r="AZ4" s="56">
        <v>1</v>
      </c>
      <c r="BA4" s="56">
        <v>1</v>
      </c>
      <c r="BB4" s="56">
        <v>0</v>
      </c>
      <c r="BC4" s="69" t="s">
        <v>572</v>
      </c>
      <c r="BD4" s="237">
        <v>1</v>
      </c>
      <c r="BE4" s="476" t="s">
        <v>8981</v>
      </c>
      <c r="BF4" s="25">
        <v>0</v>
      </c>
      <c r="BG4" s="131" t="s">
        <v>572</v>
      </c>
      <c r="BH4" s="25">
        <v>1</v>
      </c>
      <c r="BI4" s="19" t="s">
        <v>2104</v>
      </c>
      <c r="BJ4" s="25">
        <v>1</v>
      </c>
      <c r="BK4" s="60" t="s">
        <v>25</v>
      </c>
      <c r="BL4" s="20" t="s">
        <v>24</v>
      </c>
      <c r="BM4" s="21" t="s">
        <v>27</v>
      </c>
      <c r="BN4" s="20" t="s">
        <v>26</v>
      </c>
      <c r="BO4" s="132" t="s">
        <v>572</v>
      </c>
      <c r="BP4" s="25">
        <v>1</v>
      </c>
      <c r="BQ4" s="61" t="s">
        <v>29</v>
      </c>
      <c r="BR4" s="25">
        <v>1</v>
      </c>
      <c r="BS4" s="26" t="s">
        <v>1417</v>
      </c>
      <c r="BT4" s="25">
        <v>2</v>
      </c>
      <c r="BU4" s="24" t="s">
        <v>1418</v>
      </c>
      <c r="BV4" s="25">
        <v>1</v>
      </c>
      <c r="BW4" s="56">
        <v>3</v>
      </c>
      <c r="BX4" s="24" t="s">
        <v>2651</v>
      </c>
      <c r="BY4" s="25" t="s">
        <v>2008</v>
      </c>
      <c r="BZ4" s="56" t="s">
        <v>1966</v>
      </c>
      <c r="CA4" s="56" t="s">
        <v>572</v>
      </c>
      <c r="CB4" s="56" t="s">
        <v>572</v>
      </c>
      <c r="CC4" s="55">
        <v>0</v>
      </c>
      <c r="CD4" s="75" t="s">
        <v>9567</v>
      </c>
      <c r="CE4" s="238" t="s">
        <v>9568</v>
      </c>
      <c r="CF4" s="67" t="s">
        <v>1548</v>
      </c>
      <c r="CG4" s="67" t="s">
        <v>1549</v>
      </c>
      <c r="CH4" s="73">
        <v>3</v>
      </c>
      <c r="CI4" s="67">
        <v>2010</v>
      </c>
      <c r="CJ4" s="73" t="s">
        <v>1542</v>
      </c>
      <c r="CK4" s="73">
        <v>1</v>
      </c>
      <c r="CL4" s="74">
        <v>2</v>
      </c>
      <c r="CM4" s="67" t="s">
        <v>1552</v>
      </c>
      <c r="CN4" s="67" t="s">
        <v>1553</v>
      </c>
      <c r="CO4" s="67">
        <f t="shared" si="0"/>
        <v>2</v>
      </c>
      <c r="CP4" s="336"/>
      <c r="CQ4" s="67">
        <v>2</v>
      </c>
      <c r="CR4" s="500" t="s">
        <v>20</v>
      </c>
      <c r="CS4" s="507" t="s">
        <v>3555</v>
      </c>
      <c r="CT4" s="511"/>
      <c r="CU4" s="1152" t="s">
        <v>3748</v>
      </c>
      <c r="CV4" s="628" t="s">
        <v>4653</v>
      </c>
      <c r="CW4" s="568">
        <v>2</v>
      </c>
      <c r="CX4" s="636" t="s">
        <v>5577</v>
      </c>
      <c r="CY4" s="652">
        <v>0.59419999999999995</v>
      </c>
      <c r="CZ4" s="652">
        <v>0.44879999999999998</v>
      </c>
      <c r="DA4" s="601">
        <v>88</v>
      </c>
      <c r="DB4" s="560">
        <v>27</v>
      </c>
      <c r="DC4" s="560">
        <v>21</v>
      </c>
      <c r="DD4" s="560">
        <v>44</v>
      </c>
      <c r="DE4" s="156" t="s">
        <v>9049</v>
      </c>
      <c r="DF4" s="1025" t="s">
        <v>9050</v>
      </c>
      <c r="DG4" s="717">
        <v>2</v>
      </c>
      <c r="DH4" s="119" t="s">
        <v>9092</v>
      </c>
      <c r="DI4" s="1032">
        <v>2007</v>
      </c>
      <c r="DJ4" s="155" t="s">
        <v>23</v>
      </c>
      <c r="DK4" s="537">
        <v>1991</v>
      </c>
      <c r="DL4" s="538" t="s">
        <v>3829</v>
      </c>
      <c r="DM4" s="580">
        <v>2010</v>
      </c>
      <c r="DN4" s="580">
        <v>2</v>
      </c>
      <c r="DO4" s="580">
        <v>4</v>
      </c>
      <c r="DP4" s="183" t="s">
        <v>572</v>
      </c>
      <c r="DQ4" s="183" t="s">
        <v>572</v>
      </c>
      <c r="DR4" s="183" t="s">
        <v>572</v>
      </c>
      <c r="DS4" s="184" t="s">
        <v>572</v>
      </c>
      <c r="DT4" s="571" t="s">
        <v>5740</v>
      </c>
      <c r="DU4" s="340">
        <v>1992</v>
      </c>
      <c r="DV4" s="58" t="s">
        <v>6079</v>
      </c>
      <c r="DW4" s="637" t="s">
        <v>4473</v>
      </c>
      <c r="DX4" s="58">
        <v>1</v>
      </c>
      <c r="DY4" s="58" t="s">
        <v>1563</v>
      </c>
      <c r="DZ4" s="538" t="s">
        <v>4055</v>
      </c>
      <c r="EA4" s="256">
        <v>2007</v>
      </c>
      <c r="EB4" s="58">
        <v>3</v>
      </c>
      <c r="EC4" s="58">
        <v>2</v>
      </c>
      <c r="ED4" s="642" t="s">
        <v>5374</v>
      </c>
      <c r="EE4" s="183">
        <v>1992</v>
      </c>
      <c r="EF4" s="548">
        <v>1992</v>
      </c>
      <c r="EG4" s="183">
        <v>4</v>
      </c>
      <c r="EH4" s="541" t="s">
        <v>4064</v>
      </c>
      <c r="EI4" s="547" t="s">
        <v>4470</v>
      </c>
      <c r="EJ4" s="58">
        <v>2</v>
      </c>
      <c r="EK4" s="58" t="s">
        <v>6962</v>
      </c>
      <c r="EL4" s="538" t="s">
        <v>4472</v>
      </c>
      <c r="EM4" s="58">
        <v>2008</v>
      </c>
      <c r="EN4" s="58">
        <v>3</v>
      </c>
      <c r="EO4" s="342">
        <v>2</v>
      </c>
      <c r="EP4" s="340">
        <v>1</v>
      </c>
      <c r="EQ4" s="340">
        <v>0</v>
      </c>
      <c r="ER4" s="571" t="s">
        <v>4155</v>
      </c>
      <c r="ES4" s="183">
        <v>2007</v>
      </c>
      <c r="ET4" s="184">
        <v>3</v>
      </c>
      <c r="EU4" s="799">
        <v>1</v>
      </c>
      <c r="EV4" s="685" t="s">
        <v>9660</v>
      </c>
      <c r="EW4" s="561">
        <v>2015</v>
      </c>
      <c r="EX4" s="561">
        <v>2</v>
      </c>
      <c r="EY4" s="571" t="s">
        <v>8848</v>
      </c>
      <c r="EZ4" s="183">
        <v>2008</v>
      </c>
      <c r="FA4" s="599">
        <v>2</v>
      </c>
      <c r="FB4" s="739">
        <v>129212</v>
      </c>
      <c r="FC4" s="740">
        <v>1</v>
      </c>
      <c r="FD4" s="691" t="s">
        <v>3870</v>
      </c>
      <c r="FE4" s="746">
        <v>2013</v>
      </c>
      <c r="FF4" s="759" t="s">
        <v>6652</v>
      </c>
      <c r="FG4" s="760" t="s">
        <v>6897</v>
      </c>
      <c r="FH4" s="792">
        <v>1</v>
      </c>
      <c r="FI4" s="785" t="s">
        <v>1563</v>
      </c>
      <c r="FJ4" s="119" t="s">
        <v>3871</v>
      </c>
      <c r="FK4" s="597" t="s">
        <v>572</v>
      </c>
      <c r="FL4" s="561">
        <v>2</v>
      </c>
      <c r="FM4" s="600">
        <v>2</v>
      </c>
      <c r="FN4" s="768" t="s">
        <v>6652</v>
      </c>
      <c r="FO4" s="760" t="s">
        <v>6894</v>
      </c>
      <c r="FP4" s="792">
        <v>1</v>
      </c>
      <c r="FQ4" s="785" t="s">
        <v>1563</v>
      </c>
      <c r="FR4" s="536" t="s">
        <v>3872</v>
      </c>
      <c r="FS4" s="597" t="s">
        <v>572</v>
      </c>
      <c r="FT4" s="560">
        <v>2</v>
      </c>
      <c r="FU4" s="600">
        <v>2</v>
      </c>
      <c r="FV4" s="564" t="s">
        <v>2316</v>
      </c>
      <c r="FW4" s="541" t="s">
        <v>5705</v>
      </c>
      <c r="FX4" s="536" t="s">
        <v>3773</v>
      </c>
      <c r="FY4" s="539">
        <v>2008</v>
      </c>
      <c r="FZ4" s="539">
        <v>3</v>
      </c>
      <c r="GA4" s="840">
        <v>2</v>
      </c>
      <c r="GB4" s="650" t="s">
        <v>5841</v>
      </c>
      <c r="GC4" s="979" t="s">
        <v>8769</v>
      </c>
      <c r="GD4" s="183">
        <v>2</v>
      </c>
      <c r="GE4" s="683" t="s">
        <v>8834</v>
      </c>
      <c r="GF4" s="183">
        <v>1998</v>
      </c>
      <c r="GG4" s="183">
        <v>3</v>
      </c>
      <c r="GH4" s="340" t="s">
        <v>8835</v>
      </c>
      <c r="GI4" s="184" t="s">
        <v>8842</v>
      </c>
      <c r="GJ4" s="426">
        <f t="shared" si="1"/>
        <v>16</v>
      </c>
      <c r="GK4" s="427">
        <f t="shared" si="2"/>
        <v>72.727272727272734</v>
      </c>
      <c r="GL4" s="12" t="str">
        <f t="shared" si="3"/>
        <v>B</v>
      </c>
      <c r="GM4" s="83" t="s">
        <v>21</v>
      </c>
      <c r="GN4" s="18" t="s">
        <v>2456</v>
      </c>
      <c r="GO4" s="340"/>
      <c r="GP4" s="1016"/>
      <c r="GQ4" s="184">
        <v>0</v>
      </c>
      <c r="GR4" s="57"/>
      <c r="GS4" s="58"/>
      <c r="GT4" s="59"/>
    </row>
    <row r="5" spans="1:202" x14ac:dyDescent="0.25">
      <c r="A5" s="67">
        <v>3</v>
      </c>
      <c r="B5" s="13"/>
      <c r="C5" s="14" t="s">
        <v>30</v>
      </c>
      <c r="D5" s="83" t="s">
        <v>21</v>
      </c>
      <c r="E5" s="849">
        <v>39666.519</v>
      </c>
      <c r="F5" s="847">
        <v>193012.65101811956</v>
      </c>
      <c r="G5" s="49">
        <v>4870</v>
      </c>
      <c r="H5" s="155" t="s">
        <v>32</v>
      </c>
      <c r="I5" s="369" t="s">
        <v>31</v>
      </c>
      <c r="J5" s="56">
        <v>1</v>
      </c>
      <c r="K5" s="111" t="s">
        <v>1328</v>
      </c>
      <c r="L5" s="25">
        <v>1</v>
      </c>
      <c r="M5" s="19" t="s">
        <v>1604</v>
      </c>
      <c r="N5" s="25">
        <v>1</v>
      </c>
      <c r="O5" s="69" t="s">
        <v>572</v>
      </c>
      <c r="P5" s="56">
        <v>0</v>
      </c>
      <c r="Q5" s="250" t="s">
        <v>572</v>
      </c>
      <c r="R5" s="25">
        <v>1</v>
      </c>
      <c r="S5" s="56">
        <v>0</v>
      </c>
      <c r="T5" s="191" t="s">
        <v>2339</v>
      </c>
      <c r="U5" s="25">
        <v>1</v>
      </c>
      <c r="V5" s="252">
        <v>1</v>
      </c>
      <c r="W5" s="25">
        <v>0</v>
      </c>
      <c r="X5" s="130" t="s">
        <v>572</v>
      </c>
      <c r="Y5" s="25">
        <v>0</v>
      </c>
      <c r="Z5" s="134" t="s">
        <v>572</v>
      </c>
      <c r="AA5" s="25">
        <v>1</v>
      </c>
      <c r="AB5" s="56">
        <v>1</v>
      </c>
      <c r="AC5" s="55">
        <v>2001</v>
      </c>
      <c r="AD5" s="25">
        <v>0</v>
      </c>
      <c r="AE5" s="50"/>
      <c r="AF5" s="50" t="s">
        <v>572</v>
      </c>
      <c r="AG5" s="55" t="s">
        <v>572</v>
      </c>
      <c r="AH5" s="25">
        <v>0</v>
      </c>
      <c r="AI5" s="56"/>
      <c r="AJ5" s="55" t="s">
        <v>572</v>
      </c>
      <c r="AK5" s="25">
        <v>1</v>
      </c>
      <c r="AL5" s="56">
        <v>4</v>
      </c>
      <c r="AM5" s="56">
        <v>0</v>
      </c>
      <c r="AN5" s="55">
        <v>2009</v>
      </c>
      <c r="AO5" s="25">
        <v>0</v>
      </c>
      <c r="AP5" s="56"/>
      <c r="AQ5" s="55" t="s">
        <v>572</v>
      </c>
      <c r="AR5" s="25">
        <v>1</v>
      </c>
      <c r="AS5" s="56">
        <v>1</v>
      </c>
      <c r="AT5" s="56">
        <v>0</v>
      </c>
      <c r="AU5" s="56">
        <v>0</v>
      </c>
      <c r="AV5" s="56">
        <v>0</v>
      </c>
      <c r="AW5" s="56">
        <v>0</v>
      </c>
      <c r="AX5" s="56">
        <v>0</v>
      </c>
      <c r="AY5" s="56">
        <v>0</v>
      </c>
      <c r="AZ5" s="56">
        <v>0</v>
      </c>
      <c r="BA5" s="56">
        <v>0</v>
      </c>
      <c r="BB5" s="56">
        <v>0</v>
      </c>
      <c r="BC5" s="69" t="s">
        <v>572</v>
      </c>
      <c r="BD5" s="423">
        <v>0</v>
      </c>
      <c r="BE5" s="475" t="s">
        <v>572</v>
      </c>
      <c r="BF5" s="25">
        <v>0</v>
      </c>
      <c r="BG5" s="131" t="s">
        <v>572</v>
      </c>
      <c r="BH5" s="25">
        <v>0</v>
      </c>
      <c r="BI5" s="131" t="s">
        <v>572</v>
      </c>
      <c r="BJ5" s="25">
        <v>0</v>
      </c>
      <c r="BK5" s="60" t="s">
        <v>34</v>
      </c>
      <c r="BL5" s="20" t="s">
        <v>33</v>
      </c>
      <c r="BM5" s="21" t="s">
        <v>36</v>
      </c>
      <c r="BN5" s="20" t="s">
        <v>35</v>
      </c>
      <c r="BO5" s="132" t="s">
        <v>572</v>
      </c>
      <c r="BP5" s="25">
        <v>0</v>
      </c>
      <c r="BQ5" s="134" t="s">
        <v>572</v>
      </c>
      <c r="BR5" s="84">
        <v>0</v>
      </c>
      <c r="BS5" s="72" t="s">
        <v>572</v>
      </c>
      <c r="BT5" s="25">
        <v>2</v>
      </c>
      <c r="BU5" s="69"/>
      <c r="BV5" s="25">
        <v>0</v>
      </c>
      <c r="BW5" s="56">
        <v>3</v>
      </c>
      <c r="BX5" s="69" t="s">
        <v>572</v>
      </c>
      <c r="BY5" s="25" t="s">
        <v>2007</v>
      </c>
      <c r="BZ5" s="56" t="s">
        <v>1958</v>
      </c>
      <c r="CA5" s="56" t="s">
        <v>572</v>
      </c>
      <c r="CB5" s="56" t="s">
        <v>572</v>
      </c>
      <c r="CC5" s="55">
        <v>0</v>
      </c>
      <c r="CD5" s="75" t="s">
        <v>1495</v>
      </c>
      <c r="CE5" s="1131" t="s">
        <v>1554</v>
      </c>
      <c r="CF5" s="75" t="s">
        <v>1548</v>
      </c>
      <c r="CG5" s="75" t="s">
        <v>13</v>
      </c>
      <c r="CH5" s="73">
        <v>3</v>
      </c>
      <c r="CI5" s="75">
        <v>2010</v>
      </c>
      <c r="CJ5" s="75" t="s">
        <v>1548</v>
      </c>
      <c r="CK5" s="75">
        <v>5</v>
      </c>
      <c r="CL5" s="75">
        <v>1</v>
      </c>
      <c r="CM5" s="75" t="s">
        <v>1558</v>
      </c>
      <c r="CN5" s="75" t="s">
        <v>1553</v>
      </c>
      <c r="CO5" s="75">
        <f t="shared" si="0"/>
        <v>3</v>
      </c>
      <c r="CP5" s="336"/>
      <c r="CQ5" s="67">
        <v>3</v>
      </c>
      <c r="CR5" s="500" t="s">
        <v>30</v>
      </c>
      <c r="CS5" s="507" t="s">
        <v>3556</v>
      </c>
      <c r="CT5" s="511"/>
      <c r="CU5" s="512"/>
      <c r="CV5" s="639" t="s">
        <v>4621</v>
      </c>
      <c r="CW5" s="568">
        <v>0</v>
      </c>
      <c r="CX5" s="636" t="s">
        <v>5582</v>
      </c>
      <c r="CY5" s="652">
        <v>6.522E-2</v>
      </c>
      <c r="CZ5" s="652">
        <v>7.8700000000000006E-2</v>
      </c>
      <c r="DA5" s="601">
        <v>16</v>
      </c>
      <c r="DB5" s="560">
        <v>18</v>
      </c>
      <c r="DC5" s="560">
        <v>2</v>
      </c>
      <c r="DD5" s="560">
        <v>9</v>
      </c>
      <c r="DE5" s="156" t="s">
        <v>9051</v>
      </c>
      <c r="DF5" s="1025" t="s">
        <v>9052</v>
      </c>
      <c r="DG5" s="717">
        <v>2</v>
      </c>
      <c r="DH5" s="119" t="s">
        <v>9051</v>
      </c>
      <c r="DI5" s="1032">
        <v>2009</v>
      </c>
      <c r="DJ5" s="521" t="s">
        <v>3889</v>
      </c>
      <c r="DK5" s="537">
        <v>1962</v>
      </c>
      <c r="DL5" s="538" t="s">
        <v>4419</v>
      </c>
      <c r="DM5" s="580">
        <v>2007</v>
      </c>
      <c r="DN5" s="580">
        <v>2</v>
      </c>
      <c r="DO5" s="580">
        <v>4</v>
      </c>
      <c r="DP5" s="183" t="s">
        <v>572</v>
      </c>
      <c r="DQ5" s="183" t="s">
        <v>572</v>
      </c>
      <c r="DR5" s="183" t="s">
        <v>572</v>
      </c>
      <c r="DS5" s="184" t="s">
        <v>572</v>
      </c>
      <c r="DT5" s="571" t="s">
        <v>4622</v>
      </c>
      <c r="DU5" s="340">
        <v>1958</v>
      </c>
      <c r="DV5" s="183" t="s">
        <v>6959</v>
      </c>
      <c r="DW5" s="547" t="s">
        <v>4056</v>
      </c>
      <c r="DX5" s="183">
        <v>2</v>
      </c>
      <c r="DY5" s="183" t="s">
        <v>1565</v>
      </c>
      <c r="DZ5" s="538" t="s">
        <v>5755</v>
      </c>
      <c r="EA5" s="256">
        <v>2012</v>
      </c>
      <c r="EB5" s="58">
        <v>3</v>
      </c>
      <c r="EC5" s="183">
        <v>2</v>
      </c>
      <c r="ED5" s="642" t="s">
        <v>5375</v>
      </c>
      <c r="EE5" s="183">
        <v>1963</v>
      </c>
      <c r="EF5" s="548">
        <v>1966</v>
      </c>
      <c r="EG5" s="183">
        <v>0</v>
      </c>
      <c r="EH5" s="547" t="s">
        <v>4065</v>
      </c>
      <c r="EI5" s="547" t="s">
        <v>4066</v>
      </c>
      <c r="EJ5" s="183">
        <v>1</v>
      </c>
      <c r="EK5" s="183" t="s">
        <v>1563</v>
      </c>
      <c r="EL5" s="538" t="s">
        <v>4623</v>
      </c>
      <c r="EM5" s="58">
        <v>2004</v>
      </c>
      <c r="EN5" s="58">
        <v>3</v>
      </c>
      <c r="EO5" s="342">
        <v>2</v>
      </c>
      <c r="EP5" s="340">
        <v>0</v>
      </c>
      <c r="EQ5" s="340">
        <v>0</v>
      </c>
      <c r="ER5" s="571" t="s">
        <v>4156</v>
      </c>
      <c r="ES5" s="183">
        <v>2013</v>
      </c>
      <c r="ET5" s="184">
        <v>2</v>
      </c>
      <c r="EU5" s="799">
        <v>0</v>
      </c>
      <c r="EV5" s="569" t="s">
        <v>572</v>
      </c>
      <c r="EW5" s="559" t="s">
        <v>572</v>
      </c>
      <c r="EX5" s="561">
        <v>0</v>
      </c>
      <c r="EY5" s="571" t="s">
        <v>3873</v>
      </c>
      <c r="EZ5" s="183">
        <v>2005</v>
      </c>
      <c r="FA5" s="599">
        <v>1</v>
      </c>
      <c r="FB5" s="830">
        <v>1851400</v>
      </c>
      <c r="FC5" s="741" t="str">
        <f>IFERROR(VLOOKUP($C5,'PS Employment'!$B$2:$N$107,13,FALSE),"0")</f>
        <v>0</v>
      </c>
      <c r="FD5" s="692" t="s">
        <v>7448</v>
      </c>
      <c r="FE5" s="600">
        <v>2004</v>
      </c>
      <c r="FF5" s="759" t="s">
        <v>6810</v>
      </c>
      <c r="FG5" s="876" t="s">
        <v>7226</v>
      </c>
      <c r="FH5" s="792">
        <v>1</v>
      </c>
      <c r="FI5" s="762" t="s">
        <v>1563</v>
      </c>
      <c r="FJ5" s="119" t="s">
        <v>7179</v>
      </c>
      <c r="FK5" s="561" t="s">
        <v>572</v>
      </c>
      <c r="FL5" s="561">
        <v>2</v>
      </c>
      <c r="FM5" s="600">
        <v>2</v>
      </c>
      <c r="FN5" s="759" t="s">
        <v>6810</v>
      </c>
      <c r="FO5" s="876" t="s">
        <v>7226</v>
      </c>
      <c r="FP5" s="792">
        <v>1</v>
      </c>
      <c r="FQ5" s="762" t="s">
        <v>1563</v>
      </c>
      <c r="FR5" s="119" t="s">
        <v>7179</v>
      </c>
      <c r="FS5" s="561" t="s">
        <v>572</v>
      </c>
      <c r="FT5" s="561">
        <v>2</v>
      </c>
      <c r="FU5" s="600">
        <v>2</v>
      </c>
      <c r="FV5" s="565" t="s">
        <v>2486</v>
      </c>
      <c r="FW5" s="813" t="s">
        <v>572</v>
      </c>
      <c r="FX5" s="722" t="s">
        <v>7564</v>
      </c>
      <c r="FY5" s="540" t="s">
        <v>572</v>
      </c>
      <c r="FZ5" s="539">
        <v>1</v>
      </c>
      <c r="GA5" s="713">
        <v>0</v>
      </c>
      <c r="GB5" s="861" t="s">
        <v>572</v>
      </c>
      <c r="GC5" s="571" t="s">
        <v>9431</v>
      </c>
      <c r="GD5" s="183">
        <v>2</v>
      </c>
      <c r="GE5" s="683" t="s">
        <v>8834</v>
      </c>
      <c r="GF5" s="183">
        <v>2005</v>
      </c>
      <c r="GG5" s="183">
        <v>3</v>
      </c>
      <c r="GH5" s="340" t="s">
        <v>9432</v>
      </c>
      <c r="GI5" s="184">
        <v>4</v>
      </c>
      <c r="GJ5" s="426">
        <f t="shared" si="1"/>
        <v>14</v>
      </c>
      <c r="GK5" s="427">
        <f t="shared" si="2"/>
        <v>63.636363636363633</v>
      </c>
      <c r="GL5" s="12" t="str">
        <f t="shared" si="3"/>
        <v>B</v>
      </c>
      <c r="GM5" s="83" t="s">
        <v>21</v>
      </c>
      <c r="GN5" s="18" t="s">
        <v>2458</v>
      </c>
      <c r="GO5" s="340"/>
      <c r="GP5" s="1016"/>
      <c r="GQ5" s="184">
        <v>0</v>
      </c>
      <c r="GR5" s="57"/>
      <c r="GS5" s="58"/>
      <c r="GT5" s="59"/>
    </row>
    <row r="6" spans="1:202" x14ac:dyDescent="0.25">
      <c r="A6" s="67">
        <v>4</v>
      </c>
      <c r="B6" s="13"/>
      <c r="C6" s="14" t="s">
        <v>37</v>
      </c>
      <c r="D6" s="83" t="s">
        <v>38</v>
      </c>
      <c r="E6" s="849">
        <v>78.013999999999996</v>
      </c>
      <c r="F6" s="847">
        <v>3447</v>
      </c>
      <c r="G6" s="49">
        <v>43110</v>
      </c>
      <c r="H6" s="155" t="s">
        <v>40</v>
      </c>
      <c r="I6" s="369" t="s">
        <v>39</v>
      </c>
      <c r="J6" s="56">
        <v>2</v>
      </c>
      <c r="K6" s="111" t="s">
        <v>4166</v>
      </c>
      <c r="L6" s="25">
        <v>1</v>
      </c>
      <c r="M6" s="19" t="s">
        <v>1605</v>
      </c>
      <c r="N6" s="25">
        <v>1</v>
      </c>
      <c r="O6" s="69" t="s">
        <v>572</v>
      </c>
      <c r="P6" s="56">
        <v>0</v>
      </c>
      <c r="Q6" s="250" t="s">
        <v>572</v>
      </c>
      <c r="R6" s="25">
        <v>0</v>
      </c>
      <c r="S6" s="56">
        <v>0</v>
      </c>
      <c r="T6" s="168" t="s">
        <v>572</v>
      </c>
      <c r="U6" s="25">
        <v>1</v>
      </c>
      <c r="V6" s="252">
        <v>1</v>
      </c>
      <c r="W6" s="25">
        <v>1</v>
      </c>
      <c r="X6" s="19" t="s">
        <v>2100</v>
      </c>
      <c r="Y6" s="25">
        <v>1</v>
      </c>
      <c r="Z6" s="26" t="s">
        <v>1421</v>
      </c>
      <c r="AA6" s="25">
        <v>1</v>
      </c>
      <c r="AB6" s="56">
        <v>0</v>
      </c>
      <c r="AC6" s="55">
        <v>2008</v>
      </c>
      <c r="AD6" s="25">
        <v>0</v>
      </c>
      <c r="AE6" s="50"/>
      <c r="AF6" s="50" t="s">
        <v>572</v>
      </c>
      <c r="AG6" s="55" t="s">
        <v>572</v>
      </c>
      <c r="AH6" s="25">
        <v>0</v>
      </c>
      <c r="AI6" s="56"/>
      <c r="AJ6" s="55" t="s">
        <v>572</v>
      </c>
      <c r="AK6" s="25">
        <v>1</v>
      </c>
      <c r="AL6" s="56">
        <v>4</v>
      </c>
      <c r="AM6" s="56">
        <v>0</v>
      </c>
      <c r="AN6" s="55">
        <v>2007</v>
      </c>
      <c r="AO6" s="25">
        <v>0</v>
      </c>
      <c r="AP6" s="56"/>
      <c r="AQ6" s="55" t="s">
        <v>572</v>
      </c>
      <c r="AR6" s="25">
        <v>1</v>
      </c>
      <c r="AS6" s="56">
        <v>1</v>
      </c>
      <c r="AT6" s="56">
        <v>0</v>
      </c>
      <c r="AU6" s="56">
        <v>0</v>
      </c>
      <c r="AV6" s="56">
        <v>0</v>
      </c>
      <c r="AW6" s="56">
        <v>1</v>
      </c>
      <c r="AX6" s="56">
        <v>1</v>
      </c>
      <c r="AY6" s="56">
        <v>0</v>
      </c>
      <c r="AZ6" s="56">
        <v>1</v>
      </c>
      <c r="BA6" s="56">
        <v>1</v>
      </c>
      <c r="BB6" s="56">
        <v>0</v>
      </c>
      <c r="BC6" s="69" t="s">
        <v>572</v>
      </c>
      <c r="BD6" s="423">
        <v>0</v>
      </c>
      <c r="BE6" s="475" t="s">
        <v>572</v>
      </c>
      <c r="BF6" s="25">
        <v>0</v>
      </c>
      <c r="BG6" s="131" t="s">
        <v>572</v>
      </c>
      <c r="BH6" s="25">
        <v>0</v>
      </c>
      <c r="BI6" s="131" t="s">
        <v>572</v>
      </c>
      <c r="BJ6" s="25">
        <v>0</v>
      </c>
      <c r="BK6" s="60" t="s">
        <v>42</v>
      </c>
      <c r="BL6" s="20" t="s">
        <v>41</v>
      </c>
      <c r="BM6" s="21" t="s">
        <v>44</v>
      </c>
      <c r="BN6" s="20" t="s">
        <v>43</v>
      </c>
      <c r="BO6" s="132" t="s">
        <v>572</v>
      </c>
      <c r="BP6" s="25">
        <v>1</v>
      </c>
      <c r="BQ6" s="26" t="s">
        <v>1419</v>
      </c>
      <c r="BR6" s="25">
        <v>1</v>
      </c>
      <c r="BS6" s="26" t="s">
        <v>1420</v>
      </c>
      <c r="BT6" s="25">
        <v>0</v>
      </c>
      <c r="BU6" s="24" t="s">
        <v>19</v>
      </c>
      <c r="BV6" s="25">
        <v>0</v>
      </c>
      <c r="BW6" s="56">
        <v>3</v>
      </c>
      <c r="BX6" s="69" t="s">
        <v>572</v>
      </c>
      <c r="BY6" s="25" t="s">
        <v>1963</v>
      </c>
      <c r="BZ6" s="56" t="s">
        <v>572</v>
      </c>
      <c r="CA6" s="56" t="s">
        <v>572</v>
      </c>
      <c r="CB6" s="56" t="s">
        <v>572</v>
      </c>
      <c r="CC6" s="55" t="s">
        <v>572</v>
      </c>
      <c r="CD6" s="75" t="s">
        <v>1276</v>
      </c>
      <c r="CE6" s="1131" t="s">
        <v>1555</v>
      </c>
      <c r="CF6" s="75" t="s">
        <v>1548</v>
      </c>
      <c r="CG6" s="75" t="s">
        <v>13</v>
      </c>
      <c r="CH6" s="75">
        <v>3</v>
      </c>
      <c r="CI6" s="75">
        <v>2005</v>
      </c>
      <c r="CJ6" s="75" t="s">
        <v>1548</v>
      </c>
      <c r="CK6" s="75">
        <v>1</v>
      </c>
      <c r="CL6" s="75">
        <v>1</v>
      </c>
      <c r="CM6" s="75" t="s">
        <v>1563</v>
      </c>
      <c r="CN6" s="75" t="s">
        <v>1553</v>
      </c>
      <c r="CO6" s="75">
        <f t="shared" si="0"/>
        <v>3</v>
      </c>
      <c r="CP6" s="336"/>
      <c r="CQ6" s="67">
        <v>4</v>
      </c>
      <c r="CR6" s="500" t="s">
        <v>37</v>
      </c>
      <c r="CS6" s="507" t="s">
        <v>3557</v>
      </c>
      <c r="CT6" s="511"/>
      <c r="CU6" s="512"/>
      <c r="CV6" s="639" t="s">
        <v>4625</v>
      </c>
      <c r="CW6" s="568">
        <v>2</v>
      </c>
      <c r="CX6" s="636" t="s">
        <v>5581</v>
      </c>
      <c r="CY6" s="652">
        <v>0.50724999999999998</v>
      </c>
      <c r="CZ6" s="652">
        <v>0.43309999999999998</v>
      </c>
      <c r="DA6" s="601">
        <v>78</v>
      </c>
      <c r="DB6" s="560">
        <v>57</v>
      </c>
      <c r="DC6" s="560">
        <v>9</v>
      </c>
      <c r="DD6" s="560">
        <v>24</v>
      </c>
      <c r="DE6" s="156" t="s">
        <v>9053</v>
      </c>
      <c r="DF6" s="1025" t="s">
        <v>9054</v>
      </c>
      <c r="DG6" s="717">
        <v>5</v>
      </c>
      <c r="DH6" s="119" t="s">
        <v>9235</v>
      </c>
      <c r="DI6" s="1032">
        <v>2015</v>
      </c>
      <c r="DJ6" s="521" t="s">
        <v>4627</v>
      </c>
      <c r="DK6" s="548">
        <v>1993</v>
      </c>
      <c r="DL6" s="547" t="s">
        <v>572</v>
      </c>
      <c r="DM6" s="581" t="s">
        <v>572</v>
      </c>
      <c r="DN6" s="580">
        <v>0</v>
      </c>
      <c r="DO6" s="581" t="s">
        <v>572</v>
      </c>
      <c r="DP6" s="183" t="s">
        <v>572</v>
      </c>
      <c r="DQ6" s="183" t="s">
        <v>572</v>
      </c>
      <c r="DR6" s="183" t="s">
        <v>572</v>
      </c>
      <c r="DS6" s="184" t="s">
        <v>572</v>
      </c>
      <c r="DT6" s="571" t="s">
        <v>5741</v>
      </c>
      <c r="DU6" s="340">
        <v>1993</v>
      </c>
      <c r="DV6" s="183" t="s">
        <v>6837</v>
      </c>
      <c r="DW6" s="547" t="s">
        <v>6838</v>
      </c>
      <c r="DX6" s="183">
        <v>2</v>
      </c>
      <c r="DY6" s="183" t="s">
        <v>2699</v>
      </c>
      <c r="DZ6" s="538" t="s">
        <v>6839</v>
      </c>
      <c r="EA6" s="256">
        <v>2006</v>
      </c>
      <c r="EB6" s="58">
        <v>3</v>
      </c>
      <c r="EC6" s="183">
        <v>2</v>
      </c>
      <c r="ED6" s="642" t="s">
        <v>5376</v>
      </c>
      <c r="EE6" s="183">
        <v>1993</v>
      </c>
      <c r="EF6" s="548">
        <v>1998</v>
      </c>
      <c r="EG6" s="183">
        <v>0</v>
      </c>
      <c r="EH6" s="547" t="s">
        <v>572</v>
      </c>
      <c r="EI6" s="547" t="s">
        <v>572</v>
      </c>
      <c r="EJ6" s="183">
        <v>0</v>
      </c>
      <c r="EK6" s="183" t="s">
        <v>572</v>
      </c>
      <c r="EL6" s="547" t="s">
        <v>572</v>
      </c>
      <c r="EM6" s="58" t="s">
        <v>572</v>
      </c>
      <c r="EN6" s="58">
        <v>0</v>
      </c>
      <c r="EO6" s="342">
        <v>1</v>
      </c>
      <c r="EP6" s="340" t="s">
        <v>572</v>
      </c>
      <c r="EQ6" s="340" t="s">
        <v>572</v>
      </c>
      <c r="ER6" s="571" t="s">
        <v>5814</v>
      </c>
      <c r="ES6" s="183">
        <v>2006</v>
      </c>
      <c r="ET6" s="184">
        <v>3</v>
      </c>
      <c r="EU6" s="799">
        <v>0</v>
      </c>
      <c r="EV6" s="571" t="s">
        <v>3868</v>
      </c>
      <c r="EW6" s="559" t="s">
        <v>572</v>
      </c>
      <c r="EX6" s="597">
        <v>1</v>
      </c>
      <c r="EY6" s="571" t="s">
        <v>3874</v>
      </c>
      <c r="EZ6" s="183">
        <v>2009</v>
      </c>
      <c r="FA6" s="599">
        <v>1</v>
      </c>
      <c r="FB6" s="830">
        <v>1850</v>
      </c>
      <c r="FC6" s="741">
        <v>2</v>
      </c>
      <c r="FD6" s="692" t="s">
        <v>7228</v>
      </c>
      <c r="FE6" s="600">
        <v>2005</v>
      </c>
      <c r="FF6" s="761" t="s">
        <v>7227</v>
      </c>
      <c r="FG6" s="762" t="s">
        <v>7147</v>
      </c>
      <c r="FH6" s="561">
        <v>2</v>
      </c>
      <c r="FI6" s="762" t="s">
        <v>2699</v>
      </c>
      <c r="FJ6" s="119" t="s">
        <v>7119</v>
      </c>
      <c r="FK6" s="561">
        <v>2005</v>
      </c>
      <c r="FL6" s="561">
        <v>3</v>
      </c>
      <c r="FM6" s="600">
        <v>2</v>
      </c>
      <c r="FN6" s="788" t="s">
        <v>7227</v>
      </c>
      <c r="FO6" s="762" t="s">
        <v>7147</v>
      </c>
      <c r="FP6" s="561">
        <v>2</v>
      </c>
      <c r="FQ6" s="762" t="s">
        <v>2699</v>
      </c>
      <c r="FR6" s="119" t="s">
        <v>7119</v>
      </c>
      <c r="FS6" s="561">
        <v>2005</v>
      </c>
      <c r="FT6" s="561">
        <v>3</v>
      </c>
      <c r="FU6" s="600">
        <v>2</v>
      </c>
      <c r="FV6" s="721" t="s">
        <v>572</v>
      </c>
      <c r="FW6" s="813" t="s">
        <v>572</v>
      </c>
      <c r="FX6" s="722" t="s">
        <v>7520</v>
      </c>
      <c r="FY6" s="540" t="s">
        <v>572</v>
      </c>
      <c r="FZ6" s="539">
        <v>0</v>
      </c>
      <c r="GA6" s="713">
        <v>0</v>
      </c>
      <c r="GB6" s="861" t="s">
        <v>572</v>
      </c>
      <c r="GC6" s="1039" t="s">
        <v>9433</v>
      </c>
      <c r="GD6" s="539">
        <v>1</v>
      </c>
      <c r="GE6" s="683" t="s">
        <v>1563</v>
      </c>
      <c r="GF6" s="539">
        <v>2005</v>
      </c>
      <c r="GG6" s="539">
        <v>3</v>
      </c>
      <c r="GH6" s="340" t="s">
        <v>8835</v>
      </c>
      <c r="GI6" s="184" t="s">
        <v>8840</v>
      </c>
      <c r="GJ6" s="426">
        <f t="shared" si="1"/>
        <v>14</v>
      </c>
      <c r="GK6" s="427">
        <f t="shared" si="2"/>
        <v>63.636363636363633</v>
      </c>
      <c r="GL6" s="12" t="str">
        <f t="shared" si="3"/>
        <v>B</v>
      </c>
      <c r="GM6" s="83" t="s">
        <v>38</v>
      </c>
      <c r="GN6" s="18"/>
      <c r="GO6" s="340"/>
      <c r="GP6" s="1016"/>
      <c r="GQ6" s="184">
        <v>1</v>
      </c>
      <c r="GR6" s="57" t="s">
        <v>2460</v>
      </c>
      <c r="GS6" s="58"/>
      <c r="GT6" s="59"/>
    </row>
    <row r="7" spans="1:202" x14ac:dyDescent="0.25">
      <c r="A7" s="67">
        <v>5</v>
      </c>
      <c r="B7" s="13"/>
      <c r="C7" s="14" t="s">
        <v>45</v>
      </c>
      <c r="D7" s="83" t="s">
        <v>21</v>
      </c>
      <c r="E7" s="849">
        <v>25021.973999999998</v>
      </c>
      <c r="F7" s="847">
        <v>104489.38976200558</v>
      </c>
      <c r="G7" s="49">
        <v>4180</v>
      </c>
      <c r="H7" s="155" t="s">
        <v>48</v>
      </c>
      <c r="I7" s="369" t="s">
        <v>47</v>
      </c>
      <c r="J7" s="56">
        <v>2</v>
      </c>
      <c r="K7" s="111" t="s">
        <v>1329</v>
      </c>
      <c r="L7" s="25">
        <v>1</v>
      </c>
      <c r="M7" s="19" t="s">
        <v>1606</v>
      </c>
      <c r="N7" s="25">
        <v>1</v>
      </c>
      <c r="O7" s="69" t="s">
        <v>572</v>
      </c>
      <c r="P7" s="353">
        <v>0</v>
      </c>
      <c r="Q7" s="250" t="s">
        <v>572</v>
      </c>
      <c r="R7" s="25">
        <v>1</v>
      </c>
      <c r="S7" s="56">
        <v>1</v>
      </c>
      <c r="T7" s="191" t="s">
        <v>2340</v>
      </c>
      <c r="U7" s="25">
        <v>1</v>
      </c>
      <c r="V7" s="252">
        <v>1</v>
      </c>
      <c r="W7" s="25">
        <v>0</v>
      </c>
      <c r="X7" s="130" t="s">
        <v>572</v>
      </c>
      <c r="Y7" s="25">
        <v>1</v>
      </c>
      <c r="Z7" s="19" t="s">
        <v>2105</v>
      </c>
      <c r="AA7" s="25">
        <v>1</v>
      </c>
      <c r="AB7" s="56">
        <v>0</v>
      </c>
      <c r="AC7" s="55">
        <v>2006</v>
      </c>
      <c r="AD7" s="25">
        <v>0</v>
      </c>
      <c r="AE7" s="50"/>
      <c r="AF7" s="50" t="s">
        <v>572</v>
      </c>
      <c r="AG7" s="55" t="s">
        <v>572</v>
      </c>
      <c r="AH7" s="25">
        <v>1</v>
      </c>
      <c r="AI7" s="56">
        <v>0</v>
      </c>
      <c r="AJ7" s="55">
        <v>2008</v>
      </c>
      <c r="AK7" s="25">
        <v>1</v>
      </c>
      <c r="AL7" s="56">
        <v>4</v>
      </c>
      <c r="AM7" s="56">
        <v>0</v>
      </c>
      <c r="AN7" s="55">
        <v>2006</v>
      </c>
      <c r="AO7" s="25">
        <v>0</v>
      </c>
      <c r="AP7" s="56"/>
      <c r="AQ7" s="55" t="s">
        <v>572</v>
      </c>
      <c r="AR7" s="25">
        <v>1</v>
      </c>
      <c r="AS7" s="56">
        <v>1</v>
      </c>
      <c r="AT7" s="56">
        <v>1</v>
      </c>
      <c r="AU7" s="56">
        <v>0</v>
      </c>
      <c r="AV7" s="56">
        <v>0</v>
      </c>
      <c r="AW7" s="56">
        <v>1</v>
      </c>
      <c r="AX7" s="56">
        <v>1</v>
      </c>
      <c r="AY7" s="56">
        <v>1</v>
      </c>
      <c r="AZ7" s="56">
        <v>1</v>
      </c>
      <c r="BA7" s="56">
        <v>0</v>
      </c>
      <c r="BB7" s="56">
        <v>0</v>
      </c>
      <c r="BC7" s="69" t="s">
        <v>572</v>
      </c>
      <c r="BD7" s="423">
        <v>0</v>
      </c>
      <c r="BE7" s="475" t="s">
        <v>572</v>
      </c>
      <c r="BF7" s="25">
        <v>0</v>
      </c>
      <c r="BG7" s="131" t="s">
        <v>572</v>
      </c>
      <c r="BH7" s="25">
        <v>1</v>
      </c>
      <c r="BI7" s="19" t="s">
        <v>2105</v>
      </c>
      <c r="BJ7" s="25">
        <v>0</v>
      </c>
      <c r="BK7" s="60" t="s">
        <v>50</v>
      </c>
      <c r="BL7" s="20" t="s">
        <v>49</v>
      </c>
      <c r="BM7" s="21" t="s">
        <v>52</v>
      </c>
      <c r="BN7" s="20" t="s">
        <v>51</v>
      </c>
      <c r="BO7" s="132" t="s">
        <v>572</v>
      </c>
      <c r="BP7" s="25">
        <v>0</v>
      </c>
      <c r="BQ7" s="134" t="s">
        <v>572</v>
      </c>
      <c r="BR7" s="25">
        <v>1</v>
      </c>
      <c r="BS7" s="26" t="s">
        <v>1422</v>
      </c>
      <c r="BT7" s="25">
        <v>0</v>
      </c>
      <c r="BU7" s="69" t="s">
        <v>572</v>
      </c>
      <c r="BV7" s="25">
        <v>0</v>
      </c>
      <c r="BW7" s="56">
        <v>3</v>
      </c>
      <c r="BX7" s="69" t="s">
        <v>572</v>
      </c>
      <c r="BY7" s="25" t="s">
        <v>1987</v>
      </c>
      <c r="BZ7" s="56" t="s">
        <v>572</v>
      </c>
      <c r="CA7" s="56" t="s">
        <v>572</v>
      </c>
      <c r="CB7" s="56" t="s">
        <v>572</v>
      </c>
      <c r="CC7" s="55" t="s">
        <v>572</v>
      </c>
      <c r="CD7" s="75" t="s">
        <v>1307</v>
      </c>
      <c r="CE7" s="1131" t="s">
        <v>1557</v>
      </c>
      <c r="CF7" s="75" t="s">
        <v>1548</v>
      </c>
      <c r="CG7" s="75" t="s">
        <v>1549</v>
      </c>
      <c r="CH7" s="75">
        <v>3</v>
      </c>
      <c r="CI7" s="75">
        <v>2004</v>
      </c>
      <c r="CJ7" s="75" t="s">
        <v>1548</v>
      </c>
      <c r="CK7" s="75">
        <v>1</v>
      </c>
      <c r="CL7" s="75">
        <v>1</v>
      </c>
      <c r="CM7" s="75" t="s">
        <v>1558</v>
      </c>
      <c r="CN7" s="75" t="s">
        <v>1553</v>
      </c>
      <c r="CO7" s="75">
        <f t="shared" si="0"/>
        <v>2</v>
      </c>
      <c r="CP7" s="336"/>
      <c r="CQ7" s="67">
        <v>5</v>
      </c>
      <c r="CR7" s="500" t="s">
        <v>45</v>
      </c>
      <c r="CS7" s="507" t="s">
        <v>3558</v>
      </c>
      <c r="CT7" s="511"/>
      <c r="CU7" s="512"/>
      <c r="CV7" s="639" t="s">
        <v>4628</v>
      </c>
      <c r="CW7" s="568">
        <v>1</v>
      </c>
      <c r="CX7" s="636" t="s">
        <v>5580</v>
      </c>
      <c r="CY7" s="652">
        <v>0.34782999999999997</v>
      </c>
      <c r="CZ7" s="652">
        <v>0.29920000000000002</v>
      </c>
      <c r="DA7" s="601">
        <v>59</v>
      </c>
      <c r="DB7" s="560">
        <v>50</v>
      </c>
      <c r="DC7" s="560">
        <v>0</v>
      </c>
      <c r="DD7" s="560">
        <v>12</v>
      </c>
      <c r="DE7" s="685" t="s">
        <v>9055</v>
      </c>
      <c r="DF7" s="1025" t="s">
        <v>9056</v>
      </c>
      <c r="DG7" s="717">
        <v>2</v>
      </c>
      <c r="DH7" s="119" t="s">
        <v>9098</v>
      </c>
      <c r="DI7" s="1032">
        <v>2008</v>
      </c>
      <c r="DJ7" s="521" t="s">
        <v>3891</v>
      </c>
      <c r="DK7" s="537">
        <v>1975</v>
      </c>
      <c r="DL7" s="538" t="s">
        <v>3890</v>
      </c>
      <c r="DM7" s="580">
        <v>2001</v>
      </c>
      <c r="DN7" s="580">
        <v>2</v>
      </c>
      <c r="DO7" s="580">
        <v>4</v>
      </c>
      <c r="DP7" s="183" t="s">
        <v>572</v>
      </c>
      <c r="DQ7" s="183" t="s">
        <v>572</v>
      </c>
      <c r="DR7" s="183" t="s">
        <v>572</v>
      </c>
      <c r="DS7" s="184" t="s">
        <v>572</v>
      </c>
      <c r="DT7" s="542" t="s">
        <v>4629</v>
      </c>
      <c r="DU7" s="676">
        <v>1998</v>
      </c>
      <c r="DV7" s="183" t="s">
        <v>5746</v>
      </c>
      <c r="DW7" s="547" t="s">
        <v>5747</v>
      </c>
      <c r="DX7" s="183">
        <v>1</v>
      </c>
      <c r="DY7" s="183" t="s">
        <v>7005</v>
      </c>
      <c r="DZ7" s="538" t="s">
        <v>5748</v>
      </c>
      <c r="EA7" s="58">
        <v>2012</v>
      </c>
      <c r="EB7" s="58">
        <v>2</v>
      </c>
      <c r="EC7" s="183">
        <v>2</v>
      </c>
      <c r="ED7" s="642" t="s">
        <v>5377</v>
      </c>
      <c r="EE7" s="183">
        <v>1975</v>
      </c>
      <c r="EF7" s="548">
        <v>1990</v>
      </c>
      <c r="EG7" s="183">
        <v>0</v>
      </c>
      <c r="EH7" s="547" t="s">
        <v>6964</v>
      </c>
      <c r="EI7" s="547" t="s">
        <v>4631</v>
      </c>
      <c r="EJ7" s="183">
        <v>2</v>
      </c>
      <c r="EK7" s="183" t="s">
        <v>6963</v>
      </c>
      <c r="EL7" s="538" t="s">
        <v>4630</v>
      </c>
      <c r="EM7" s="58">
        <v>2011</v>
      </c>
      <c r="EN7" s="58">
        <v>3</v>
      </c>
      <c r="EO7" s="342">
        <v>2</v>
      </c>
      <c r="EP7" s="340">
        <v>1</v>
      </c>
      <c r="EQ7" s="340">
        <v>0</v>
      </c>
      <c r="ER7" s="611" t="s">
        <v>572</v>
      </c>
      <c r="ES7" s="183" t="s">
        <v>572</v>
      </c>
      <c r="ET7" s="184">
        <v>1</v>
      </c>
      <c r="EU7" s="799">
        <v>0</v>
      </c>
      <c r="EV7" s="569" t="s">
        <v>572</v>
      </c>
      <c r="EW7" s="559" t="s">
        <v>572</v>
      </c>
      <c r="EX7" s="561">
        <v>0</v>
      </c>
      <c r="EY7" s="156" t="s">
        <v>572</v>
      </c>
      <c r="EZ7" s="559" t="s">
        <v>572</v>
      </c>
      <c r="FA7" s="600">
        <v>0</v>
      </c>
      <c r="FB7" s="1155">
        <v>500000</v>
      </c>
      <c r="FC7" s="741">
        <v>2</v>
      </c>
      <c r="FD7" s="691" t="s">
        <v>3875</v>
      </c>
      <c r="FE7" s="747">
        <v>2007</v>
      </c>
      <c r="FF7" s="1156" t="s">
        <v>1307</v>
      </c>
      <c r="FG7" s="762" t="s">
        <v>1557</v>
      </c>
      <c r="FH7" s="561">
        <v>1</v>
      </c>
      <c r="FI7" s="762" t="s">
        <v>1563</v>
      </c>
      <c r="FJ7" s="119" t="s">
        <v>1606</v>
      </c>
      <c r="FK7" s="561">
        <v>2004</v>
      </c>
      <c r="FL7" s="561">
        <v>3</v>
      </c>
      <c r="FM7" s="600">
        <v>2</v>
      </c>
      <c r="FN7" s="817" t="s">
        <v>1307</v>
      </c>
      <c r="FO7" s="670" t="s">
        <v>1557</v>
      </c>
      <c r="FP7" s="548">
        <v>1</v>
      </c>
      <c r="FQ7" s="670" t="s">
        <v>1563</v>
      </c>
      <c r="FR7" s="119" t="s">
        <v>1606</v>
      </c>
      <c r="FS7" s="561">
        <v>2004</v>
      </c>
      <c r="FT7" s="561">
        <v>3</v>
      </c>
      <c r="FU7" s="600">
        <v>2</v>
      </c>
      <c r="FV7" s="721" t="s">
        <v>572</v>
      </c>
      <c r="FW7" s="858" t="s">
        <v>7045</v>
      </c>
      <c r="FX7" s="722" t="s">
        <v>7519</v>
      </c>
      <c r="FY7" s="540">
        <v>2014</v>
      </c>
      <c r="FZ7" s="539">
        <v>2</v>
      </c>
      <c r="GA7" s="713">
        <v>1</v>
      </c>
      <c r="GB7" s="861" t="s">
        <v>572</v>
      </c>
      <c r="GC7" s="979" t="s">
        <v>8770</v>
      </c>
      <c r="GD7" s="539">
        <v>2</v>
      </c>
      <c r="GE7" s="1040" t="s">
        <v>8834</v>
      </c>
      <c r="GF7" s="539">
        <v>1999</v>
      </c>
      <c r="GG7" s="539">
        <v>3</v>
      </c>
      <c r="GH7" s="676" t="s">
        <v>8835</v>
      </c>
      <c r="GI7" s="615">
        <v>4</v>
      </c>
      <c r="GJ7" s="426">
        <f t="shared" si="1"/>
        <v>13</v>
      </c>
      <c r="GK7" s="427">
        <f t="shared" si="2"/>
        <v>59.090909090909093</v>
      </c>
      <c r="GL7" s="12" t="str">
        <f t="shared" si="3"/>
        <v>B</v>
      </c>
      <c r="GM7" s="83" t="s">
        <v>21</v>
      </c>
      <c r="GN7" s="18" t="s">
        <v>2454</v>
      </c>
      <c r="GO7" s="1160" t="s">
        <v>3851</v>
      </c>
      <c r="GP7" s="1016">
        <v>49.6</v>
      </c>
      <c r="GQ7" s="184">
        <v>0</v>
      </c>
      <c r="GR7" s="57"/>
      <c r="GS7" s="58"/>
      <c r="GT7" s="59"/>
    </row>
    <row r="8" spans="1:202" x14ac:dyDescent="0.25">
      <c r="A8" s="67">
        <v>6</v>
      </c>
      <c r="B8" s="13"/>
      <c r="C8" s="14" t="s">
        <v>53</v>
      </c>
      <c r="D8" s="83" t="s">
        <v>38</v>
      </c>
      <c r="E8" s="849">
        <v>91.817999999999998</v>
      </c>
      <c r="F8" s="847">
        <v>1229.0170432791492</v>
      </c>
      <c r="G8" s="49">
        <v>13390</v>
      </c>
      <c r="H8" s="154" t="s">
        <v>1368</v>
      </c>
      <c r="I8" s="369" t="s">
        <v>54</v>
      </c>
      <c r="J8" s="56">
        <v>1</v>
      </c>
      <c r="K8" s="112" t="s">
        <v>55</v>
      </c>
      <c r="L8" s="25">
        <v>2</v>
      </c>
      <c r="M8" s="529" t="s">
        <v>9571</v>
      </c>
      <c r="N8" s="25">
        <v>1</v>
      </c>
      <c r="O8" s="69" t="s">
        <v>572</v>
      </c>
      <c r="P8" s="353">
        <v>0</v>
      </c>
      <c r="Q8" s="250" t="s">
        <v>572</v>
      </c>
      <c r="R8" s="25">
        <v>0</v>
      </c>
      <c r="S8" s="56">
        <v>0</v>
      </c>
      <c r="T8" s="168" t="s">
        <v>572</v>
      </c>
      <c r="U8" s="25">
        <v>1</v>
      </c>
      <c r="V8" s="252">
        <v>1</v>
      </c>
      <c r="W8" s="25">
        <v>0</v>
      </c>
      <c r="X8" s="24" t="s">
        <v>572</v>
      </c>
      <c r="Y8" s="25">
        <v>0</v>
      </c>
      <c r="Z8" s="134" t="s">
        <v>572</v>
      </c>
      <c r="AA8" s="25">
        <v>1</v>
      </c>
      <c r="AB8" s="56">
        <v>1</v>
      </c>
      <c r="AC8" s="55">
        <v>2011</v>
      </c>
      <c r="AD8" s="25">
        <v>0</v>
      </c>
      <c r="AE8" s="50"/>
      <c r="AF8" s="50" t="s">
        <v>572</v>
      </c>
      <c r="AG8" s="55" t="s">
        <v>572</v>
      </c>
      <c r="AH8" s="25">
        <v>0</v>
      </c>
      <c r="AI8" s="56"/>
      <c r="AJ8" s="55" t="s">
        <v>572</v>
      </c>
      <c r="AK8" s="25">
        <v>1</v>
      </c>
      <c r="AL8" s="56">
        <v>4</v>
      </c>
      <c r="AM8" s="56">
        <v>1</v>
      </c>
      <c r="AN8" s="55">
        <v>2009</v>
      </c>
      <c r="AO8" s="25">
        <v>0</v>
      </c>
      <c r="AP8" s="56"/>
      <c r="AQ8" s="55" t="s">
        <v>572</v>
      </c>
      <c r="AR8" s="25">
        <v>1</v>
      </c>
      <c r="AS8" s="56">
        <v>0</v>
      </c>
      <c r="AT8" s="56">
        <v>0</v>
      </c>
      <c r="AU8" s="56">
        <v>1</v>
      </c>
      <c r="AV8" s="56">
        <v>0</v>
      </c>
      <c r="AW8" s="56">
        <v>1</v>
      </c>
      <c r="AX8" s="56">
        <v>1</v>
      </c>
      <c r="AY8" s="56">
        <v>0</v>
      </c>
      <c r="AZ8" s="56">
        <v>0</v>
      </c>
      <c r="BA8" s="56">
        <v>0</v>
      </c>
      <c r="BB8" s="56">
        <v>0</v>
      </c>
      <c r="BC8" s="69" t="s">
        <v>572</v>
      </c>
      <c r="BD8" s="423">
        <v>0</v>
      </c>
      <c r="BE8" s="475" t="s">
        <v>572</v>
      </c>
      <c r="BF8" s="25">
        <v>0</v>
      </c>
      <c r="BG8" s="131" t="s">
        <v>572</v>
      </c>
      <c r="BH8" s="25">
        <v>0</v>
      </c>
      <c r="BI8" s="19" t="s">
        <v>572</v>
      </c>
      <c r="BJ8" s="25">
        <v>0</v>
      </c>
      <c r="BK8" s="60" t="s">
        <v>57</v>
      </c>
      <c r="BL8" s="20" t="s">
        <v>56</v>
      </c>
      <c r="BM8" s="119" t="s">
        <v>59</v>
      </c>
      <c r="BN8" s="20" t="s">
        <v>58</v>
      </c>
      <c r="BO8" s="132" t="s">
        <v>572</v>
      </c>
      <c r="BP8" s="25">
        <v>1</v>
      </c>
      <c r="BQ8" s="61" t="s">
        <v>1423</v>
      </c>
      <c r="BR8" s="25">
        <v>0</v>
      </c>
      <c r="BS8" s="69" t="s">
        <v>572</v>
      </c>
      <c r="BT8" s="25">
        <v>0</v>
      </c>
      <c r="BU8" s="69" t="s">
        <v>572</v>
      </c>
      <c r="BV8" s="25">
        <v>0</v>
      </c>
      <c r="BW8" s="56">
        <v>3</v>
      </c>
      <c r="BX8" s="24" t="s">
        <v>2652</v>
      </c>
      <c r="BY8" s="25" t="s">
        <v>1966</v>
      </c>
      <c r="BZ8" s="56" t="s">
        <v>572</v>
      </c>
      <c r="CA8" s="56" t="s">
        <v>572</v>
      </c>
      <c r="CB8" s="56" t="s">
        <v>572</v>
      </c>
      <c r="CC8" s="55" t="s">
        <v>572</v>
      </c>
      <c r="CD8" s="75" t="s">
        <v>1282</v>
      </c>
      <c r="CE8" s="1131" t="s">
        <v>1559</v>
      </c>
      <c r="CF8" s="75" t="s">
        <v>1548</v>
      </c>
      <c r="CG8" s="75" t="s">
        <v>13</v>
      </c>
      <c r="CH8" s="75">
        <v>3</v>
      </c>
      <c r="CI8" s="75">
        <v>2012</v>
      </c>
      <c r="CJ8" s="75" t="s">
        <v>1548</v>
      </c>
      <c r="CK8" s="75">
        <v>1</v>
      </c>
      <c r="CL8" s="75">
        <v>2</v>
      </c>
      <c r="CM8" s="75" t="s">
        <v>1550</v>
      </c>
      <c r="CN8" s="75" t="s">
        <v>1553</v>
      </c>
      <c r="CO8" s="75">
        <f t="shared" si="0"/>
        <v>3</v>
      </c>
      <c r="CP8" s="336"/>
      <c r="CQ8" s="67">
        <v>6</v>
      </c>
      <c r="CR8" s="500" t="s">
        <v>53</v>
      </c>
      <c r="CS8" s="507" t="s">
        <v>3559</v>
      </c>
      <c r="CT8" s="511"/>
      <c r="CU8" s="512"/>
      <c r="CV8" s="628" t="s">
        <v>5524</v>
      </c>
      <c r="CW8" s="568">
        <v>1</v>
      </c>
      <c r="CX8" s="636" t="s">
        <v>5579</v>
      </c>
      <c r="CY8" s="652">
        <v>0.18115999999999999</v>
      </c>
      <c r="CZ8" s="652">
        <v>0.4173</v>
      </c>
      <c r="DA8" s="601">
        <v>78</v>
      </c>
      <c r="DB8" s="560">
        <v>41</v>
      </c>
      <c r="DC8" s="560">
        <v>16</v>
      </c>
      <c r="DD8" s="560">
        <v>29</v>
      </c>
      <c r="DE8" s="119" t="s">
        <v>9057</v>
      </c>
      <c r="DF8" s="1026" t="s">
        <v>9058</v>
      </c>
      <c r="DG8" s="561">
        <v>5</v>
      </c>
      <c r="DH8" s="119" t="s">
        <v>9099</v>
      </c>
      <c r="DI8" s="1032">
        <v>2012</v>
      </c>
      <c r="DJ8" s="154" t="s">
        <v>1368</v>
      </c>
      <c r="DK8" s="537">
        <v>1981</v>
      </c>
      <c r="DL8" s="538" t="s">
        <v>4418</v>
      </c>
      <c r="DM8" s="581">
        <v>1981</v>
      </c>
      <c r="DN8" s="580">
        <v>2</v>
      </c>
      <c r="DO8" s="580">
        <v>4</v>
      </c>
      <c r="DP8" s="183" t="s">
        <v>572</v>
      </c>
      <c r="DQ8" s="183" t="s">
        <v>572</v>
      </c>
      <c r="DR8" s="183" t="s">
        <v>572</v>
      </c>
      <c r="DS8" s="184" t="s">
        <v>572</v>
      </c>
      <c r="DT8" s="542" t="s">
        <v>5775</v>
      </c>
      <c r="DU8" s="340">
        <v>1977</v>
      </c>
      <c r="DV8" s="183" t="s">
        <v>4053</v>
      </c>
      <c r="DW8" s="547" t="s">
        <v>4054</v>
      </c>
      <c r="DX8" s="183">
        <v>2</v>
      </c>
      <c r="DY8" s="183" t="s">
        <v>4053</v>
      </c>
      <c r="DZ8" s="538" t="s">
        <v>4057</v>
      </c>
      <c r="EA8" s="58">
        <v>2002</v>
      </c>
      <c r="EB8" s="58">
        <v>3</v>
      </c>
      <c r="EC8" s="183">
        <v>2</v>
      </c>
      <c r="ED8" s="642" t="s">
        <v>5372</v>
      </c>
      <c r="EE8" s="183">
        <v>1993</v>
      </c>
      <c r="EF8" s="183" t="s">
        <v>572</v>
      </c>
      <c r="EG8" s="183">
        <v>0</v>
      </c>
      <c r="EH8" s="547" t="s">
        <v>4064</v>
      </c>
      <c r="EI8" s="547" t="s">
        <v>4470</v>
      </c>
      <c r="EJ8" s="183">
        <v>2</v>
      </c>
      <c r="EK8" s="183" t="s">
        <v>6962</v>
      </c>
      <c r="EL8" s="538" t="s">
        <v>4633</v>
      </c>
      <c r="EM8" s="58">
        <v>2007</v>
      </c>
      <c r="EN8" s="58">
        <v>3</v>
      </c>
      <c r="EO8" s="342">
        <v>2</v>
      </c>
      <c r="EP8" s="340">
        <v>0</v>
      </c>
      <c r="EQ8" s="340">
        <v>0</v>
      </c>
      <c r="ER8" s="611" t="s">
        <v>572</v>
      </c>
      <c r="ES8" s="183" t="s">
        <v>572</v>
      </c>
      <c r="ET8" s="184">
        <v>1</v>
      </c>
      <c r="EU8" s="799">
        <v>0</v>
      </c>
      <c r="EV8" s="569" t="s">
        <v>572</v>
      </c>
      <c r="EW8" s="559" t="s">
        <v>572</v>
      </c>
      <c r="EX8" s="561">
        <v>0</v>
      </c>
      <c r="EY8" s="571" t="s">
        <v>3876</v>
      </c>
      <c r="EZ8" s="183">
        <v>2006</v>
      </c>
      <c r="FA8" s="599">
        <v>1</v>
      </c>
      <c r="FB8" s="742">
        <f>IFERROR(VLOOKUP($C8,'PS Employment'!$B$2:$N$107,12,FALSE)*1000,"-")</f>
        <v>11019</v>
      </c>
      <c r="FC8" s="741">
        <v>2</v>
      </c>
      <c r="FD8" s="692" t="s">
        <v>6853</v>
      </c>
      <c r="FE8" s="600">
        <v>2008</v>
      </c>
      <c r="FF8" s="761" t="s">
        <v>7086</v>
      </c>
      <c r="FG8" s="762" t="s">
        <v>7087</v>
      </c>
      <c r="FH8" s="561">
        <v>2</v>
      </c>
      <c r="FI8" s="762" t="s">
        <v>1550</v>
      </c>
      <c r="FJ8" s="119" t="s">
        <v>1607</v>
      </c>
      <c r="FK8" s="561" t="s">
        <v>572</v>
      </c>
      <c r="FL8" s="561">
        <v>2</v>
      </c>
      <c r="FM8" s="600">
        <v>2</v>
      </c>
      <c r="FN8" s="788" t="s">
        <v>7086</v>
      </c>
      <c r="FO8" s="762" t="s">
        <v>7087</v>
      </c>
      <c r="FP8" s="561">
        <v>2</v>
      </c>
      <c r="FQ8" s="762" t="s">
        <v>1550</v>
      </c>
      <c r="FR8" s="119" t="s">
        <v>1607</v>
      </c>
      <c r="FS8" s="561" t="s">
        <v>572</v>
      </c>
      <c r="FT8" s="561">
        <v>2</v>
      </c>
      <c r="FU8" s="600">
        <v>2</v>
      </c>
      <c r="FV8" s="565" t="s">
        <v>2486</v>
      </c>
      <c r="FW8" s="813" t="s">
        <v>572</v>
      </c>
      <c r="FX8" s="722" t="s">
        <v>7521</v>
      </c>
      <c r="FY8" s="540" t="s">
        <v>572</v>
      </c>
      <c r="FZ8" s="539">
        <v>0</v>
      </c>
      <c r="GA8" s="713">
        <v>0</v>
      </c>
      <c r="GB8" s="861" t="s">
        <v>572</v>
      </c>
      <c r="GC8" s="571" t="s">
        <v>8</v>
      </c>
      <c r="GD8" s="539">
        <v>2</v>
      </c>
      <c r="GE8" s="1040" t="s">
        <v>8846</v>
      </c>
      <c r="GF8" s="539">
        <v>1988</v>
      </c>
      <c r="GG8" s="539">
        <v>3</v>
      </c>
      <c r="GH8" s="676" t="s">
        <v>8835</v>
      </c>
      <c r="GI8" s="615">
        <v>4</v>
      </c>
      <c r="GJ8" s="426">
        <f t="shared" si="1"/>
        <v>13</v>
      </c>
      <c r="GK8" s="427">
        <f t="shared" si="2"/>
        <v>59.090909090909093</v>
      </c>
      <c r="GL8" s="12" t="str">
        <f t="shared" si="3"/>
        <v>B</v>
      </c>
      <c r="GM8" s="83" t="s">
        <v>38</v>
      </c>
      <c r="GN8" s="83" t="s">
        <v>2457</v>
      </c>
      <c r="GO8" s="340"/>
      <c r="GP8" s="1017"/>
      <c r="GQ8" s="59">
        <v>1</v>
      </c>
      <c r="GR8" s="57"/>
      <c r="GS8" s="58"/>
      <c r="GT8" s="59"/>
    </row>
    <row r="9" spans="1:202" x14ac:dyDescent="0.25">
      <c r="A9" s="67">
        <v>7</v>
      </c>
      <c r="B9" s="13"/>
      <c r="C9" s="14" t="s">
        <v>60</v>
      </c>
      <c r="D9" s="499" t="s">
        <v>21</v>
      </c>
      <c r="E9" s="849">
        <v>43416.754999999997</v>
      </c>
      <c r="F9" s="847">
        <v>586171</v>
      </c>
      <c r="G9" s="49">
        <v>13640</v>
      </c>
      <c r="H9" s="155" t="s">
        <v>1245</v>
      </c>
      <c r="I9" s="369" t="s">
        <v>2722</v>
      </c>
      <c r="J9" s="56">
        <v>2</v>
      </c>
      <c r="K9" s="112" t="s">
        <v>1256</v>
      </c>
      <c r="L9" s="25">
        <v>2</v>
      </c>
      <c r="M9" s="19" t="s">
        <v>3156</v>
      </c>
      <c r="N9" s="25">
        <v>3</v>
      </c>
      <c r="O9" s="476" t="s">
        <v>3054</v>
      </c>
      <c r="P9" s="353">
        <v>1</v>
      </c>
      <c r="Q9" s="112" t="s">
        <v>2371</v>
      </c>
      <c r="R9" s="25">
        <v>1</v>
      </c>
      <c r="S9" s="56">
        <v>1</v>
      </c>
      <c r="T9" s="191" t="s">
        <v>2341</v>
      </c>
      <c r="U9" s="25">
        <v>2</v>
      </c>
      <c r="V9" s="252">
        <v>1</v>
      </c>
      <c r="W9" s="25">
        <v>1</v>
      </c>
      <c r="X9" s="19" t="s">
        <v>2372</v>
      </c>
      <c r="Y9" s="25">
        <v>1</v>
      </c>
      <c r="Z9" s="61" t="s">
        <v>66</v>
      </c>
      <c r="AA9" s="25">
        <v>1</v>
      </c>
      <c r="AB9" s="56">
        <v>1</v>
      </c>
      <c r="AC9" s="55">
        <v>2001</v>
      </c>
      <c r="AD9" s="25">
        <v>1</v>
      </c>
      <c r="AE9" s="56">
        <v>1</v>
      </c>
      <c r="AF9" s="56">
        <v>3</v>
      </c>
      <c r="AG9" s="55">
        <v>2003</v>
      </c>
      <c r="AH9" s="25">
        <v>1</v>
      </c>
      <c r="AI9" s="56">
        <v>1</v>
      </c>
      <c r="AJ9" s="55">
        <v>2004</v>
      </c>
      <c r="AK9" s="25">
        <v>1</v>
      </c>
      <c r="AL9" s="56">
        <v>3</v>
      </c>
      <c r="AM9" s="56">
        <v>1</v>
      </c>
      <c r="AN9" s="55">
        <v>1994</v>
      </c>
      <c r="AO9" s="25">
        <v>1</v>
      </c>
      <c r="AP9" s="56">
        <v>1</v>
      </c>
      <c r="AQ9" s="55">
        <v>1996</v>
      </c>
      <c r="AR9" s="25">
        <v>1</v>
      </c>
      <c r="AS9" s="56">
        <v>1</v>
      </c>
      <c r="AT9" s="56">
        <v>1</v>
      </c>
      <c r="AU9" s="56">
        <v>1</v>
      </c>
      <c r="AV9" s="56">
        <v>0</v>
      </c>
      <c r="AW9" s="56">
        <v>1</v>
      </c>
      <c r="AX9" s="56">
        <v>1</v>
      </c>
      <c r="AY9" s="56">
        <v>1</v>
      </c>
      <c r="AZ9" s="56">
        <v>1</v>
      </c>
      <c r="BA9" s="56">
        <v>1</v>
      </c>
      <c r="BB9" s="56">
        <v>1</v>
      </c>
      <c r="BC9" s="288" t="s">
        <v>3055</v>
      </c>
      <c r="BD9" s="423">
        <v>1</v>
      </c>
      <c r="BE9" s="19" t="s">
        <v>3171</v>
      </c>
      <c r="BF9" s="25">
        <v>2</v>
      </c>
      <c r="BG9" s="19" t="s">
        <v>1855</v>
      </c>
      <c r="BH9" s="25">
        <v>1</v>
      </c>
      <c r="BI9" s="19" t="s">
        <v>1856</v>
      </c>
      <c r="BJ9" s="25">
        <v>3</v>
      </c>
      <c r="BK9" s="60" t="s">
        <v>62</v>
      </c>
      <c r="BL9" s="20" t="s">
        <v>61</v>
      </c>
      <c r="BM9" s="21" t="s">
        <v>64</v>
      </c>
      <c r="BN9" s="20" t="s">
        <v>63</v>
      </c>
      <c r="BO9" s="61" t="s">
        <v>1252</v>
      </c>
      <c r="BP9" s="25">
        <v>1</v>
      </c>
      <c r="BQ9" s="26" t="s">
        <v>65</v>
      </c>
      <c r="BR9" s="25">
        <v>1</v>
      </c>
      <c r="BS9" s="26" t="s">
        <v>1424</v>
      </c>
      <c r="BT9" s="25">
        <v>2</v>
      </c>
      <c r="BU9" s="69" t="s">
        <v>572</v>
      </c>
      <c r="BV9" s="25">
        <v>1</v>
      </c>
      <c r="BW9" s="56">
        <v>3</v>
      </c>
      <c r="BX9" s="69" t="s">
        <v>572</v>
      </c>
      <c r="BY9" s="25" t="s">
        <v>1992</v>
      </c>
      <c r="BZ9" s="56" t="s">
        <v>572</v>
      </c>
      <c r="CA9" s="56" t="s">
        <v>572</v>
      </c>
      <c r="CB9" s="56" t="s">
        <v>572</v>
      </c>
      <c r="CC9" s="55" t="s">
        <v>572</v>
      </c>
      <c r="CD9" s="75" t="s">
        <v>1306</v>
      </c>
      <c r="CE9" s="1131" t="s">
        <v>1560</v>
      </c>
      <c r="CF9" s="67" t="s">
        <v>1548</v>
      </c>
      <c r="CG9" s="67" t="s">
        <v>13</v>
      </c>
      <c r="CH9" s="73">
        <v>3</v>
      </c>
      <c r="CI9" s="67">
        <v>2006</v>
      </c>
      <c r="CJ9" s="73" t="s">
        <v>1542</v>
      </c>
      <c r="CK9" s="73">
        <v>2</v>
      </c>
      <c r="CL9" s="74">
        <v>1</v>
      </c>
      <c r="CM9" s="67" t="s">
        <v>1558</v>
      </c>
      <c r="CN9" s="75" t="s">
        <v>1551</v>
      </c>
      <c r="CO9" s="75">
        <f t="shared" si="0"/>
        <v>3</v>
      </c>
      <c r="CP9" s="336"/>
      <c r="CQ9" s="67">
        <v>7</v>
      </c>
      <c r="CR9" s="500" t="s">
        <v>60</v>
      </c>
      <c r="CS9" s="507" t="s">
        <v>3560</v>
      </c>
      <c r="CT9" s="511"/>
      <c r="CU9" s="512"/>
      <c r="CV9" s="648" t="s">
        <v>4654</v>
      </c>
      <c r="CW9" s="568">
        <v>2</v>
      </c>
      <c r="CX9" s="636" t="s">
        <v>3171</v>
      </c>
      <c r="CY9" s="652">
        <v>0.71013999999999999</v>
      </c>
      <c r="CZ9" s="652">
        <v>0.55120000000000002</v>
      </c>
      <c r="DA9" s="601">
        <v>91</v>
      </c>
      <c r="DB9" s="560">
        <v>66</v>
      </c>
      <c r="DC9" s="560">
        <v>26</v>
      </c>
      <c r="DD9" s="560">
        <v>24</v>
      </c>
      <c r="DE9" s="156" t="s">
        <v>9059</v>
      </c>
      <c r="DF9" s="1025" t="s">
        <v>9060</v>
      </c>
      <c r="DG9" s="717">
        <v>2</v>
      </c>
      <c r="DH9" s="119" t="s">
        <v>9100</v>
      </c>
      <c r="DI9" s="1032">
        <v>2004</v>
      </c>
      <c r="DJ9" s="521" t="s">
        <v>3893</v>
      </c>
      <c r="DK9" s="537">
        <v>1946</v>
      </c>
      <c r="DL9" s="538" t="s">
        <v>3894</v>
      </c>
      <c r="DM9" s="580">
        <v>1995</v>
      </c>
      <c r="DN9" s="580">
        <v>3</v>
      </c>
      <c r="DO9" s="580">
        <v>3</v>
      </c>
      <c r="DP9" s="183" t="s">
        <v>572</v>
      </c>
      <c r="DQ9" s="538" t="s">
        <v>3892</v>
      </c>
      <c r="DR9" s="183" t="s">
        <v>572</v>
      </c>
      <c r="DS9" s="184" t="s">
        <v>572</v>
      </c>
      <c r="DT9" s="571" t="s">
        <v>5370</v>
      </c>
      <c r="DU9" s="340">
        <v>1997</v>
      </c>
      <c r="DV9" s="183" t="s">
        <v>1280</v>
      </c>
      <c r="DW9" s="812" t="s">
        <v>5742</v>
      </c>
      <c r="DX9" s="183">
        <v>1</v>
      </c>
      <c r="DY9" s="183" t="s">
        <v>1563</v>
      </c>
      <c r="DZ9" s="538" t="s">
        <v>5743</v>
      </c>
      <c r="EA9" s="58">
        <v>2007</v>
      </c>
      <c r="EB9" s="58">
        <v>3</v>
      </c>
      <c r="EC9" s="183">
        <v>3</v>
      </c>
      <c r="ED9" s="642" t="s">
        <v>5370</v>
      </c>
      <c r="EE9" s="183">
        <v>1997</v>
      </c>
      <c r="EF9" s="548">
        <v>1968</v>
      </c>
      <c r="EG9" s="183">
        <v>3</v>
      </c>
      <c r="EH9" s="547" t="s">
        <v>4067</v>
      </c>
      <c r="EI9" s="547" t="s">
        <v>4068</v>
      </c>
      <c r="EJ9" s="274">
        <v>1</v>
      </c>
      <c r="EK9" s="274" t="s">
        <v>1563</v>
      </c>
      <c r="EL9" s="538" t="s">
        <v>5371</v>
      </c>
      <c r="EM9" s="58">
        <v>2006</v>
      </c>
      <c r="EN9" s="58">
        <v>3</v>
      </c>
      <c r="EO9" s="342">
        <v>3</v>
      </c>
      <c r="EP9" s="340">
        <v>1</v>
      </c>
      <c r="EQ9" s="340">
        <v>1</v>
      </c>
      <c r="ER9" s="571" t="s">
        <v>4157</v>
      </c>
      <c r="ES9" s="183">
        <v>1999</v>
      </c>
      <c r="ET9" s="184">
        <v>3</v>
      </c>
      <c r="EU9" s="799">
        <v>1</v>
      </c>
      <c r="EV9" s="611" t="s">
        <v>572</v>
      </c>
      <c r="EW9" s="559" t="s">
        <v>572</v>
      </c>
      <c r="EX9" s="561">
        <v>0</v>
      </c>
      <c r="EY9" s="571" t="s">
        <v>3902</v>
      </c>
      <c r="EZ9" s="183">
        <v>2013</v>
      </c>
      <c r="FA9" s="599">
        <v>3</v>
      </c>
      <c r="FB9" s="742">
        <f>IFERROR(VLOOKUP($C9,'PS Employment'!$B$2:$N$107,12,FALSE)*1000,"-")</f>
        <v>1631152</v>
      </c>
      <c r="FC9" s="741">
        <v>2</v>
      </c>
      <c r="FD9" s="691" t="s">
        <v>3877</v>
      </c>
      <c r="FE9" s="747">
        <v>2006</v>
      </c>
      <c r="FF9" s="761" t="s">
        <v>7120</v>
      </c>
      <c r="FG9" s="762" t="s">
        <v>7121</v>
      </c>
      <c r="FH9" s="713">
        <v>1</v>
      </c>
      <c r="FI9" s="788" t="s">
        <v>1563</v>
      </c>
      <c r="FJ9" s="119" t="s">
        <v>7122</v>
      </c>
      <c r="FK9" s="561" t="s">
        <v>572</v>
      </c>
      <c r="FL9" s="561">
        <v>2</v>
      </c>
      <c r="FM9" s="600">
        <v>2</v>
      </c>
      <c r="FN9" s="759" t="s">
        <v>6759</v>
      </c>
      <c r="FO9" s="769" t="s">
        <v>7446</v>
      </c>
      <c r="FP9" s="793">
        <v>2</v>
      </c>
      <c r="FQ9" s="878" t="s">
        <v>1552</v>
      </c>
      <c r="FR9" s="119" t="s">
        <v>7123</v>
      </c>
      <c r="FS9" s="561">
        <v>2009</v>
      </c>
      <c r="FT9" s="561">
        <v>3</v>
      </c>
      <c r="FU9" s="600">
        <v>2</v>
      </c>
      <c r="FV9" s="721" t="s">
        <v>572</v>
      </c>
      <c r="FW9" s="547" t="s">
        <v>7523</v>
      </c>
      <c r="FX9" s="536" t="s">
        <v>4369</v>
      </c>
      <c r="FY9" s="671">
        <v>2005</v>
      </c>
      <c r="FZ9" s="539">
        <v>3</v>
      </c>
      <c r="GA9" s="840">
        <v>2</v>
      </c>
      <c r="GB9" s="650" t="s">
        <v>5842</v>
      </c>
      <c r="GC9" s="979" t="s">
        <v>8771</v>
      </c>
      <c r="GD9" s="539">
        <v>2</v>
      </c>
      <c r="GE9" s="1040" t="s">
        <v>8837</v>
      </c>
      <c r="GF9" s="539">
        <v>1993</v>
      </c>
      <c r="GG9" s="539">
        <v>3</v>
      </c>
      <c r="GH9" s="340" t="s">
        <v>9443</v>
      </c>
      <c r="GI9" s="615" t="s">
        <v>8840</v>
      </c>
      <c r="GJ9" s="426">
        <f t="shared" si="1"/>
        <v>21</v>
      </c>
      <c r="GK9" s="427">
        <f t="shared" si="2"/>
        <v>95.454545454545453</v>
      </c>
      <c r="GL9" s="12" t="str">
        <f t="shared" si="3"/>
        <v>A</v>
      </c>
      <c r="GM9" s="499" t="s">
        <v>21</v>
      </c>
      <c r="GN9" s="83" t="s">
        <v>2457</v>
      </c>
      <c r="GO9" s="340"/>
      <c r="GP9" s="1017"/>
      <c r="GQ9" s="59">
        <v>0</v>
      </c>
      <c r="GR9" s="57"/>
      <c r="GS9" s="58"/>
      <c r="GT9" s="59"/>
    </row>
    <row r="10" spans="1:202" x14ac:dyDescent="0.25">
      <c r="A10" s="67">
        <v>8</v>
      </c>
      <c r="B10" s="13"/>
      <c r="C10" s="14" t="s">
        <v>67</v>
      </c>
      <c r="D10" s="83" t="s">
        <v>46</v>
      </c>
      <c r="E10" s="849">
        <v>3017.712</v>
      </c>
      <c r="F10" s="847">
        <v>11719.042542333345</v>
      </c>
      <c r="G10" s="49">
        <v>3880</v>
      </c>
      <c r="H10" s="155" t="s">
        <v>69</v>
      </c>
      <c r="I10" s="369" t="s">
        <v>68</v>
      </c>
      <c r="J10" s="56">
        <v>2</v>
      </c>
      <c r="K10" s="112" t="s">
        <v>74</v>
      </c>
      <c r="L10" s="25">
        <v>1</v>
      </c>
      <c r="M10" s="529" t="s">
        <v>9572</v>
      </c>
      <c r="N10" s="25">
        <v>1</v>
      </c>
      <c r="O10" s="69" t="s">
        <v>572</v>
      </c>
      <c r="P10" s="353">
        <v>1</v>
      </c>
      <c r="Q10" s="112" t="s">
        <v>2373</v>
      </c>
      <c r="R10" s="25">
        <v>0</v>
      </c>
      <c r="S10" s="56">
        <v>0</v>
      </c>
      <c r="T10" s="168" t="s">
        <v>572</v>
      </c>
      <c r="U10" s="25">
        <v>1</v>
      </c>
      <c r="V10" s="252">
        <v>1</v>
      </c>
      <c r="W10" s="25">
        <v>2</v>
      </c>
      <c r="X10" s="61" t="s">
        <v>2099</v>
      </c>
      <c r="Y10" s="25">
        <v>0</v>
      </c>
      <c r="Z10" s="134" t="s">
        <v>572</v>
      </c>
      <c r="AA10" s="25">
        <v>1</v>
      </c>
      <c r="AB10" s="56">
        <v>1</v>
      </c>
      <c r="AC10" s="55">
        <v>2003</v>
      </c>
      <c r="AD10" s="25">
        <v>1</v>
      </c>
      <c r="AE10" s="56">
        <v>1</v>
      </c>
      <c r="AF10" s="56">
        <v>3</v>
      </c>
      <c r="AG10" s="55">
        <v>2003</v>
      </c>
      <c r="AH10" s="25">
        <v>0</v>
      </c>
      <c r="AI10" s="56"/>
      <c r="AJ10" s="55" t="s">
        <v>572</v>
      </c>
      <c r="AK10" s="25">
        <v>1</v>
      </c>
      <c r="AL10" s="56">
        <v>4</v>
      </c>
      <c r="AM10" s="56">
        <v>1</v>
      </c>
      <c r="AN10" s="55">
        <v>2007</v>
      </c>
      <c r="AO10" s="25">
        <v>1</v>
      </c>
      <c r="AP10" s="56">
        <v>0</v>
      </c>
      <c r="AQ10" s="55">
        <v>2009</v>
      </c>
      <c r="AR10" s="25">
        <v>1</v>
      </c>
      <c r="AS10" s="56">
        <v>1</v>
      </c>
      <c r="AT10" s="56">
        <v>0</v>
      </c>
      <c r="AU10" s="56">
        <v>0</v>
      </c>
      <c r="AV10" s="56">
        <v>0</v>
      </c>
      <c r="AW10" s="56">
        <v>1</v>
      </c>
      <c r="AX10" s="56">
        <v>1</v>
      </c>
      <c r="AY10" s="56">
        <v>0</v>
      </c>
      <c r="AZ10" s="56">
        <v>1</v>
      </c>
      <c r="BA10" s="56">
        <v>0</v>
      </c>
      <c r="BB10" s="56">
        <v>0</v>
      </c>
      <c r="BC10" s="69" t="s">
        <v>572</v>
      </c>
      <c r="BD10" s="423">
        <v>1</v>
      </c>
      <c r="BE10" s="19" t="s">
        <v>3172</v>
      </c>
      <c r="BF10" s="25">
        <v>0</v>
      </c>
      <c r="BG10" s="131" t="s">
        <v>572</v>
      </c>
      <c r="BH10" s="25">
        <v>0</v>
      </c>
      <c r="BI10" s="19" t="s">
        <v>572</v>
      </c>
      <c r="BJ10" s="25">
        <v>3</v>
      </c>
      <c r="BK10" s="60" t="s">
        <v>71</v>
      </c>
      <c r="BL10" s="20" t="s">
        <v>70</v>
      </c>
      <c r="BM10" s="21" t="s">
        <v>73</v>
      </c>
      <c r="BN10" s="20" t="s">
        <v>72</v>
      </c>
      <c r="BO10" s="61" t="s">
        <v>75</v>
      </c>
      <c r="BP10" s="25">
        <v>0</v>
      </c>
      <c r="BQ10" s="134" t="s">
        <v>572</v>
      </c>
      <c r="BR10" s="25">
        <v>1</v>
      </c>
      <c r="BS10" s="26" t="s">
        <v>1429</v>
      </c>
      <c r="BT10" s="25">
        <v>0</v>
      </c>
      <c r="BU10" s="24" t="s">
        <v>76</v>
      </c>
      <c r="BV10" s="25">
        <v>0</v>
      </c>
      <c r="BW10" s="56">
        <v>3</v>
      </c>
      <c r="BX10" s="69" t="s">
        <v>572</v>
      </c>
      <c r="BY10" s="25" t="s">
        <v>2010</v>
      </c>
      <c r="BZ10" s="56" t="s">
        <v>1966</v>
      </c>
      <c r="CA10" s="56" t="s">
        <v>572</v>
      </c>
      <c r="CB10" s="56" t="s">
        <v>572</v>
      </c>
      <c r="CC10" s="55">
        <v>0</v>
      </c>
      <c r="CD10" s="75" t="s">
        <v>1561</v>
      </c>
      <c r="CE10" s="1131" t="s">
        <v>1562</v>
      </c>
      <c r="CF10" s="75" t="s">
        <v>1548</v>
      </c>
      <c r="CG10" s="75" t="s">
        <v>1549</v>
      </c>
      <c r="CH10" s="75">
        <v>3</v>
      </c>
      <c r="CI10" s="75">
        <v>2006</v>
      </c>
      <c r="CJ10" s="75" t="s">
        <v>1542</v>
      </c>
      <c r="CK10" s="75">
        <v>1</v>
      </c>
      <c r="CL10" s="75">
        <v>1</v>
      </c>
      <c r="CM10" s="75" t="s">
        <v>1563</v>
      </c>
      <c r="CN10" s="75" t="s">
        <v>1553</v>
      </c>
      <c r="CO10" s="75">
        <f t="shared" si="0"/>
        <v>2</v>
      </c>
      <c r="CP10" s="336"/>
      <c r="CQ10" s="67">
        <v>8</v>
      </c>
      <c r="CR10" s="500" t="s">
        <v>67</v>
      </c>
      <c r="CS10" s="507" t="s">
        <v>3561</v>
      </c>
      <c r="CT10" s="511"/>
      <c r="CU10" s="512" t="s">
        <v>3748</v>
      </c>
      <c r="CV10" s="646" t="s">
        <v>4655</v>
      </c>
      <c r="CW10" s="568">
        <v>2</v>
      </c>
      <c r="CX10" s="636" t="s">
        <v>3172</v>
      </c>
      <c r="CY10" s="652">
        <v>0.42753999999999998</v>
      </c>
      <c r="CZ10" s="652">
        <v>0.61419999999999997</v>
      </c>
      <c r="DA10" s="601">
        <v>94</v>
      </c>
      <c r="DB10" s="560">
        <v>61</v>
      </c>
      <c r="DC10" s="560">
        <v>33</v>
      </c>
      <c r="DD10" s="560">
        <v>41</v>
      </c>
      <c r="DE10" s="156" t="s">
        <v>9061</v>
      </c>
      <c r="DF10" s="1025" t="s">
        <v>9062</v>
      </c>
      <c r="DG10" s="717">
        <v>5</v>
      </c>
      <c r="DH10" s="119" t="s">
        <v>9101</v>
      </c>
      <c r="DI10" s="1032">
        <v>2008</v>
      </c>
      <c r="DJ10" s="521" t="s">
        <v>3848</v>
      </c>
      <c r="DK10" s="537">
        <v>1996</v>
      </c>
      <c r="DL10" s="538" t="s">
        <v>3847</v>
      </c>
      <c r="DM10" s="580">
        <v>2002</v>
      </c>
      <c r="DN10" s="580">
        <v>2</v>
      </c>
      <c r="DO10" s="581">
        <v>4</v>
      </c>
      <c r="DP10" s="183" t="s">
        <v>572</v>
      </c>
      <c r="DQ10" s="183" t="s">
        <v>572</v>
      </c>
      <c r="DR10" s="183" t="s">
        <v>572</v>
      </c>
      <c r="DS10" s="184" t="s">
        <v>572</v>
      </c>
      <c r="DT10" s="571" t="s">
        <v>5776</v>
      </c>
      <c r="DU10" s="340">
        <v>1991</v>
      </c>
      <c r="DV10" s="183" t="s">
        <v>4059</v>
      </c>
      <c r="DW10" s="547" t="s">
        <v>4473</v>
      </c>
      <c r="DX10" s="183">
        <v>2</v>
      </c>
      <c r="DY10" s="183" t="s">
        <v>2699</v>
      </c>
      <c r="DZ10" s="538" t="s">
        <v>4058</v>
      </c>
      <c r="EA10" s="58">
        <v>2009</v>
      </c>
      <c r="EB10" s="58">
        <v>2</v>
      </c>
      <c r="EC10" s="183">
        <v>2</v>
      </c>
      <c r="ED10" s="642" t="s">
        <v>5378</v>
      </c>
      <c r="EE10" s="183">
        <v>1992</v>
      </c>
      <c r="EF10" s="548">
        <v>1992</v>
      </c>
      <c r="EG10" s="183">
        <v>2</v>
      </c>
      <c r="EH10" s="547" t="s">
        <v>4069</v>
      </c>
      <c r="EI10" s="541" t="s">
        <v>4070</v>
      </c>
      <c r="EJ10" s="183">
        <v>2</v>
      </c>
      <c r="EK10" s="183" t="s">
        <v>2699</v>
      </c>
      <c r="EL10" s="538" t="s">
        <v>5744</v>
      </c>
      <c r="EM10" s="58">
        <v>2011</v>
      </c>
      <c r="EN10" s="58">
        <v>3</v>
      </c>
      <c r="EO10" s="342">
        <v>2</v>
      </c>
      <c r="EP10" s="340">
        <v>1</v>
      </c>
      <c r="EQ10" s="340">
        <v>1</v>
      </c>
      <c r="ER10" s="571" t="s">
        <v>4158</v>
      </c>
      <c r="ES10" s="183">
        <v>2010</v>
      </c>
      <c r="ET10" s="184">
        <v>2</v>
      </c>
      <c r="EU10" s="799">
        <v>1</v>
      </c>
      <c r="EV10" s="156" t="s">
        <v>3884</v>
      </c>
      <c r="EW10" s="183">
        <v>2012</v>
      </c>
      <c r="EX10" s="597">
        <v>2</v>
      </c>
      <c r="EY10" s="571" t="s">
        <v>3885</v>
      </c>
      <c r="EZ10" s="183">
        <v>2012</v>
      </c>
      <c r="FA10" s="599">
        <v>3</v>
      </c>
      <c r="FB10" s="742">
        <v>239300</v>
      </c>
      <c r="FC10" s="740">
        <v>2</v>
      </c>
      <c r="FD10" s="691" t="s">
        <v>3878</v>
      </c>
      <c r="FE10" s="747">
        <v>2012</v>
      </c>
      <c r="FF10" s="761" t="s">
        <v>6652</v>
      </c>
      <c r="FG10" s="760" t="s">
        <v>6897</v>
      </c>
      <c r="FH10" s="561">
        <v>1</v>
      </c>
      <c r="FI10" s="878" t="s">
        <v>1563</v>
      </c>
      <c r="FJ10" s="119" t="s">
        <v>7229</v>
      </c>
      <c r="FK10" s="561">
        <v>2010</v>
      </c>
      <c r="FL10" s="561">
        <v>3</v>
      </c>
      <c r="FM10" s="600">
        <v>2</v>
      </c>
      <c r="FN10" s="759" t="s">
        <v>6759</v>
      </c>
      <c r="FO10" s="763" t="s">
        <v>5760</v>
      </c>
      <c r="FP10" s="793">
        <v>1</v>
      </c>
      <c r="FQ10" s="769" t="s">
        <v>1563</v>
      </c>
      <c r="FR10" s="119" t="s">
        <v>3879</v>
      </c>
      <c r="FS10" s="561">
        <v>2010</v>
      </c>
      <c r="FT10" s="561">
        <v>3</v>
      </c>
      <c r="FU10" s="803">
        <v>2</v>
      </c>
      <c r="FV10" s="564" t="s">
        <v>1546</v>
      </c>
      <c r="FW10" s="541" t="s">
        <v>5706</v>
      </c>
      <c r="FX10" s="536" t="s">
        <v>5735</v>
      </c>
      <c r="FY10" s="539">
        <v>2012</v>
      </c>
      <c r="FZ10" s="539">
        <v>3</v>
      </c>
      <c r="GA10" s="840">
        <v>2</v>
      </c>
      <c r="GB10" s="650" t="s">
        <v>5843</v>
      </c>
      <c r="GC10" s="536" t="s">
        <v>8</v>
      </c>
      <c r="GD10" s="539">
        <v>2</v>
      </c>
      <c r="GE10" s="1040" t="s">
        <v>8837</v>
      </c>
      <c r="GF10" s="539">
        <v>2011</v>
      </c>
      <c r="GG10" s="539">
        <v>3</v>
      </c>
      <c r="GH10" s="676" t="s">
        <v>8835</v>
      </c>
      <c r="GI10" s="615">
        <v>4</v>
      </c>
      <c r="GJ10" s="426">
        <f t="shared" si="1"/>
        <v>15</v>
      </c>
      <c r="GK10" s="427">
        <f t="shared" si="2"/>
        <v>68.181818181818173</v>
      </c>
      <c r="GL10" s="12" t="str">
        <f t="shared" si="3"/>
        <v>B</v>
      </c>
      <c r="GM10" s="83" t="s">
        <v>46</v>
      </c>
      <c r="GN10" s="18" t="s">
        <v>2456</v>
      </c>
      <c r="GO10" s="340"/>
      <c r="GP10" s="1016"/>
      <c r="GQ10" s="184">
        <v>0</v>
      </c>
      <c r="GR10" s="57"/>
      <c r="GS10" s="58"/>
      <c r="GT10" s="59"/>
    </row>
    <row r="11" spans="1:202" x14ac:dyDescent="0.25">
      <c r="A11" s="67">
        <v>9</v>
      </c>
      <c r="B11" s="13"/>
      <c r="C11" s="14" t="s">
        <v>77</v>
      </c>
      <c r="D11" s="83" t="s">
        <v>38</v>
      </c>
      <c r="E11" s="849">
        <v>23968.973000000002</v>
      </c>
      <c r="F11" s="847">
        <v>1428649.7534115345</v>
      </c>
      <c r="G11" s="49">
        <v>60070</v>
      </c>
      <c r="H11" s="155" t="s">
        <v>79</v>
      </c>
      <c r="I11" s="369" t="s">
        <v>78</v>
      </c>
      <c r="J11" s="56">
        <v>2</v>
      </c>
      <c r="K11" s="112" t="s">
        <v>1430</v>
      </c>
      <c r="L11" s="25">
        <v>2</v>
      </c>
      <c r="M11" s="1173" t="s">
        <v>9573</v>
      </c>
      <c r="N11" s="25">
        <v>1</v>
      </c>
      <c r="O11" s="69" t="s">
        <v>572</v>
      </c>
      <c r="P11" s="353">
        <v>1</v>
      </c>
      <c r="Q11" s="177" t="s">
        <v>3534</v>
      </c>
      <c r="R11" s="25">
        <v>0</v>
      </c>
      <c r="S11" s="56">
        <v>0</v>
      </c>
      <c r="T11" s="168" t="s">
        <v>572</v>
      </c>
      <c r="U11" s="25">
        <v>2</v>
      </c>
      <c r="V11" s="252">
        <v>1</v>
      </c>
      <c r="W11" s="25">
        <v>0</v>
      </c>
      <c r="X11" s="24" t="s">
        <v>572</v>
      </c>
      <c r="Y11" s="25">
        <v>1</v>
      </c>
      <c r="Z11" s="19" t="s">
        <v>2077</v>
      </c>
      <c r="AA11" s="25">
        <v>1</v>
      </c>
      <c r="AB11" s="56">
        <v>1</v>
      </c>
      <c r="AC11" s="55">
        <v>1996</v>
      </c>
      <c r="AD11" s="25">
        <v>1</v>
      </c>
      <c r="AE11" s="50">
        <v>1</v>
      </c>
      <c r="AF11" s="50">
        <v>4</v>
      </c>
      <c r="AG11" s="55">
        <v>1996</v>
      </c>
      <c r="AH11" s="25">
        <v>1</v>
      </c>
      <c r="AI11" s="56">
        <v>1</v>
      </c>
      <c r="AJ11" s="55">
        <v>1996</v>
      </c>
      <c r="AK11" s="25">
        <v>1</v>
      </c>
      <c r="AL11" s="56">
        <v>4</v>
      </c>
      <c r="AM11" s="56">
        <v>1</v>
      </c>
      <c r="AN11" s="55">
        <v>1998</v>
      </c>
      <c r="AO11" s="25">
        <v>1</v>
      </c>
      <c r="AP11" s="56">
        <v>1</v>
      </c>
      <c r="AQ11" s="55">
        <v>2001</v>
      </c>
      <c r="AR11" s="25">
        <v>1</v>
      </c>
      <c r="AS11" s="56">
        <v>1</v>
      </c>
      <c r="AT11" s="56">
        <v>1</v>
      </c>
      <c r="AU11" s="56">
        <v>1</v>
      </c>
      <c r="AV11" s="56">
        <v>1</v>
      </c>
      <c r="AW11" s="56">
        <v>1</v>
      </c>
      <c r="AX11" s="56">
        <v>1</v>
      </c>
      <c r="AY11" s="56">
        <v>1</v>
      </c>
      <c r="AZ11" s="56">
        <v>1</v>
      </c>
      <c r="BA11" s="56">
        <v>0</v>
      </c>
      <c r="BB11" s="56">
        <v>1</v>
      </c>
      <c r="BC11" s="19" t="s">
        <v>2145</v>
      </c>
      <c r="BD11" s="423">
        <v>1</v>
      </c>
      <c r="BE11" s="19" t="s">
        <v>3173</v>
      </c>
      <c r="BF11" s="25">
        <v>0</v>
      </c>
      <c r="BG11" s="131" t="s">
        <v>572</v>
      </c>
      <c r="BH11" s="25">
        <v>1</v>
      </c>
      <c r="BI11" s="19" t="s">
        <v>2093</v>
      </c>
      <c r="BJ11" s="25">
        <v>1</v>
      </c>
      <c r="BK11" s="60" t="s">
        <v>81</v>
      </c>
      <c r="BL11" s="20" t="s">
        <v>80</v>
      </c>
      <c r="BM11" s="21" t="s">
        <v>83</v>
      </c>
      <c r="BN11" s="20" t="s">
        <v>82</v>
      </c>
      <c r="BO11" s="132" t="s">
        <v>572</v>
      </c>
      <c r="BP11" s="25">
        <v>1</v>
      </c>
      <c r="BQ11" s="26" t="s">
        <v>1431</v>
      </c>
      <c r="BR11" s="25">
        <v>1</v>
      </c>
      <c r="BS11" s="26" t="s">
        <v>1432</v>
      </c>
      <c r="BT11" s="25">
        <v>2</v>
      </c>
      <c r="BU11" s="69" t="s">
        <v>572</v>
      </c>
      <c r="BV11" s="25">
        <v>0</v>
      </c>
      <c r="BW11" s="56">
        <v>3</v>
      </c>
      <c r="BX11" s="69" t="s">
        <v>572</v>
      </c>
      <c r="BY11" s="25" t="s">
        <v>1966</v>
      </c>
      <c r="BZ11" s="56" t="s">
        <v>572</v>
      </c>
      <c r="CA11" s="56" t="s">
        <v>572</v>
      </c>
      <c r="CB11" s="56" t="s">
        <v>572</v>
      </c>
      <c r="CC11" s="55" t="s">
        <v>572</v>
      </c>
      <c r="CD11" s="75" t="s">
        <v>1285</v>
      </c>
      <c r="CE11" s="1131" t="s">
        <v>1564</v>
      </c>
      <c r="CF11" s="75" t="s">
        <v>1556</v>
      </c>
      <c r="CG11" s="75" t="s">
        <v>13</v>
      </c>
      <c r="CH11" s="75">
        <v>3</v>
      </c>
      <c r="CI11" s="75">
        <v>1997</v>
      </c>
      <c r="CJ11" s="75" t="s">
        <v>1542</v>
      </c>
      <c r="CK11" s="75">
        <v>1</v>
      </c>
      <c r="CL11" s="75">
        <v>2</v>
      </c>
      <c r="CM11" s="75" t="s">
        <v>1565</v>
      </c>
      <c r="CN11" s="75" t="s">
        <v>1553</v>
      </c>
      <c r="CO11" s="75">
        <f t="shared" si="0"/>
        <v>3</v>
      </c>
      <c r="CP11" s="336"/>
      <c r="CQ11" s="67">
        <v>9</v>
      </c>
      <c r="CR11" s="500" t="s">
        <v>77</v>
      </c>
      <c r="CS11" s="507" t="s">
        <v>3562</v>
      </c>
      <c r="CT11" s="511"/>
      <c r="CU11" s="512"/>
      <c r="CV11" s="632" t="s">
        <v>4656</v>
      </c>
      <c r="CW11" s="568">
        <v>2</v>
      </c>
      <c r="CX11" s="636" t="s">
        <v>4164</v>
      </c>
      <c r="CY11" s="652">
        <v>0.97826000000000002</v>
      </c>
      <c r="CZ11" s="652">
        <v>0.92910000000000004</v>
      </c>
      <c r="DA11" s="601">
        <v>100</v>
      </c>
      <c r="DB11" s="560">
        <v>75</v>
      </c>
      <c r="DC11" s="560">
        <v>88</v>
      </c>
      <c r="DD11" s="560">
        <v>65</v>
      </c>
      <c r="DE11" s="156" t="s">
        <v>9063</v>
      </c>
      <c r="DF11" s="1025" t="s">
        <v>8810</v>
      </c>
      <c r="DG11" s="717">
        <v>1</v>
      </c>
      <c r="DH11" s="119" t="s">
        <v>9102</v>
      </c>
      <c r="DI11" s="1032">
        <v>1997</v>
      </c>
      <c r="DJ11" s="542" t="s">
        <v>3778</v>
      </c>
      <c r="DK11" s="537">
        <v>1901</v>
      </c>
      <c r="DL11" s="538" t="s">
        <v>3895</v>
      </c>
      <c r="DM11" s="580">
        <v>1997</v>
      </c>
      <c r="DN11" s="580">
        <v>2</v>
      </c>
      <c r="DO11" s="580">
        <v>4</v>
      </c>
      <c r="DP11" s="183" t="s">
        <v>572</v>
      </c>
      <c r="DQ11" s="183" t="s">
        <v>572</v>
      </c>
      <c r="DR11" s="183" t="s">
        <v>572</v>
      </c>
      <c r="DS11" s="184" t="s">
        <v>572</v>
      </c>
      <c r="DT11" s="571" t="s">
        <v>5774</v>
      </c>
      <c r="DU11" s="340">
        <v>1910</v>
      </c>
      <c r="DV11" s="183" t="s">
        <v>5797</v>
      </c>
      <c r="DW11" s="547" t="s">
        <v>5754</v>
      </c>
      <c r="DX11" s="183">
        <v>2</v>
      </c>
      <c r="DY11" s="183" t="s">
        <v>1565</v>
      </c>
      <c r="DZ11" s="538" t="s">
        <v>5777</v>
      </c>
      <c r="EA11" s="58">
        <v>2002</v>
      </c>
      <c r="EB11" s="58">
        <v>3</v>
      </c>
      <c r="EC11" s="183">
        <v>3</v>
      </c>
      <c r="ED11" s="642" t="s">
        <v>5379</v>
      </c>
      <c r="EE11" s="183">
        <v>1901</v>
      </c>
      <c r="EF11" s="548">
        <v>1961</v>
      </c>
      <c r="EG11" s="183">
        <v>2</v>
      </c>
      <c r="EH11" s="547" t="s">
        <v>4071</v>
      </c>
      <c r="EI11" s="541" t="s">
        <v>4072</v>
      </c>
      <c r="EJ11" s="183">
        <v>2</v>
      </c>
      <c r="EK11" s="183" t="s">
        <v>2699</v>
      </c>
      <c r="EL11" s="538" t="s">
        <v>5756</v>
      </c>
      <c r="EM11" s="58">
        <v>2005</v>
      </c>
      <c r="EN11" s="58">
        <v>3</v>
      </c>
      <c r="EO11" s="342">
        <v>3</v>
      </c>
      <c r="EP11" s="340">
        <v>1</v>
      </c>
      <c r="EQ11" s="340">
        <v>1</v>
      </c>
      <c r="ER11" s="571" t="s">
        <v>4060</v>
      </c>
      <c r="ES11" s="183">
        <v>1990</v>
      </c>
      <c r="ET11" s="184">
        <v>3</v>
      </c>
      <c r="EU11" s="799">
        <v>1</v>
      </c>
      <c r="EV11" s="156" t="s">
        <v>4162</v>
      </c>
      <c r="EW11" s="559" t="s">
        <v>572</v>
      </c>
      <c r="EX11" s="560">
        <v>1</v>
      </c>
      <c r="EY11" s="571" t="s">
        <v>3903</v>
      </c>
      <c r="EZ11" s="183">
        <v>2007</v>
      </c>
      <c r="FA11" s="599">
        <v>3</v>
      </c>
      <c r="FB11" s="742">
        <v>1891300</v>
      </c>
      <c r="FC11" s="740">
        <v>2</v>
      </c>
      <c r="FD11" s="691" t="s">
        <v>3880</v>
      </c>
      <c r="FE11" s="747">
        <v>2012</v>
      </c>
      <c r="FF11" s="759" t="s">
        <v>6652</v>
      </c>
      <c r="FG11" s="760" t="s">
        <v>6897</v>
      </c>
      <c r="FH11" s="792">
        <v>2</v>
      </c>
      <c r="FI11" s="785" t="s">
        <v>7069</v>
      </c>
      <c r="FJ11" s="536" t="s">
        <v>3881</v>
      </c>
      <c r="FK11" s="561">
        <v>2006</v>
      </c>
      <c r="FL11" s="560">
        <v>3</v>
      </c>
      <c r="FM11" s="655">
        <v>1</v>
      </c>
      <c r="FN11" s="768" t="s">
        <v>6652</v>
      </c>
      <c r="FO11" s="760" t="s">
        <v>6894</v>
      </c>
      <c r="FP11" s="792">
        <v>2</v>
      </c>
      <c r="FQ11" s="785" t="s">
        <v>7069</v>
      </c>
      <c r="FR11" s="119" t="s">
        <v>6895</v>
      </c>
      <c r="FS11" s="561">
        <v>2006</v>
      </c>
      <c r="FT11" s="561">
        <v>3</v>
      </c>
      <c r="FU11" s="600">
        <v>1</v>
      </c>
      <c r="FV11" s="721" t="s">
        <v>572</v>
      </c>
      <c r="FW11" s="541" t="s">
        <v>5707</v>
      </c>
      <c r="FX11" s="536" t="s">
        <v>5844</v>
      </c>
      <c r="FY11" s="539">
        <v>2003</v>
      </c>
      <c r="FZ11" s="539">
        <v>3</v>
      </c>
      <c r="GA11" s="754">
        <v>2</v>
      </c>
      <c r="GB11" s="650" t="s">
        <v>5845</v>
      </c>
      <c r="GC11" s="979" t="s">
        <v>8772</v>
      </c>
      <c r="GD11" s="539">
        <v>2</v>
      </c>
      <c r="GE11" s="683" t="s">
        <v>2699</v>
      </c>
      <c r="GF11" s="539">
        <v>1997</v>
      </c>
      <c r="GG11" s="539">
        <v>3</v>
      </c>
      <c r="GH11" s="340" t="s">
        <v>9443</v>
      </c>
      <c r="GI11" s="184" t="s">
        <v>8840</v>
      </c>
      <c r="GJ11" s="426">
        <f t="shared" si="1"/>
        <v>17</v>
      </c>
      <c r="GK11" s="427">
        <f t="shared" si="2"/>
        <v>77.272727272727266</v>
      </c>
      <c r="GL11" s="12" t="str">
        <f t="shared" si="3"/>
        <v>A</v>
      </c>
      <c r="GM11" s="83" t="s">
        <v>38</v>
      </c>
      <c r="GN11" s="18"/>
      <c r="GO11" s="340"/>
      <c r="GP11" s="1016"/>
      <c r="GQ11" s="184">
        <v>0</v>
      </c>
      <c r="GR11" s="57" t="s">
        <v>2461</v>
      </c>
      <c r="GS11" s="58" t="s">
        <v>2430</v>
      </c>
      <c r="GT11" s="59" t="s">
        <v>2465</v>
      </c>
    </row>
    <row r="12" spans="1:202" ht="15" customHeight="1" x14ac:dyDescent="0.25">
      <c r="A12" s="67">
        <v>10</v>
      </c>
      <c r="B12" s="13"/>
      <c r="C12" s="14" t="s">
        <v>84</v>
      </c>
      <c r="D12" s="83" t="s">
        <v>38</v>
      </c>
      <c r="E12" s="849">
        <v>8544.5859999999993</v>
      </c>
      <c r="F12" s="847">
        <v>405724.92161624157</v>
      </c>
      <c r="G12" s="49">
        <v>47120</v>
      </c>
      <c r="H12" s="155" t="s">
        <v>1242</v>
      </c>
      <c r="I12" s="369" t="s">
        <v>85</v>
      </c>
      <c r="J12" s="56">
        <v>2</v>
      </c>
      <c r="K12" s="217" t="s">
        <v>1330</v>
      </c>
      <c r="L12" s="25">
        <v>1</v>
      </c>
      <c r="M12" s="529" t="s">
        <v>9574</v>
      </c>
      <c r="N12" s="25">
        <v>1</v>
      </c>
      <c r="O12" s="69" t="s">
        <v>572</v>
      </c>
      <c r="P12" s="379">
        <v>1</v>
      </c>
      <c r="Q12" s="112" t="s">
        <v>2378</v>
      </c>
      <c r="R12" s="25">
        <v>0</v>
      </c>
      <c r="S12" s="56">
        <v>0</v>
      </c>
      <c r="T12" s="168" t="s">
        <v>572</v>
      </c>
      <c r="U12" s="64">
        <v>2</v>
      </c>
      <c r="V12" s="253">
        <v>1</v>
      </c>
      <c r="W12" s="64">
        <v>0</v>
      </c>
      <c r="X12" s="63" t="s">
        <v>572</v>
      </c>
      <c r="Y12" s="64">
        <v>1</v>
      </c>
      <c r="Z12" s="19" t="s">
        <v>2147</v>
      </c>
      <c r="AA12" s="64">
        <v>1</v>
      </c>
      <c r="AB12" s="65">
        <v>1</v>
      </c>
      <c r="AC12" s="66">
        <v>2003</v>
      </c>
      <c r="AD12" s="64">
        <v>1</v>
      </c>
      <c r="AE12" s="65">
        <v>1</v>
      </c>
      <c r="AF12" s="65">
        <v>5</v>
      </c>
      <c r="AG12" s="66">
        <v>2009</v>
      </c>
      <c r="AH12" s="25">
        <v>0</v>
      </c>
      <c r="AI12" s="56"/>
      <c r="AJ12" s="55" t="s">
        <v>572</v>
      </c>
      <c r="AK12" s="64">
        <v>1</v>
      </c>
      <c r="AL12" s="65">
        <v>4</v>
      </c>
      <c r="AM12" s="65">
        <v>1</v>
      </c>
      <c r="AN12" s="66">
        <v>2002</v>
      </c>
      <c r="AO12" s="64">
        <v>0</v>
      </c>
      <c r="AP12" s="65"/>
      <c r="AQ12" s="66" t="s">
        <v>572</v>
      </c>
      <c r="AR12" s="64">
        <v>1</v>
      </c>
      <c r="AS12" s="65">
        <v>1</v>
      </c>
      <c r="AT12" s="65">
        <v>0</v>
      </c>
      <c r="AU12" s="65">
        <v>1</v>
      </c>
      <c r="AV12" s="65">
        <v>0</v>
      </c>
      <c r="AW12" s="65">
        <v>1</v>
      </c>
      <c r="AX12" s="65">
        <v>0</v>
      </c>
      <c r="AY12" s="65">
        <v>1</v>
      </c>
      <c r="AZ12" s="65">
        <v>0</v>
      </c>
      <c r="BA12" s="65">
        <v>0</v>
      </c>
      <c r="BB12" s="65">
        <v>1</v>
      </c>
      <c r="BC12" s="19" t="s">
        <v>2146</v>
      </c>
      <c r="BD12" s="423">
        <v>1</v>
      </c>
      <c r="BE12" s="476" t="s">
        <v>8982</v>
      </c>
      <c r="BF12" s="25">
        <v>0</v>
      </c>
      <c r="BG12" s="131" t="s">
        <v>572</v>
      </c>
      <c r="BH12" s="25">
        <v>1</v>
      </c>
      <c r="BI12" s="19" t="s">
        <v>2106</v>
      </c>
      <c r="BJ12" s="64">
        <v>1</v>
      </c>
      <c r="BK12" s="60" t="s">
        <v>1161</v>
      </c>
      <c r="BL12" s="20" t="s">
        <v>86</v>
      </c>
      <c r="BM12" s="21" t="s">
        <v>88</v>
      </c>
      <c r="BN12" s="20" t="s">
        <v>87</v>
      </c>
      <c r="BO12" s="61" t="s">
        <v>1369</v>
      </c>
      <c r="BP12" s="64">
        <v>1</v>
      </c>
      <c r="BQ12" s="62" t="s">
        <v>1433</v>
      </c>
      <c r="BR12" s="64">
        <v>1</v>
      </c>
      <c r="BS12" s="62" t="s">
        <v>1434</v>
      </c>
      <c r="BT12" s="64">
        <v>0</v>
      </c>
      <c r="BU12" s="69" t="s">
        <v>572</v>
      </c>
      <c r="BV12" s="64">
        <v>0</v>
      </c>
      <c r="BW12" s="56">
        <v>3</v>
      </c>
      <c r="BX12" s="69" t="s">
        <v>572</v>
      </c>
      <c r="BY12" s="64" t="s">
        <v>2011</v>
      </c>
      <c r="BZ12" s="65" t="s">
        <v>1966</v>
      </c>
      <c r="CA12" s="65" t="s">
        <v>572</v>
      </c>
      <c r="CB12" s="65" t="s">
        <v>572</v>
      </c>
      <c r="CC12" s="66">
        <v>0</v>
      </c>
      <c r="CD12" s="75" t="s">
        <v>1566</v>
      </c>
      <c r="CE12" s="1131" t="s">
        <v>1567</v>
      </c>
      <c r="CF12" s="75" t="s">
        <v>1548</v>
      </c>
      <c r="CG12" s="75" t="s">
        <v>1549</v>
      </c>
      <c r="CH12" s="75">
        <v>3</v>
      </c>
      <c r="CI12" s="75">
        <v>2013</v>
      </c>
      <c r="CJ12" s="75" t="s">
        <v>1542</v>
      </c>
      <c r="CK12" s="75">
        <v>1</v>
      </c>
      <c r="CL12" s="75">
        <v>2</v>
      </c>
      <c r="CM12" s="75" t="s">
        <v>1565</v>
      </c>
      <c r="CN12" s="75" t="s">
        <v>1553</v>
      </c>
      <c r="CO12" s="75">
        <f t="shared" si="0"/>
        <v>2</v>
      </c>
      <c r="CP12" s="336"/>
      <c r="CQ12" s="67">
        <v>10</v>
      </c>
      <c r="CR12" s="500" t="s">
        <v>84</v>
      </c>
      <c r="CS12" s="507" t="s">
        <v>3563</v>
      </c>
      <c r="CT12" s="511"/>
      <c r="CU12" s="512"/>
      <c r="CV12" s="646" t="s">
        <v>4657</v>
      </c>
      <c r="CW12" s="568">
        <v>2</v>
      </c>
      <c r="CX12" s="636" t="s">
        <v>3897</v>
      </c>
      <c r="CY12" s="652">
        <v>0.91303999999999996</v>
      </c>
      <c r="CZ12" s="652">
        <v>0.748</v>
      </c>
      <c r="DA12" s="601">
        <v>100</v>
      </c>
      <c r="DB12" s="560">
        <v>75</v>
      </c>
      <c r="DC12" s="560">
        <v>51</v>
      </c>
      <c r="DD12" s="560">
        <v>44</v>
      </c>
      <c r="DE12" s="156" t="s">
        <v>9064</v>
      </c>
      <c r="DF12" s="1025" t="s">
        <v>9065</v>
      </c>
      <c r="DG12" s="1000">
        <v>4</v>
      </c>
      <c r="DH12" s="119" t="s">
        <v>9087</v>
      </c>
      <c r="DI12" s="1032">
        <v>2003</v>
      </c>
      <c r="DJ12" s="521" t="s">
        <v>3898</v>
      </c>
      <c r="DK12" s="537">
        <v>1993</v>
      </c>
      <c r="DL12" s="538" t="s">
        <v>3896</v>
      </c>
      <c r="DM12" s="580">
        <v>2009</v>
      </c>
      <c r="DN12" s="580">
        <v>2</v>
      </c>
      <c r="DO12" s="580">
        <v>4</v>
      </c>
      <c r="DP12" s="183" t="s">
        <v>572</v>
      </c>
      <c r="DQ12" s="183" t="s">
        <v>572</v>
      </c>
      <c r="DR12" s="183" t="s">
        <v>572</v>
      </c>
      <c r="DS12" s="184" t="s">
        <v>572</v>
      </c>
      <c r="DT12" s="571" t="s">
        <v>5773</v>
      </c>
      <c r="DU12" s="340">
        <v>1945</v>
      </c>
      <c r="DV12" s="58" t="s">
        <v>5797</v>
      </c>
      <c r="DW12" s="547" t="s">
        <v>4061</v>
      </c>
      <c r="DX12" s="58">
        <v>1</v>
      </c>
      <c r="DY12" s="58" t="s">
        <v>1563</v>
      </c>
      <c r="DZ12" s="538" t="s">
        <v>5758</v>
      </c>
      <c r="EA12" s="58">
        <v>2003</v>
      </c>
      <c r="EB12" s="58">
        <v>3</v>
      </c>
      <c r="EC12" s="183">
        <v>3</v>
      </c>
      <c r="ED12" s="642" t="s">
        <v>1242</v>
      </c>
      <c r="EE12" s="183">
        <v>1945</v>
      </c>
      <c r="EF12" s="548">
        <v>1953</v>
      </c>
      <c r="EG12" s="183">
        <v>0</v>
      </c>
      <c r="EH12" s="541" t="s">
        <v>4073</v>
      </c>
      <c r="EI12" s="547" t="s">
        <v>5769</v>
      </c>
      <c r="EJ12" s="58">
        <v>2</v>
      </c>
      <c r="EK12" s="58" t="s">
        <v>2699</v>
      </c>
      <c r="EL12" s="538" t="s">
        <v>5768</v>
      </c>
      <c r="EM12" s="58">
        <v>2005</v>
      </c>
      <c r="EN12" s="58">
        <v>3</v>
      </c>
      <c r="EO12" s="342">
        <v>3</v>
      </c>
      <c r="EP12" s="340">
        <v>1</v>
      </c>
      <c r="EQ12" s="340">
        <v>1</v>
      </c>
      <c r="ER12" s="571" t="s">
        <v>1369</v>
      </c>
      <c r="ES12" s="183">
        <v>2003</v>
      </c>
      <c r="ET12" s="184">
        <v>3</v>
      </c>
      <c r="EU12" s="799">
        <v>1</v>
      </c>
      <c r="EV12" s="156" t="s">
        <v>3886</v>
      </c>
      <c r="EW12" s="183">
        <v>2007</v>
      </c>
      <c r="EX12" s="597">
        <v>2</v>
      </c>
      <c r="EY12" s="571" t="s">
        <v>3887</v>
      </c>
      <c r="EZ12" s="186">
        <v>2005</v>
      </c>
      <c r="FA12" s="599">
        <v>3</v>
      </c>
      <c r="FB12" s="742">
        <v>379690</v>
      </c>
      <c r="FC12" s="740">
        <v>2</v>
      </c>
      <c r="FD12" s="691" t="s">
        <v>3882</v>
      </c>
      <c r="FE12" s="747">
        <v>2014</v>
      </c>
      <c r="FF12" s="759" t="s">
        <v>7187</v>
      </c>
      <c r="FG12" s="763" t="s">
        <v>7230</v>
      </c>
      <c r="FH12" s="793">
        <v>2</v>
      </c>
      <c r="FI12" s="785" t="s">
        <v>1565</v>
      </c>
      <c r="FJ12" s="119" t="s">
        <v>3883</v>
      </c>
      <c r="FK12" s="561">
        <v>2006</v>
      </c>
      <c r="FL12" s="561">
        <v>3</v>
      </c>
      <c r="FM12" s="600">
        <v>1</v>
      </c>
      <c r="FN12" s="759" t="s">
        <v>7187</v>
      </c>
      <c r="FO12" s="763" t="s">
        <v>7230</v>
      </c>
      <c r="FP12" s="793">
        <v>2</v>
      </c>
      <c r="FQ12" s="785" t="s">
        <v>1565</v>
      </c>
      <c r="FR12" s="119" t="s">
        <v>3883</v>
      </c>
      <c r="FS12" s="561">
        <v>2006</v>
      </c>
      <c r="FT12" s="561">
        <v>3</v>
      </c>
      <c r="FU12" s="600">
        <v>1</v>
      </c>
      <c r="FV12" s="721" t="s">
        <v>572</v>
      </c>
      <c r="FW12" s="547" t="s">
        <v>7522</v>
      </c>
      <c r="FX12" s="536" t="s">
        <v>5846</v>
      </c>
      <c r="FY12" s="539">
        <v>2002</v>
      </c>
      <c r="FZ12" s="539">
        <v>3</v>
      </c>
      <c r="GA12" s="713">
        <v>2</v>
      </c>
      <c r="GB12" s="650" t="s">
        <v>5847</v>
      </c>
      <c r="GC12" s="979" t="s">
        <v>8773</v>
      </c>
      <c r="GD12" s="539">
        <v>2</v>
      </c>
      <c r="GE12" s="683" t="s">
        <v>2699</v>
      </c>
      <c r="GF12" s="539">
        <v>1993</v>
      </c>
      <c r="GG12" s="539">
        <v>3</v>
      </c>
      <c r="GH12" s="340" t="s">
        <v>9443</v>
      </c>
      <c r="GI12" s="184" t="s">
        <v>8840</v>
      </c>
      <c r="GJ12" s="426">
        <f t="shared" si="1"/>
        <v>16</v>
      </c>
      <c r="GK12" s="427">
        <f t="shared" si="2"/>
        <v>72.727272727272734</v>
      </c>
      <c r="GL12" s="12" t="str">
        <f t="shared" si="3"/>
        <v>B</v>
      </c>
      <c r="GM12" s="83" t="s">
        <v>38</v>
      </c>
      <c r="GN12" s="18"/>
      <c r="GO12" s="340"/>
      <c r="GP12" s="1016"/>
      <c r="GQ12" s="184">
        <v>0</v>
      </c>
      <c r="GR12" s="57" t="s">
        <v>2429</v>
      </c>
      <c r="GS12" s="58" t="s">
        <v>2430</v>
      </c>
      <c r="GT12" s="59"/>
    </row>
    <row r="13" spans="1:202" x14ac:dyDescent="0.25">
      <c r="A13" s="67">
        <v>11</v>
      </c>
      <c r="B13" s="13"/>
      <c r="C13" s="14" t="s">
        <v>89</v>
      </c>
      <c r="D13" s="83" t="s">
        <v>21</v>
      </c>
      <c r="E13" s="849">
        <v>9753.9680000000008</v>
      </c>
      <c r="F13" s="847">
        <v>63332.400476412382</v>
      </c>
      <c r="G13" s="49">
        <v>6560</v>
      </c>
      <c r="H13" s="155" t="s">
        <v>91</v>
      </c>
      <c r="I13" s="369" t="s">
        <v>90</v>
      </c>
      <c r="J13" s="56">
        <v>1</v>
      </c>
      <c r="K13" s="112" t="s">
        <v>95</v>
      </c>
      <c r="L13" s="25">
        <v>1</v>
      </c>
      <c r="M13" s="19" t="s">
        <v>1608</v>
      </c>
      <c r="N13" s="25">
        <v>1</v>
      </c>
      <c r="O13" s="69" t="s">
        <v>572</v>
      </c>
      <c r="P13" s="56">
        <v>0</v>
      </c>
      <c r="Q13" s="191" t="s">
        <v>572</v>
      </c>
      <c r="R13" s="25">
        <v>0</v>
      </c>
      <c r="S13" s="56">
        <v>0</v>
      </c>
      <c r="T13" s="168" t="s">
        <v>572</v>
      </c>
      <c r="U13" s="25">
        <v>1</v>
      </c>
      <c r="V13" s="252">
        <v>1</v>
      </c>
      <c r="W13" s="25">
        <v>0</v>
      </c>
      <c r="X13" s="19" t="s">
        <v>572</v>
      </c>
      <c r="Y13" s="25">
        <v>1</v>
      </c>
      <c r="Z13" s="19" t="s">
        <v>1804</v>
      </c>
      <c r="AA13" s="25">
        <v>1</v>
      </c>
      <c r="AB13" s="56">
        <v>1</v>
      </c>
      <c r="AC13" s="55">
        <v>2000</v>
      </c>
      <c r="AD13" s="25">
        <v>0</v>
      </c>
      <c r="AE13" s="50"/>
      <c r="AF13" s="50" t="s">
        <v>572</v>
      </c>
      <c r="AG13" s="55" t="s">
        <v>572</v>
      </c>
      <c r="AH13" s="25">
        <v>0</v>
      </c>
      <c r="AI13" s="56"/>
      <c r="AJ13" s="55" t="s">
        <v>572</v>
      </c>
      <c r="AK13" s="25">
        <v>1</v>
      </c>
      <c r="AL13" s="56">
        <v>4</v>
      </c>
      <c r="AM13" s="56">
        <v>0</v>
      </c>
      <c r="AN13" s="55">
        <v>2000</v>
      </c>
      <c r="AO13" s="25">
        <v>0</v>
      </c>
      <c r="AP13" s="56"/>
      <c r="AQ13" s="55" t="s">
        <v>572</v>
      </c>
      <c r="AR13" s="25">
        <v>1</v>
      </c>
      <c r="AS13" s="56">
        <v>1</v>
      </c>
      <c r="AT13" s="56">
        <v>0</v>
      </c>
      <c r="AU13" s="56">
        <v>0</v>
      </c>
      <c r="AV13" s="56">
        <v>0</v>
      </c>
      <c r="AW13" s="56">
        <v>1</v>
      </c>
      <c r="AX13" s="56">
        <v>0</v>
      </c>
      <c r="AY13" s="56">
        <v>0</v>
      </c>
      <c r="AZ13" s="56">
        <v>0</v>
      </c>
      <c r="BA13" s="56">
        <v>0</v>
      </c>
      <c r="BB13" s="56">
        <v>0</v>
      </c>
      <c r="BC13" s="69" t="s">
        <v>572</v>
      </c>
      <c r="BD13" s="423">
        <v>0</v>
      </c>
      <c r="BE13" s="630" t="s">
        <v>572</v>
      </c>
      <c r="BF13" s="25">
        <v>0</v>
      </c>
      <c r="BG13" s="131" t="s">
        <v>572</v>
      </c>
      <c r="BH13" s="25">
        <v>1</v>
      </c>
      <c r="BI13" s="19" t="s">
        <v>1804</v>
      </c>
      <c r="BJ13" s="25">
        <v>0</v>
      </c>
      <c r="BK13" s="60" t="s">
        <v>93</v>
      </c>
      <c r="BL13" s="20" t="s">
        <v>92</v>
      </c>
      <c r="BM13" s="21" t="s">
        <v>2702</v>
      </c>
      <c r="BN13" s="20" t="s">
        <v>94</v>
      </c>
      <c r="BO13" s="132" t="s">
        <v>572</v>
      </c>
      <c r="BP13" s="25">
        <v>1</v>
      </c>
      <c r="BQ13" s="19" t="s">
        <v>1293</v>
      </c>
      <c r="BR13" s="25">
        <v>1</v>
      </c>
      <c r="BS13" s="19" t="s">
        <v>2180</v>
      </c>
      <c r="BT13" s="25">
        <v>0</v>
      </c>
      <c r="BU13" s="24" t="s">
        <v>96</v>
      </c>
      <c r="BV13" s="25">
        <v>0</v>
      </c>
      <c r="BW13" s="56">
        <v>3</v>
      </c>
      <c r="BX13" s="69" t="s">
        <v>572</v>
      </c>
      <c r="BY13" s="25" t="s">
        <v>1959</v>
      </c>
      <c r="BZ13" s="56" t="s">
        <v>1966</v>
      </c>
      <c r="CA13" s="56" t="s">
        <v>572</v>
      </c>
      <c r="CB13" s="56" t="s">
        <v>572</v>
      </c>
      <c r="CC13" s="55">
        <v>0</v>
      </c>
      <c r="CD13" s="75" t="s">
        <v>1304</v>
      </c>
      <c r="CE13" s="1131" t="s">
        <v>1568</v>
      </c>
      <c r="CF13" s="67" t="s">
        <v>1548</v>
      </c>
      <c r="CG13" s="67" t="s">
        <v>1549</v>
      </c>
      <c r="CH13" s="73">
        <v>3</v>
      </c>
      <c r="CI13" s="67">
        <v>2012</v>
      </c>
      <c r="CJ13" s="73" t="s">
        <v>1542</v>
      </c>
      <c r="CK13" s="73">
        <v>1</v>
      </c>
      <c r="CL13" s="74">
        <v>2</v>
      </c>
      <c r="CM13" s="67" t="s">
        <v>1565</v>
      </c>
      <c r="CN13" s="75" t="s">
        <v>1553</v>
      </c>
      <c r="CO13" s="75">
        <f t="shared" si="0"/>
        <v>2</v>
      </c>
      <c r="CP13" s="336"/>
      <c r="CQ13" s="67">
        <v>11</v>
      </c>
      <c r="CR13" s="500" t="s">
        <v>89</v>
      </c>
      <c r="CS13" s="507" t="s">
        <v>3564</v>
      </c>
      <c r="CT13" s="511"/>
      <c r="CU13" s="512"/>
      <c r="CV13" s="648" t="s">
        <v>4658</v>
      </c>
      <c r="CW13" s="568">
        <v>2</v>
      </c>
      <c r="CX13" s="636" t="s">
        <v>5525</v>
      </c>
      <c r="CY13" s="652">
        <v>0.68115999999999999</v>
      </c>
      <c r="CZ13" s="652">
        <v>0.43309999999999998</v>
      </c>
      <c r="DA13" s="601">
        <v>81</v>
      </c>
      <c r="DB13" s="560">
        <v>36</v>
      </c>
      <c r="DC13" s="560">
        <v>28</v>
      </c>
      <c r="DD13" s="560">
        <v>24</v>
      </c>
      <c r="DE13" s="156" t="s">
        <v>9066</v>
      </c>
      <c r="DF13" s="1025" t="s">
        <v>9067</v>
      </c>
      <c r="DG13" s="717">
        <v>2</v>
      </c>
      <c r="DH13" s="119" t="s">
        <v>9103</v>
      </c>
      <c r="DI13" s="1032">
        <v>2003</v>
      </c>
      <c r="DJ13" s="521" t="s">
        <v>3899</v>
      </c>
      <c r="DK13" s="537">
        <v>2009</v>
      </c>
      <c r="DL13" s="538" t="s">
        <v>3900</v>
      </c>
      <c r="DM13" s="580">
        <v>1998</v>
      </c>
      <c r="DN13" s="580">
        <v>3</v>
      </c>
      <c r="DO13" s="580">
        <v>4</v>
      </c>
      <c r="DP13" s="183" t="s">
        <v>572</v>
      </c>
      <c r="DQ13" s="183" t="s">
        <v>572</v>
      </c>
      <c r="DR13" s="183" t="s">
        <v>572</v>
      </c>
      <c r="DS13" s="184" t="s">
        <v>572</v>
      </c>
      <c r="DT13" s="571" t="s">
        <v>5772</v>
      </c>
      <c r="DU13" s="340">
        <v>2000</v>
      </c>
      <c r="DV13" s="183" t="s">
        <v>5763</v>
      </c>
      <c r="DW13" s="547" t="s">
        <v>5764</v>
      </c>
      <c r="DX13" s="183">
        <v>2</v>
      </c>
      <c r="DY13" s="183" t="s">
        <v>1552</v>
      </c>
      <c r="DZ13" s="538" t="s">
        <v>5765</v>
      </c>
      <c r="EA13" s="58">
        <v>2006</v>
      </c>
      <c r="EB13" s="58">
        <v>3</v>
      </c>
      <c r="EC13" s="183">
        <v>2</v>
      </c>
      <c r="ED13" s="642" t="s">
        <v>5380</v>
      </c>
      <c r="EE13" s="183">
        <v>1992</v>
      </c>
      <c r="EF13" s="548">
        <v>1992</v>
      </c>
      <c r="EG13" s="183">
        <v>3</v>
      </c>
      <c r="EH13" s="547" t="s">
        <v>5943</v>
      </c>
      <c r="EI13" s="547" t="s">
        <v>4074</v>
      </c>
      <c r="EJ13" s="58">
        <v>2</v>
      </c>
      <c r="EK13" s="58" t="s">
        <v>2699</v>
      </c>
      <c r="EL13" s="538" t="s">
        <v>5767</v>
      </c>
      <c r="EM13" s="58">
        <v>2009</v>
      </c>
      <c r="EN13" s="58">
        <v>3</v>
      </c>
      <c r="EO13" s="342">
        <v>2</v>
      </c>
      <c r="EP13" s="342">
        <v>1</v>
      </c>
      <c r="EQ13" s="342">
        <v>1</v>
      </c>
      <c r="ER13" s="571" t="s">
        <v>4159</v>
      </c>
      <c r="ES13" s="183">
        <v>2006</v>
      </c>
      <c r="ET13" s="184">
        <v>3</v>
      </c>
      <c r="EU13" s="799">
        <v>1</v>
      </c>
      <c r="EV13" s="156" t="s">
        <v>5766</v>
      </c>
      <c r="EW13" s="183">
        <v>2012</v>
      </c>
      <c r="EX13" s="597">
        <v>2</v>
      </c>
      <c r="EY13" s="571" t="s">
        <v>3904</v>
      </c>
      <c r="EZ13" s="208">
        <v>2011</v>
      </c>
      <c r="FA13" s="599">
        <v>3</v>
      </c>
      <c r="FB13" s="742">
        <f>IFERROR(VLOOKUP($C13,'PS Employment'!$B$2:$N$107,12,FALSE)*1000,"-")</f>
        <v>859500</v>
      </c>
      <c r="FC13" s="740">
        <v>2</v>
      </c>
      <c r="FD13" s="692" t="s">
        <v>6853</v>
      </c>
      <c r="FE13" s="747">
        <v>2010</v>
      </c>
      <c r="FF13" s="759" t="s">
        <v>7232</v>
      </c>
      <c r="FG13" s="760" t="s">
        <v>7233</v>
      </c>
      <c r="FH13" s="792">
        <v>1</v>
      </c>
      <c r="FI13" s="784" t="s">
        <v>1563</v>
      </c>
      <c r="FJ13" s="536" t="s">
        <v>7231</v>
      </c>
      <c r="FK13" s="597">
        <v>2008</v>
      </c>
      <c r="FL13" s="597">
        <v>3</v>
      </c>
      <c r="FM13" s="599">
        <v>2</v>
      </c>
      <c r="FN13" s="549" t="s">
        <v>1304</v>
      </c>
      <c r="FO13" s="670" t="s">
        <v>1568</v>
      </c>
      <c r="FP13" s="792">
        <v>2</v>
      </c>
      <c r="FQ13" s="781" t="s">
        <v>1565</v>
      </c>
      <c r="FR13" s="536" t="s">
        <v>1608</v>
      </c>
      <c r="FS13" s="597">
        <v>2012</v>
      </c>
      <c r="FT13" s="597">
        <v>3</v>
      </c>
      <c r="FU13" s="599">
        <v>2</v>
      </c>
      <c r="FV13" s="566" t="s">
        <v>2486</v>
      </c>
      <c r="FW13" s="547" t="s">
        <v>7555</v>
      </c>
      <c r="FX13" s="536" t="s">
        <v>5848</v>
      </c>
      <c r="FY13" s="539">
        <v>2010</v>
      </c>
      <c r="FZ13" s="539">
        <v>3</v>
      </c>
      <c r="GA13" s="698">
        <v>1</v>
      </c>
      <c r="GB13" s="650" t="s">
        <v>5849</v>
      </c>
      <c r="GC13" s="571" t="s">
        <v>9434</v>
      </c>
      <c r="GD13" s="539">
        <v>2</v>
      </c>
      <c r="GE13" s="683" t="s">
        <v>2699</v>
      </c>
      <c r="GF13" s="539">
        <v>2010</v>
      </c>
      <c r="GG13" s="539">
        <v>3</v>
      </c>
      <c r="GH13" s="340" t="s">
        <v>8835</v>
      </c>
      <c r="GI13" s="184" t="s">
        <v>8840</v>
      </c>
      <c r="GJ13" s="426">
        <f t="shared" si="1"/>
        <v>15</v>
      </c>
      <c r="GK13" s="427">
        <f t="shared" si="2"/>
        <v>68.181818181818173</v>
      </c>
      <c r="GL13" s="12" t="str">
        <f t="shared" si="3"/>
        <v>B</v>
      </c>
      <c r="GM13" s="83" t="s">
        <v>21</v>
      </c>
      <c r="GN13" s="18" t="s">
        <v>2456</v>
      </c>
      <c r="GO13" s="340"/>
      <c r="GP13" s="1016">
        <v>42.6</v>
      </c>
      <c r="GQ13" s="184">
        <v>0</v>
      </c>
      <c r="GR13" s="57"/>
      <c r="GS13" s="58"/>
      <c r="GT13" s="59"/>
    </row>
    <row r="14" spans="1:202" x14ac:dyDescent="0.25">
      <c r="A14" s="67">
        <v>12</v>
      </c>
      <c r="B14" s="13"/>
      <c r="C14" s="14" t="s">
        <v>97</v>
      </c>
      <c r="D14" s="83" t="s">
        <v>38</v>
      </c>
      <c r="E14" s="849">
        <v>388.01900000000001</v>
      </c>
      <c r="F14" s="847">
        <v>8269.0164828591733</v>
      </c>
      <c r="G14" s="49">
        <v>21310</v>
      </c>
      <c r="H14" s="109" t="s">
        <v>1153</v>
      </c>
      <c r="I14" s="369" t="s">
        <v>98</v>
      </c>
      <c r="J14" s="50">
        <v>2</v>
      </c>
      <c r="K14" s="1179" t="s">
        <v>9633</v>
      </c>
      <c r="L14" s="25">
        <v>1</v>
      </c>
      <c r="M14" s="529" t="s">
        <v>5587</v>
      </c>
      <c r="N14" s="16">
        <v>1</v>
      </c>
      <c r="O14" s="69" t="s">
        <v>572</v>
      </c>
      <c r="P14" s="50">
        <v>0</v>
      </c>
      <c r="Q14" s="53" t="s">
        <v>572</v>
      </c>
      <c r="R14" s="16">
        <v>0</v>
      </c>
      <c r="S14" s="50">
        <v>0</v>
      </c>
      <c r="T14" s="167" t="s">
        <v>572</v>
      </c>
      <c r="U14" s="16">
        <v>2</v>
      </c>
      <c r="V14" s="254">
        <v>1</v>
      </c>
      <c r="W14" s="16">
        <v>0</v>
      </c>
      <c r="X14" s="17" t="s">
        <v>572</v>
      </c>
      <c r="Y14" s="16">
        <v>0</v>
      </c>
      <c r="Z14" s="134" t="s">
        <v>572</v>
      </c>
      <c r="AA14" s="16">
        <v>1</v>
      </c>
      <c r="AB14" s="50">
        <v>1</v>
      </c>
      <c r="AC14" s="51">
        <v>2001</v>
      </c>
      <c r="AD14" s="16">
        <v>0</v>
      </c>
      <c r="AE14" s="50"/>
      <c r="AF14" s="50" t="s">
        <v>572</v>
      </c>
      <c r="AG14" s="55" t="s">
        <v>572</v>
      </c>
      <c r="AH14" s="16">
        <v>0</v>
      </c>
      <c r="AI14" s="50"/>
      <c r="AJ14" s="51" t="s">
        <v>572</v>
      </c>
      <c r="AK14" s="16">
        <v>1</v>
      </c>
      <c r="AL14" s="50">
        <v>4</v>
      </c>
      <c r="AM14" s="50">
        <v>1</v>
      </c>
      <c r="AN14" s="51">
        <v>2001</v>
      </c>
      <c r="AO14" s="16">
        <v>0</v>
      </c>
      <c r="AP14" s="50"/>
      <c r="AQ14" s="51" t="s">
        <v>572</v>
      </c>
      <c r="AR14" s="16">
        <v>1</v>
      </c>
      <c r="AS14" s="50">
        <v>1</v>
      </c>
      <c r="AT14" s="50">
        <v>0</v>
      </c>
      <c r="AU14" s="50">
        <v>1</v>
      </c>
      <c r="AV14" s="50">
        <v>1</v>
      </c>
      <c r="AW14" s="50">
        <v>1</v>
      </c>
      <c r="AX14" s="50">
        <v>1</v>
      </c>
      <c r="AY14" s="50">
        <v>0</v>
      </c>
      <c r="AZ14" s="50">
        <v>1</v>
      </c>
      <c r="BA14" s="50">
        <v>0</v>
      </c>
      <c r="BB14" s="50">
        <v>0</v>
      </c>
      <c r="BC14" s="69" t="s">
        <v>572</v>
      </c>
      <c r="BD14" s="423">
        <v>0</v>
      </c>
      <c r="BE14" s="475" t="s">
        <v>572</v>
      </c>
      <c r="BF14" s="25">
        <v>0</v>
      </c>
      <c r="BG14" s="131" t="s">
        <v>572</v>
      </c>
      <c r="BH14" s="25">
        <v>0</v>
      </c>
      <c r="BI14" s="19" t="s">
        <v>572</v>
      </c>
      <c r="BJ14" s="16">
        <v>0</v>
      </c>
      <c r="BK14" s="21" t="s">
        <v>100</v>
      </c>
      <c r="BL14" s="20" t="s">
        <v>99</v>
      </c>
      <c r="BM14" s="21" t="s">
        <v>102</v>
      </c>
      <c r="BN14" s="20" t="s">
        <v>101</v>
      </c>
      <c r="BO14" s="132" t="s">
        <v>572</v>
      </c>
      <c r="BP14" s="16">
        <v>0</v>
      </c>
      <c r="BQ14" s="134" t="s">
        <v>572</v>
      </c>
      <c r="BR14" s="16">
        <v>1</v>
      </c>
      <c r="BS14" s="1" t="s">
        <v>2384</v>
      </c>
      <c r="BT14" s="16">
        <v>0</v>
      </c>
      <c r="BU14" s="69" t="s">
        <v>572</v>
      </c>
      <c r="BV14" s="16">
        <v>0</v>
      </c>
      <c r="BW14" s="50">
        <v>1</v>
      </c>
      <c r="BX14" s="69" t="s">
        <v>572</v>
      </c>
      <c r="BY14" s="16" t="s">
        <v>1966</v>
      </c>
      <c r="BZ14" s="50" t="s">
        <v>572</v>
      </c>
      <c r="CA14" s="50" t="s">
        <v>572</v>
      </c>
      <c r="CB14" s="50" t="s">
        <v>572</v>
      </c>
      <c r="CC14" s="51" t="s">
        <v>572</v>
      </c>
      <c r="CD14" s="75" t="s">
        <v>1569</v>
      </c>
      <c r="CE14" s="1131" t="s">
        <v>1570</v>
      </c>
      <c r="CF14" s="75" t="s">
        <v>1548</v>
      </c>
      <c r="CG14" s="75" t="s">
        <v>1549</v>
      </c>
      <c r="CH14" s="75">
        <v>3</v>
      </c>
      <c r="CI14" s="75">
        <v>2001</v>
      </c>
      <c r="CJ14" s="75" t="s">
        <v>1548</v>
      </c>
      <c r="CK14" s="75">
        <v>1</v>
      </c>
      <c r="CL14" s="75">
        <v>1</v>
      </c>
      <c r="CM14" s="75" t="s">
        <v>1563</v>
      </c>
      <c r="CN14" s="75" t="s">
        <v>1553</v>
      </c>
      <c r="CO14" s="75">
        <f t="shared" si="0"/>
        <v>2</v>
      </c>
      <c r="CP14" s="336"/>
      <c r="CQ14" s="67">
        <v>12</v>
      </c>
      <c r="CR14" s="500" t="s">
        <v>97</v>
      </c>
      <c r="CS14" s="507" t="s">
        <v>3541</v>
      </c>
      <c r="CT14" s="511"/>
      <c r="CU14" s="512"/>
      <c r="CV14" s="632" t="s">
        <v>4659</v>
      </c>
      <c r="CW14" s="568">
        <v>2</v>
      </c>
      <c r="CX14" s="636" t="s">
        <v>5587</v>
      </c>
      <c r="CY14" s="652">
        <v>0.42753999999999998</v>
      </c>
      <c r="CZ14" s="652">
        <v>0.33860000000000001</v>
      </c>
      <c r="DA14" s="601">
        <v>53</v>
      </c>
      <c r="DB14" s="560">
        <v>34</v>
      </c>
      <c r="DC14" s="560">
        <v>14</v>
      </c>
      <c r="DD14" s="560">
        <v>35</v>
      </c>
      <c r="DE14" s="496" t="s">
        <v>1153</v>
      </c>
      <c r="DF14" s="1025" t="s">
        <v>8</v>
      </c>
      <c r="DG14" s="561">
        <v>1</v>
      </c>
      <c r="DH14" s="119" t="s">
        <v>9104</v>
      </c>
      <c r="DI14" s="1033">
        <v>2003</v>
      </c>
      <c r="DJ14" s="521" t="s">
        <v>1153</v>
      </c>
      <c r="DK14" s="537">
        <v>1914</v>
      </c>
      <c r="DL14" s="538" t="s">
        <v>4417</v>
      </c>
      <c r="DM14" s="581">
        <v>1978</v>
      </c>
      <c r="DN14" s="580">
        <v>2</v>
      </c>
      <c r="DO14" s="580">
        <v>4</v>
      </c>
      <c r="DP14" s="183" t="s">
        <v>572</v>
      </c>
      <c r="DQ14" s="183" t="s">
        <v>572</v>
      </c>
      <c r="DR14" s="183" t="s">
        <v>572</v>
      </c>
      <c r="DS14" s="184" t="s">
        <v>572</v>
      </c>
      <c r="DT14" s="571" t="s">
        <v>4659</v>
      </c>
      <c r="DU14" s="677">
        <v>1914</v>
      </c>
      <c r="DV14" s="183" t="s">
        <v>7011</v>
      </c>
      <c r="DW14" s="547" t="s">
        <v>7012</v>
      </c>
      <c r="DX14" s="183">
        <v>2</v>
      </c>
      <c r="DY14" s="183" t="s">
        <v>7010</v>
      </c>
      <c r="DZ14" s="538" t="s">
        <v>5770</v>
      </c>
      <c r="EA14" s="256">
        <v>2011</v>
      </c>
      <c r="EB14" s="58">
        <v>3</v>
      </c>
      <c r="EC14" s="183">
        <v>2</v>
      </c>
      <c r="ED14" s="642" t="s">
        <v>5381</v>
      </c>
      <c r="EE14" s="537">
        <v>1914</v>
      </c>
      <c r="EF14" s="548">
        <v>1974</v>
      </c>
      <c r="EG14" s="183">
        <v>0</v>
      </c>
      <c r="EH14" s="547" t="s">
        <v>5771</v>
      </c>
      <c r="EI14" s="547" t="s">
        <v>5778</v>
      </c>
      <c r="EJ14" s="58">
        <v>2</v>
      </c>
      <c r="EK14" s="58" t="s">
        <v>2699</v>
      </c>
      <c r="EL14" s="538" t="s">
        <v>5779</v>
      </c>
      <c r="EM14" s="58">
        <v>1989</v>
      </c>
      <c r="EN14" s="58">
        <v>3</v>
      </c>
      <c r="EO14" s="342">
        <v>2</v>
      </c>
      <c r="EP14" s="340">
        <v>0</v>
      </c>
      <c r="EQ14" s="340">
        <v>0</v>
      </c>
      <c r="ER14" s="571" t="s">
        <v>4160</v>
      </c>
      <c r="ES14" s="183">
        <v>2011</v>
      </c>
      <c r="ET14" s="184">
        <v>2</v>
      </c>
      <c r="EU14" s="799">
        <v>0</v>
      </c>
      <c r="EV14" s="156" t="s">
        <v>3905</v>
      </c>
      <c r="EW14" s="183" t="s">
        <v>572</v>
      </c>
      <c r="EX14" s="597">
        <v>1</v>
      </c>
      <c r="EY14" s="571" t="s">
        <v>6596</v>
      </c>
      <c r="EZ14" s="183">
        <v>2003</v>
      </c>
      <c r="FA14" s="599">
        <v>1</v>
      </c>
      <c r="FB14" s="742">
        <f>IFERROR(VLOOKUP($C14,'PS Employment'!$B$2:$N$107,12,FALSE)*1000,"-")</f>
        <v>35435</v>
      </c>
      <c r="FC14" s="740">
        <v>2</v>
      </c>
      <c r="FD14" s="692" t="s">
        <v>6853</v>
      </c>
      <c r="FE14" s="747">
        <v>2008</v>
      </c>
      <c r="FF14" s="761" t="s">
        <v>6965</v>
      </c>
      <c r="FG14" s="762" t="s">
        <v>7124</v>
      </c>
      <c r="FH14" s="713">
        <v>2</v>
      </c>
      <c r="FI14" s="788" t="s">
        <v>1552</v>
      </c>
      <c r="FJ14" s="119" t="s">
        <v>4659</v>
      </c>
      <c r="FK14" s="561">
        <v>2009</v>
      </c>
      <c r="FL14" s="561">
        <v>3</v>
      </c>
      <c r="FM14" s="600">
        <v>2</v>
      </c>
      <c r="FN14" s="761" t="s">
        <v>6965</v>
      </c>
      <c r="FO14" s="762" t="s">
        <v>7124</v>
      </c>
      <c r="FP14" s="713">
        <v>2</v>
      </c>
      <c r="FQ14" s="788" t="s">
        <v>1552</v>
      </c>
      <c r="FR14" s="870" t="s">
        <v>4659</v>
      </c>
      <c r="FS14" s="561">
        <v>2009</v>
      </c>
      <c r="FT14" s="597">
        <v>3</v>
      </c>
      <c r="FU14" s="599">
        <v>2</v>
      </c>
      <c r="FV14" s="566" t="s">
        <v>2486</v>
      </c>
      <c r="FW14" s="813" t="s">
        <v>572</v>
      </c>
      <c r="FX14" s="722" t="s">
        <v>4659</v>
      </c>
      <c r="FY14" s="540" t="s">
        <v>572</v>
      </c>
      <c r="FZ14" s="540">
        <v>1</v>
      </c>
      <c r="GA14" s="676">
        <v>0</v>
      </c>
      <c r="GB14" s="860" t="s">
        <v>572</v>
      </c>
      <c r="GC14" s="571" t="s">
        <v>8</v>
      </c>
      <c r="GD14" s="539">
        <v>2</v>
      </c>
      <c r="GE14" s="1040" t="s">
        <v>8846</v>
      </c>
      <c r="GF14" s="539">
        <v>1992</v>
      </c>
      <c r="GG14" s="539">
        <v>3</v>
      </c>
      <c r="GH14" s="676" t="s">
        <v>8835</v>
      </c>
      <c r="GI14" s="615">
        <v>4</v>
      </c>
      <c r="GJ14" s="426">
        <f t="shared" si="1"/>
        <v>13</v>
      </c>
      <c r="GK14" s="427">
        <f t="shared" si="2"/>
        <v>59.090909090909093</v>
      </c>
      <c r="GL14" s="12" t="str">
        <f t="shared" si="3"/>
        <v>B</v>
      </c>
      <c r="GM14" s="83" t="s">
        <v>38</v>
      </c>
      <c r="GN14" s="83" t="s">
        <v>2457</v>
      </c>
      <c r="GO14" s="340"/>
      <c r="GP14" s="1017"/>
      <c r="GQ14" s="59">
        <v>1</v>
      </c>
      <c r="GR14" s="57"/>
      <c r="GS14" s="58"/>
      <c r="GT14" s="59"/>
    </row>
    <row r="15" spans="1:202" x14ac:dyDescent="0.25">
      <c r="A15" s="67">
        <v>13</v>
      </c>
      <c r="B15" s="13"/>
      <c r="C15" s="14" t="s">
        <v>103</v>
      </c>
      <c r="D15" s="83" t="s">
        <v>38</v>
      </c>
      <c r="E15" s="849">
        <v>1377.2370000000001</v>
      </c>
      <c r="F15" s="847">
        <v>28031.421550406612</v>
      </c>
      <c r="G15" s="49">
        <v>20350</v>
      </c>
      <c r="H15" s="109" t="s">
        <v>1236</v>
      </c>
      <c r="I15" s="369" t="s">
        <v>104</v>
      </c>
      <c r="J15" s="50">
        <v>2</v>
      </c>
      <c r="K15" s="114" t="s">
        <v>1331</v>
      </c>
      <c r="L15" s="25">
        <v>2</v>
      </c>
      <c r="M15" s="529" t="s">
        <v>9575</v>
      </c>
      <c r="N15" s="16">
        <v>1</v>
      </c>
      <c r="O15" s="69" t="s">
        <v>572</v>
      </c>
      <c r="P15" s="50">
        <v>0</v>
      </c>
      <c r="Q15" s="53" t="s">
        <v>572</v>
      </c>
      <c r="R15" s="16">
        <v>0</v>
      </c>
      <c r="S15" s="50">
        <v>0</v>
      </c>
      <c r="T15" s="167" t="s">
        <v>572</v>
      </c>
      <c r="U15" s="16">
        <v>1</v>
      </c>
      <c r="V15" s="254">
        <v>1</v>
      </c>
      <c r="W15" s="16">
        <v>0</v>
      </c>
      <c r="X15" s="17" t="s">
        <v>572</v>
      </c>
      <c r="Y15" s="16">
        <v>1</v>
      </c>
      <c r="Z15" s="19" t="s">
        <v>2149</v>
      </c>
      <c r="AA15" s="16">
        <v>1</v>
      </c>
      <c r="AB15" s="50">
        <v>1</v>
      </c>
      <c r="AC15" s="51">
        <v>2003</v>
      </c>
      <c r="AD15" s="16">
        <v>1</v>
      </c>
      <c r="AE15" s="50">
        <v>1</v>
      </c>
      <c r="AF15" s="50">
        <v>5</v>
      </c>
      <c r="AG15" s="55">
        <v>1990</v>
      </c>
      <c r="AH15" s="16">
        <v>0</v>
      </c>
      <c r="AI15" s="50"/>
      <c r="AJ15" s="51" t="s">
        <v>572</v>
      </c>
      <c r="AK15" s="16">
        <v>1</v>
      </c>
      <c r="AL15" s="50">
        <v>4</v>
      </c>
      <c r="AM15" s="50">
        <v>1</v>
      </c>
      <c r="AN15" s="51">
        <v>2003</v>
      </c>
      <c r="AO15" s="16">
        <v>0</v>
      </c>
      <c r="AP15" s="50"/>
      <c r="AQ15" s="51" t="s">
        <v>572</v>
      </c>
      <c r="AR15" s="16">
        <v>1</v>
      </c>
      <c r="AS15" s="50">
        <v>1</v>
      </c>
      <c r="AT15" s="50">
        <v>0</v>
      </c>
      <c r="AU15" s="50">
        <v>0</v>
      </c>
      <c r="AV15" s="50">
        <v>0</v>
      </c>
      <c r="AW15" s="50">
        <v>1</v>
      </c>
      <c r="AX15" s="50">
        <v>1</v>
      </c>
      <c r="AY15" s="50">
        <v>0</v>
      </c>
      <c r="AZ15" s="50">
        <v>1</v>
      </c>
      <c r="BA15" s="50">
        <v>0</v>
      </c>
      <c r="BB15" s="50">
        <v>1</v>
      </c>
      <c r="BC15" s="19" t="s">
        <v>2148</v>
      </c>
      <c r="BD15" s="423">
        <v>1</v>
      </c>
      <c r="BE15" s="19" t="s">
        <v>3174</v>
      </c>
      <c r="BF15" s="25">
        <v>0</v>
      </c>
      <c r="BG15" s="131" t="s">
        <v>572</v>
      </c>
      <c r="BH15" s="25">
        <v>0</v>
      </c>
      <c r="BI15" s="19" t="s">
        <v>572</v>
      </c>
      <c r="BJ15" s="16">
        <v>0</v>
      </c>
      <c r="BK15" s="21" t="s">
        <v>106</v>
      </c>
      <c r="BL15" s="20" t="s">
        <v>105</v>
      </c>
      <c r="BM15" s="21" t="s">
        <v>108</v>
      </c>
      <c r="BN15" s="20" t="s">
        <v>107</v>
      </c>
      <c r="BO15" s="132" t="s">
        <v>572</v>
      </c>
      <c r="BP15" s="16">
        <v>0</v>
      </c>
      <c r="BQ15" s="134" t="s">
        <v>572</v>
      </c>
      <c r="BR15" s="16">
        <v>1</v>
      </c>
      <c r="BS15" s="19" t="s">
        <v>1857</v>
      </c>
      <c r="BT15" s="16">
        <v>0</v>
      </c>
      <c r="BU15" s="17" t="s">
        <v>96</v>
      </c>
      <c r="BV15" s="16">
        <v>0</v>
      </c>
      <c r="BW15" s="50">
        <v>3</v>
      </c>
      <c r="BX15" s="69" t="s">
        <v>572</v>
      </c>
      <c r="BY15" s="16" t="s">
        <v>1958</v>
      </c>
      <c r="BZ15" s="50" t="s">
        <v>1966</v>
      </c>
      <c r="CA15" s="50" t="s">
        <v>572</v>
      </c>
      <c r="CB15" s="50" t="s">
        <v>572</v>
      </c>
      <c r="CC15" s="51">
        <v>0</v>
      </c>
      <c r="CD15" s="75" t="s">
        <v>1494</v>
      </c>
      <c r="CE15" s="1131" t="s">
        <v>1571</v>
      </c>
      <c r="CF15" s="75" t="s">
        <v>1548</v>
      </c>
      <c r="CG15" s="75" t="s">
        <v>1549</v>
      </c>
      <c r="CH15" s="75">
        <v>3</v>
      </c>
      <c r="CI15" s="75">
        <v>2006</v>
      </c>
      <c r="CJ15" s="75" t="s">
        <v>1548</v>
      </c>
      <c r="CK15" s="75">
        <v>1</v>
      </c>
      <c r="CL15" s="75">
        <v>2</v>
      </c>
      <c r="CM15" s="75" t="s">
        <v>1552</v>
      </c>
      <c r="CN15" s="75" t="s">
        <v>1553</v>
      </c>
      <c r="CO15" s="75">
        <f t="shared" si="0"/>
        <v>2</v>
      </c>
      <c r="CP15" s="336"/>
      <c r="CQ15" s="67">
        <v>13</v>
      </c>
      <c r="CR15" s="500" t="s">
        <v>103</v>
      </c>
      <c r="CS15" s="507" t="s">
        <v>3565</v>
      </c>
      <c r="CT15" s="511"/>
      <c r="CU15" s="512"/>
      <c r="CV15" s="632" t="s">
        <v>5567</v>
      </c>
      <c r="CW15" s="568">
        <v>2</v>
      </c>
      <c r="CX15" s="636" t="s">
        <v>5583</v>
      </c>
      <c r="CY15" s="652">
        <v>0.82608999999999999</v>
      </c>
      <c r="CZ15" s="652">
        <v>0.93700000000000006</v>
      </c>
      <c r="DA15" s="601">
        <v>94</v>
      </c>
      <c r="DB15" s="560">
        <v>80</v>
      </c>
      <c r="DC15" s="560">
        <v>84</v>
      </c>
      <c r="DD15" s="560">
        <v>74</v>
      </c>
      <c r="DE15" s="685" t="s">
        <v>9068</v>
      </c>
      <c r="DF15" s="1025" t="s">
        <v>9069</v>
      </c>
      <c r="DG15" s="717">
        <v>4</v>
      </c>
      <c r="DH15" s="119" t="s">
        <v>9105</v>
      </c>
      <c r="DI15" s="1032">
        <v>2007</v>
      </c>
      <c r="DJ15" s="521" t="s">
        <v>3901</v>
      </c>
      <c r="DK15" s="537">
        <v>1997</v>
      </c>
      <c r="DL15" s="538" t="s">
        <v>4416</v>
      </c>
      <c r="DM15" s="581" t="s">
        <v>572</v>
      </c>
      <c r="DN15" s="580">
        <v>0</v>
      </c>
      <c r="DO15" s="581" t="s">
        <v>572</v>
      </c>
      <c r="DP15" s="183" t="s">
        <v>572</v>
      </c>
      <c r="DQ15" s="183" t="s">
        <v>572</v>
      </c>
      <c r="DR15" s="183" t="s">
        <v>572</v>
      </c>
      <c r="DS15" s="184" t="s">
        <v>572</v>
      </c>
      <c r="DT15" s="638" t="s">
        <v>572</v>
      </c>
      <c r="DU15" s="340" t="s">
        <v>572</v>
      </c>
      <c r="DV15" s="183" t="s">
        <v>572</v>
      </c>
      <c r="DW15" s="547" t="s">
        <v>572</v>
      </c>
      <c r="DX15" s="183">
        <v>0</v>
      </c>
      <c r="DY15" s="183" t="s">
        <v>572</v>
      </c>
      <c r="DZ15" s="547" t="s">
        <v>572</v>
      </c>
      <c r="EA15" s="256" t="s">
        <v>572</v>
      </c>
      <c r="EB15" s="58">
        <v>0</v>
      </c>
      <c r="EC15" s="629">
        <v>0</v>
      </c>
      <c r="ED15" s="642" t="s">
        <v>5382</v>
      </c>
      <c r="EE15" s="183">
        <v>1970</v>
      </c>
      <c r="EF15" s="548">
        <v>2001</v>
      </c>
      <c r="EG15" s="183">
        <v>0</v>
      </c>
      <c r="EH15" s="547" t="s">
        <v>5753</v>
      </c>
      <c r="EI15" s="547" t="s">
        <v>4070</v>
      </c>
      <c r="EJ15" s="58">
        <v>2</v>
      </c>
      <c r="EK15" s="58" t="s">
        <v>2699</v>
      </c>
      <c r="EL15" s="538" t="s">
        <v>5752</v>
      </c>
      <c r="EM15" s="58">
        <v>2012</v>
      </c>
      <c r="EN15" s="58">
        <v>3</v>
      </c>
      <c r="EO15" s="342">
        <v>2</v>
      </c>
      <c r="EP15" s="340">
        <v>1</v>
      </c>
      <c r="EQ15" s="340">
        <v>0</v>
      </c>
      <c r="ER15" s="611" t="s">
        <v>572</v>
      </c>
      <c r="ES15" s="183" t="s">
        <v>572</v>
      </c>
      <c r="ET15" s="184">
        <v>0</v>
      </c>
      <c r="EU15" s="799">
        <v>0</v>
      </c>
      <c r="EV15" s="156" t="s">
        <v>3906</v>
      </c>
      <c r="EW15" s="183">
        <v>2007</v>
      </c>
      <c r="EX15" s="597">
        <v>2</v>
      </c>
      <c r="EY15" s="571" t="s">
        <v>3907</v>
      </c>
      <c r="EZ15" s="183">
        <v>2012</v>
      </c>
      <c r="FA15" s="599">
        <v>3</v>
      </c>
      <c r="FB15" s="830">
        <v>56000</v>
      </c>
      <c r="FC15" s="741">
        <v>1</v>
      </c>
      <c r="FD15" s="691" t="s">
        <v>7449</v>
      </c>
      <c r="FE15" s="747">
        <v>2004</v>
      </c>
      <c r="FF15" s="761" t="s">
        <v>7235</v>
      </c>
      <c r="FG15" s="762" t="s">
        <v>7234</v>
      </c>
      <c r="FH15" s="713">
        <v>2</v>
      </c>
      <c r="FI15" s="788" t="s">
        <v>2699</v>
      </c>
      <c r="FJ15" s="119" t="s">
        <v>7088</v>
      </c>
      <c r="FK15" s="561">
        <v>2006</v>
      </c>
      <c r="FL15" s="561">
        <v>3</v>
      </c>
      <c r="FM15" s="600">
        <v>1</v>
      </c>
      <c r="FN15" s="818" t="s">
        <v>7089</v>
      </c>
      <c r="FO15" s="773" t="s">
        <v>7090</v>
      </c>
      <c r="FP15" s="792">
        <v>2</v>
      </c>
      <c r="FQ15" s="781" t="s">
        <v>1552</v>
      </c>
      <c r="FR15" s="536" t="s">
        <v>7091</v>
      </c>
      <c r="FS15" s="561">
        <v>2006</v>
      </c>
      <c r="FT15" s="597">
        <v>3</v>
      </c>
      <c r="FU15" s="599">
        <v>2</v>
      </c>
      <c r="FV15" s="423" t="s">
        <v>572</v>
      </c>
      <c r="FW15" s="547" t="s">
        <v>7556</v>
      </c>
      <c r="FX15" s="536" t="s">
        <v>5850</v>
      </c>
      <c r="FY15" s="539">
        <v>2003</v>
      </c>
      <c r="FZ15" s="539">
        <v>3</v>
      </c>
      <c r="GA15" s="676">
        <v>2</v>
      </c>
      <c r="GB15" s="650" t="s">
        <v>5850</v>
      </c>
      <c r="GC15" s="571" t="s">
        <v>8</v>
      </c>
      <c r="GD15" s="539">
        <v>2</v>
      </c>
      <c r="GE15" s="683" t="s">
        <v>2699</v>
      </c>
      <c r="GF15" s="539">
        <v>2006</v>
      </c>
      <c r="GG15" s="539">
        <v>3</v>
      </c>
      <c r="GH15" s="340" t="s">
        <v>8835</v>
      </c>
      <c r="GI15" s="184" t="s">
        <v>8840</v>
      </c>
      <c r="GJ15" s="426">
        <f t="shared" si="1"/>
        <v>10</v>
      </c>
      <c r="GK15" s="427">
        <f t="shared" si="2"/>
        <v>45.454545454545453</v>
      </c>
      <c r="GL15" s="12" t="str">
        <f t="shared" si="3"/>
        <v>C</v>
      </c>
      <c r="GM15" s="83" t="s">
        <v>38</v>
      </c>
      <c r="GN15" s="18" t="s">
        <v>2458</v>
      </c>
      <c r="GO15" s="340"/>
      <c r="GP15" s="1016">
        <v>25.1</v>
      </c>
      <c r="GQ15" s="184">
        <v>0</v>
      </c>
      <c r="GR15" s="57"/>
      <c r="GS15" s="58"/>
      <c r="GT15" s="59"/>
    </row>
    <row r="16" spans="1:202" x14ac:dyDescent="0.25">
      <c r="A16" s="67">
        <v>14</v>
      </c>
      <c r="B16" s="13"/>
      <c r="C16" s="14" t="s">
        <v>109</v>
      </c>
      <c r="D16" s="83" t="s">
        <v>46</v>
      </c>
      <c r="E16" s="849">
        <v>160995.64199999999</v>
      </c>
      <c r="F16" s="847">
        <v>191313.74432621652</v>
      </c>
      <c r="G16" s="49">
        <v>1190</v>
      </c>
      <c r="H16" s="155" t="s">
        <v>111</v>
      </c>
      <c r="I16" s="369" t="s">
        <v>110</v>
      </c>
      <c r="J16" s="56">
        <v>2</v>
      </c>
      <c r="K16" s="112" t="s">
        <v>116</v>
      </c>
      <c r="L16" s="25">
        <v>1</v>
      </c>
      <c r="M16" s="19" t="s">
        <v>1609</v>
      </c>
      <c r="N16" s="25">
        <v>1</v>
      </c>
      <c r="O16" s="288" t="s">
        <v>3041</v>
      </c>
      <c r="P16" s="56">
        <v>0</v>
      </c>
      <c r="Q16" s="250" t="s">
        <v>572</v>
      </c>
      <c r="R16" s="25">
        <v>0</v>
      </c>
      <c r="S16" s="56">
        <v>0</v>
      </c>
      <c r="T16" s="168" t="s">
        <v>572</v>
      </c>
      <c r="U16" s="25">
        <v>2</v>
      </c>
      <c r="V16" s="252">
        <v>1</v>
      </c>
      <c r="W16" s="25">
        <v>1</v>
      </c>
      <c r="X16" s="177" t="s">
        <v>3042</v>
      </c>
      <c r="Y16" s="25">
        <v>1</v>
      </c>
      <c r="Z16" s="26" t="s">
        <v>117</v>
      </c>
      <c r="AA16" s="25">
        <v>1</v>
      </c>
      <c r="AB16" s="56">
        <v>1</v>
      </c>
      <c r="AC16" s="55">
        <v>2007</v>
      </c>
      <c r="AD16" s="25">
        <v>1</v>
      </c>
      <c r="AE16" s="56">
        <v>1</v>
      </c>
      <c r="AF16" s="56">
        <v>5</v>
      </c>
      <c r="AG16" s="55">
        <v>2011</v>
      </c>
      <c r="AH16" s="25">
        <v>1</v>
      </c>
      <c r="AI16" s="56">
        <v>1</v>
      </c>
      <c r="AJ16" s="55">
        <v>2011</v>
      </c>
      <c r="AK16" s="25">
        <v>1</v>
      </c>
      <c r="AL16" s="56">
        <v>4</v>
      </c>
      <c r="AM16" s="56">
        <v>1</v>
      </c>
      <c r="AN16" s="55">
        <v>2007</v>
      </c>
      <c r="AO16" s="25">
        <v>0</v>
      </c>
      <c r="AP16" s="56"/>
      <c r="AQ16" s="55" t="s">
        <v>572</v>
      </c>
      <c r="AR16" s="25">
        <v>1</v>
      </c>
      <c r="AS16" s="56">
        <v>1</v>
      </c>
      <c r="AT16" s="56">
        <v>0</v>
      </c>
      <c r="AU16" s="56">
        <v>1</v>
      </c>
      <c r="AV16" s="56">
        <v>1</v>
      </c>
      <c r="AW16" s="56">
        <v>1</v>
      </c>
      <c r="AX16" s="56">
        <v>1</v>
      </c>
      <c r="AY16" s="56">
        <v>1</v>
      </c>
      <c r="AZ16" s="56">
        <v>1</v>
      </c>
      <c r="BA16" s="56">
        <v>0</v>
      </c>
      <c r="BB16" s="56">
        <v>0</v>
      </c>
      <c r="BC16" s="69" t="s">
        <v>572</v>
      </c>
      <c r="BD16" s="423">
        <v>0</v>
      </c>
      <c r="BE16" s="475" t="s">
        <v>572</v>
      </c>
      <c r="BF16" s="25">
        <v>0</v>
      </c>
      <c r="BG16" s="131" t="s">
        <v>572</v>
      </c>
      <c r="BH16" s="25">
        <v>0</v>
      </c>
      <c r="BI16" s="19" t="s">
        <v>572</v>
      </c>
      <c r="BJ16" s="25">
        <v>0</v>
      </c>
      <c r="BK16" s="60" t="s">
        <v>113</v>
      </c>
      <c r="BL16" s="20" t="s">
        <v>112</v>
      </c>
      <c r="BM16" s="21" t="s">
        <v>115</v>
      </c>
      <c r="BN16" s="20" t="s">
        <v>114</v>
      </c>
      <c r="BO16" s="477" t="s">
        <v>572</v>
      </c>
      <c r="BP16" s="25">
        <v>0</v>
      </c>
      <c r="BQ16" s="134" t="s">
        <v>572</v>
      </c>
      <c r="BR16" s="25">
        <v>1</v>
      </c>
      <c r="BS16" s="26" t="s">
        <v>1435</v>
      </c>
      <c r="BT16" s="25">
        <v>2</v>
      </c>
      <c r="BU16" s="69" t="s">
        <v>3043</v>
      </c>
      <c r="BV16" s="25">
        <v>1</v>
      </c>
      <c r="BW16" s="56">
        <v>3</v>
      </c>
      <c r="BX16" s="69" t="s">
        <v>572</v>
      </c>
      <c r="BY16" s="25" t="s">
        <v>1960</v>
      </c>
      <c r="BZ16" s="50" t="s">
        <v>1966</v>
      </c>
      <c r="CA16" s="56" t="s">
        <v>572</v>
      </c>
      <c r="CB16" s="56" t="s">
        <v>572</v>
      </c>
      <c r="CC16" s="55">
        <v>1</v>
      </c>
      <c r="CD16" s="75" t="s">
        <v>1572</v>
      </c>
      <c r="CE16" s="1131" t="s">
        <v>1573</v>
      </c>
      <c r="CF16" s="67" t="s">
        <v>1548</v>
      </c>
      <c r="CG16" s="67" t="s">
        <v>1549</v>
      </c>
      <c r="CH16" s="73">
        <v>3</v>
      </c>
      <c r="CI16" s="67">
        <v>2006</v>
      </c>
      <c r="CJ16" s="73" t="s">
        <v>1542</v>
      </c>
      <c r="CK16" s="73">
        <v>1</v>
      </c>
      <c r="CL16" s="74">
        <v>1</v>
      </c>
      <c r="CM16" s="75" t="s">
        <v>1563</v>
      </c>
      <c r="CN16" s="75" t="s">
        <v>1553</v>
      </c>
      <c r="CO16" s="75">
        <f t="shared" si="0"/>
        <v>2</v>
      </c>
      <c r="CP16" s="336"/>
      <c r="CQ16" s="67">
        <v>14</v>
      </c>
      <c r="CR16" s="500" t="s">
        <v>109</v>
      </c>
      <c r="CS16" s="507" t="s">
        <v>3566</v>
      </c>
      <c r="CT16" s="511"/>
      <c r="CU16" s="512"/>
      <c r="CV16" s="632" t="s">
        <v>4660</v>
      </c>
      <c r="CW16" s="568">
        <v>2</v>
      </c>
      <c r="CX16" s="636" t="s">
        <v>5585</v>
      </c>
      <c r="CY16" s="652">
        <v>0.62319000000000002</v>
      </c>
      <c r="CZ16" s="652">
        <v>0.34649999999999997</v>
      </c>
      <c r="DA16" s="601">
        <v>75</v>
      </c>
      <c r="DB16" s="560">
        <v>34</v>
      </c>
      <c r="DC16" s="560">
        <v>14</v>
      </c>
      <c r="DD16" s="560">
        <v>18</v>
      </c>
      <c r="DE16" s="156" t="s">
        <v>9070</v>
      </c>
      <c r="DF16" s="1025" t="s">
        <v>9071</v>
      </c>
      <c r="DG16" s="561">
        <v>5</v>
      </c>
      <c r="DH16" s="119" t="s">
        <v>9106</v>
      </c>
      <c r="DI16" s="1032">
        <v>2001</v>
      </c>
      <c r="DJ16" s="155" t="s">
        <v>111</v>
      </c>
      <c r="DK16" s="537">
        <v>1971</v>
      </c>
      <c r="DL16" s="538" t="s">
        <v>3941</v>
      </c>
      <c r="DM16" s="580">
        <v>2008</v>
      </c>
      <c r="DN16" s="580">
        <v>2</v>
      </c>
      <c r="DO16" s="580">
        <v>2</v>
      </c>
      <c r="DP16" s="183" t="s">
        <v>572</v>
      </c>
      <c r="DQ16" s="183" t="s">
        <v>572</v>
      </c>
      <c r="DR16" s="183" t="s">
        <v>572</v>
      </c>
      <c r="DS16" s="184" t="s">
        <v>572</v>
      </c>
      <c r="DT16" s="571" t="s">
        <v>5383</v>
      </c>
      <c r="DU16" s="676">
        <v>1972</v>
      </c>
      <c r="DV16" s="539" t="s">
        <v>5782</v>
      </c>
      <c r="DW16" s="541" t="s">
        <v>5781</v>
      </c>
      <c r="DX16" s="539">
        <v>1</v>
      </c>
      <c r="DY16" s="183" t="s">
        <v>7005</v>
      </c>
      <c r="DZ16" s="538" t="s">
        <v>5780</v>
      </c>
      <c r="EA16" s="256" t="s">
        <v>572</v>
      </c>
      <c r="EB16" s="58">
        <v>2</v>
      </c>
      <c r="EC16" s="183">
        <v>2</v>
      </c>
      <c r="ED16" s="642" t="s">
        <v>5383</v>
      </c>
      <c r="EE16" s="183">
        <v>1972</v>
      </c>
      <c r="EF16" s="548">
        <v>1978</v>
      </c>
      <c r="EG16" s="183">
        <v>4</v>
      </c>
      <c r="EH16" s="541" t="s">
        <v>6052</v>
      </c>
      <c r="EI16" s="547" t="s">
        <v>4470</v>
      </c>
      <c r="EJ16" s="539">
        <v>2</v>
      </c>
      <c r="EK16" s="183" t="s">
        <v>7015</v>
      </c>
      <c r="EL16" s="538" t="s">
        <v>4634</v>
      </c>
      <c r="EM16" s="370">
        <v>1994</v>
      </c>
      <c r="EN16" s="370">
        <v>3</v>
      </c>
      <c r="EO16" s="342">
        <v>2</v>
      </c>
      <c r="EP16" s="676">
        <v>1</v>
      </c>
      <c r="EQ16" s="676">
        <v>0</v>
      </c>
      <c r="ER16" s="611" t="s">
        <v>572</v>
      </c>
      <c r="ES16" s="183" t="s">
        <v>572</v>
      </c>
      <c r="ET16" s="184">
        <v>0</v>
      </c>
      <c r="EU16" s="799">
        <v>0</v>
      </c>
      <c r="EV16" s="156" t="s">
        <v>3908</v>
      </c>
      <c r="EW16" s="183">
        <v>2012</v>
      </c>
      <c r="EX16" s="597">
        <v>1</v>
      </c>
      <c r="EY16" s="571" t="s">
        <v>3909</v>
      </c>
      <c r="EZ16" s="183">
        <v>2009</v>
      </c>
      <c r="FA16" s="599">
        <v>2</v>
      </c>
      <c r="FB16" s="742">
        <f>IFERROR(VLOOKUP($C16,'PS Employment'!$B$2:$N$107,12,FALSE)*1000,"-")</f>
        <v>2127000</v>
      </c>
      <c r="FC16" s="740">
        <v>2</v>
      </c>
      <c r="FD16" s="692" t="s">
        <v>6853</v>
      </c>
      <c r="FE16" s="747">
        <v>2005</v>
      </c>
      <c r="FF16" s="764" t="s">
        <v>6652</v>
      </c>
      <c r="FG16" s="760" t="s">
        <v>6897</v>
      </c>
      <c r="FH16" s="792">
        <v>1</v>
      </c>
      <c r="FI16" s="784" t="s">
        <v>1563</v>
      </c>
      <c r="FJ16" s="536" t="s">
        <v>6785</v>
      </c>
      <c r="FK16" s="597" t="s">
        <v>572</v>
      </c>
      <c r="FL16" s="597">
        <v>3</v>
      </c>
      <c r="FM16" s="599">
        <v>1</v>
      </c>
      <c r="FN16" s="766" t="s">
        <v>6652</v>
      </c>
      <c r="FO16" s="760" t="s">
        <v>6894</v>
      </c>
      <c r="FP16" s="792">
        <v>1</v>
      </c>
      <c r="FQ16" s="782" t="s">
        <v>1563</v>
      </c>
      <c r="FR16" s="536" t="s">
        <v>3941</v>
      </c>
      <c r="FS16" s="597" t="s">
        <v>572</v>
      </c>
      <c r="FT16" s="597">
        <v>3</v>
      </c>
      <c r="FU16" s="599">
        <v>1</v>
      </c>
      <c r="FV16" s="564" t="s">
        <v>1546</v>
      </c>
      <c r="FW16" s="541" t="s">
        <v>5708</v>
      </c>
      <c r="FX16" s="536" t="s">
        <v>5851</v>
      </c>
      <c r="FY16" s="539">
        <v>2011</v>
      </c>
      <c r="FZ16" s="539">
        <v>3</v>
      </c>
      <c r="GA16" s="676">
        <v>2</v>
      </c>
      <c r="GB16" s="650" t="s">
        <v>5852</v>
      </c>
      <c r="GC16" s="571" t="s">
        <v>8</v>
      </c>
      <c r="GD16" s="539">
        <v>2</v>
      </c>
      <c r="GE16" s="1040" t="s">
        <v>8837</v>
      </c>
      <c r="GF16" s="539">
        <v>1992</v>
      </c>
      <c r="GG16" s="539">
        <v>3</v>
      </c>
      <c r="GH16" s="676" t="s">
        <v>8835</v>
      </c>
      <c r="GI16" s="615" t="s">
        <v>8841</v>
      </c>
      <c r="GJ16" s="426">
        <f t="shared" si="1"/>
        <v>11</v>
      </c>
      <c r="GK16" s="427">
        <f t="shared" si="2"/>
        <v>50</v>
      </c>
      <c r="GL16" s="12" t="str">
        <f t="shared" si="3"/>
        <v>B</v>
      </c>
      <c r="GM16" s="83" t="s">
        <v>46</v>
      </c>
      <c r="GN16" s="18" t="s">
        <v>2459</v>
      </c>
      <c r="GO16" s="340"/>
      <c r="GP16" s="1016"/>
      <c r="GQ16" s="184">
        <v>0</v>
      </c>
      <c r="GR16" s="57"/>
      <c r="GS16" s="58"/>
      <c r="GT16" s="59"/>
    </row>
    <row r="17" spans="1:202" x14ac:dyDescent="0.25">
      <c r="A17" s="67">
        <v>15</v>
      </c>
      <c r="B17" s="13"/>
      <c r="C17" s="14" t="s">
        <v>119</v>
      </c>
      <c r="D17" s="83" t="s">
        <v>38</v>
      </c>
      <c r="E17" s="849">
        <v>284.21499999999997</v>
      </c>
      <c r="F17" s="847">
        <v>4207.7410865239335</v>
      </c>
      <c r="G17" s="49">
        <v>14800</v>
      </c>
      <c r="H17" s="109" t="s">
        <v>2379</v>
      </c>
      <c r="I17" s="369" t="s">
        <v>2380</v>
      </c>
      <c r="J17" s="50">
        <v>1</v>
      </c>
      <c r="K17" s="177" t="s">
        <v>3754</v>
      </c>
      <c r="L17" s="1170">
        <v>1</v>
      </c>
      <c r="M17" s="529" t="s">
        <v>9576</v>
      </c>
      <c r="N17" s="16">
        <v>0</v>
      </c>
      <c r="O17" s="69" t="s">
        <v>572</v>
      </c>
      <c r="P17" s="56">
        <v>0</v>
      </c>
      <c r="Q17" s="53" t="s">
        <v>572</v>
      </c>
      <c r="R17" s="16">
        <v>1</v>
      </c>
      <c r="S17" s="50">
        <v>1</v>
      </c>
      <c r="T17" s="167" t="s">
        <v>572</v>
      </c>
      <c r="U17" s="16">
        <v>0</v>
      </c>
      <c r="V17" s="254">
        <v>0</v>
      </c>
      <c r="W17" s="16">
        <v>0</v>
      </c>
      <c r="X17" s="17" t="s">
        <v>572</v>
      </c>
      <c r="Y17" s="16">
        <v>0</v>
      </c>
      <c r="Z17" s="134" t="s">
        <v>572</v>
      </c>
      <c r="AA17" s="16">
        <v>1</v>
      </c>
      <c r="AB17" s="50">
        <v>0</v>
      </c>
      <c r="AC17" s="51">
        <v>2009</v>
      </c>
      <c r="AD17" s="16">
        <v>0</v>
      </c>
      <c r="AE17" s="50"/>
      <c r="AF17" s="50" t="s">
        <v>572</v>
      </c>
      <c r="AG17" s="176" t="s">
        <v>572</v>
      </c>
      <c r="AH17" s="16">
        <v>0</v>
      </c>
      <c r="AI17" s="50"/>
      <c r="AJ17" s="51" t="s">
        <v>572</v>
      </c>
      <c r="AK17" s="16">
        <v>1</v>
      </c>
      <c r="AL17" s="50">
        <v>4</v>
      </c>
      <c r="AM17" s="50">
        <v>1</v>
      </c>
      <c r="AN17" s="51">
        <v>2009</v>
      </c>
      <c r="AO17" s="16">
        <v>0</v>
      </c>
      <c r="AP17" s="50"/>
      <c r="AQ17" s="51" t="s">
        <v>572</v>
      </c>
      <c r="AR17" s="16">
        <v>1</v>
      </c>
      <c r="AS17" s="50">
        <v>1</v>
      </c>
      <c r="AT17" s="50">
        <v>0</v>
      </c>
      <c r="AU17" s="50">
        <v>1</v>
      </c>
      <c r="AV17" s="50">
        <v>1</v>
      </c>
      <c r="AW17" s="50">
        <v>1</v>
      </c>
      <c r="AX17" s="50">
        <v>1</v>
      </c>
      <c r="AY17" s="50">
        <v>0</v>
      </c>
      <c r="AZ17" s="50">
        <v>1</v>
      </c>
      <c r="BA17" s="50">
        <v>0</v>
      </c>
      <c r="BB17" s="50">
        <v>0</v>
      </c>
      <c r="BC17" s="69" t="s">
        <v>572</v>
      </c>
      <c r="BD17" s="423">
        <v>0</v>
      </c>
      <c r="BE17" s="475" t="s">
        <v>572</v>
      </c>
      <c r="BF17" s="25">
        <v>0</v>
      </c>
      <c r="BG17" s="131" t="s">
        <v>572</v>
      </c>
      <c r="BH17" s="25">
        <v>0</v>
      </c>
      <c r="BI17" s="19" t="s">
        <v>572</v>
      </c>
      <c r="BJ17" s="16">
        <v>2</v>
      </c>
      <c r="BK17" s="21" t="s">
        <v>121</v>
      </c>
      <c r="BL17" s="20" t="s">
        <v>120</v>
      </c>
      <c r="BM17" s="21" t="s">
        <v>123</v>
      </c>
      <c r="BN17" s="20" t="s">
        <v>122</v>
      </c>
      <c r="BO17" s="19" t="s">
        <v>1858</v>
      </c>
      <c r="BP17" s="16">
        <v>0</v>
      </c>
      <c r="BQ17" s="134" t="s">
        <v>572</v>
      </c>
      <c r="BR17" s="16">
        <v>0</v>
      </c>
      <c r="BS17" s="69" t="s">
        <v>572</v>
      </c>
      <c r="BT17" s="16">
        <v>0</v>
      </c>
      <c r="BU17" s="69" t="s">
        <v>572</v>
      </c>
      <c r="BV17" s="16">
        <v>0</v>
      </c>
      <c r="BW17" s="50">
        <v>1</v>
      </c>
      <c r="BX17" s="69" t="s">
        <v>572</v>
      </c>
      <c r="BY17" s="16" t="s">
        <v>1966</v>
      </c>
      <c r="BZ17" s="50" t="s">
        <v>572</v>
      </c>
      <c r="CA17" s="50" t="s">
        <v>572</v>
      </c>
      <c r="CB17" s="50" t="s">
        <v>572</v>
      </c>
      <c r="CC17" s="51" t="s">
        <v>572</v>
      </c>
      <c r="CD17" s="75" t="s">
        <v>1276</v>
      </c>
      <c r="CE17" s="1131" t="s">
        <v>1555</v>
      </c>
      <c r="CF17" s="75" t="s">
        <v>1548</v>
      </c>
      <c r="CG17" s="75" t="s">
        <v>13</v>
      </c>
      <c r="CH17" s="75">
        <v>3</v>
      </c>
      <c r="CI17" s="75">
        <v>1999</v>
      </c>
      <c r="CJ17" s="75" t="s">
        <v>1548</v>
      </c>
      <c r="CK17" s="75">
        <v>1</v>
      </c>
      <c r="CL17" s="75">
        <v>2</v>
      </c>
      <c r="CM17" s="75" t="s">
        <v>1574</v>
      </c>
      <c r="CN17" s="75" t="s">
        <v>1553</v>
      </c>
      <c r="CO17" s="75">
        <f t="shared" si="0"/>
        <v>3</v>
      </c>
      <c r="CP17" s="336"/>
      <c r="CQ17" s="67">
        <v>15</v>
      </c>
      <c r="CR17" s="500" t="s">
        <v>119</v>
      </c>
      <c r="CS17" s="507" t="s">
        <v>3567</v>
      </c>
      <c r="CT17" s="511"/>
      <c r="CU17" s="512"/>
      <c r="CV17" s="632" t="s">
        <v>5568</v>
      </c>
      <c r="CW17" s="568">
        <v>0</v>
      </c>
      <c r="CX17" s="650" t="s">
        <v>5568</v>
      </c>
      <c r="CY17" s="652">
        <v>0.44202999999999998</v>
      </c>
      <c r="CZ17" s="652">
        <v>0.2205</v>
      </c>
      <c r="DA17" s="601">
        <v>41</v>
      </c>
      <c r="DB17" s="560">
        <v>20</v>
      </c>
      <c r="DC17" s="560">
        <v>12</v>
      </c>
      <c r="DD17" s="560">
        <v>24</v>
      </c>
      <c r="DE17" s="156" t="s">
        <v>9072</v>
      </c>
      <c r="DF17" s="1025" t="s">
        <v>9073</v>
      </c>
      <c r="DG17" s="561">
        <v>6</v>
      </c>
      <c r="DH17" s="119" t="s">
        <v>9107</v>
      </c>
      <c r="DI17" s="1032">
        <v>2003</v>
      </c>
      <c r="DJ17" s="521" t="s">
        <v>3942</v>
      </c>
      <c r="DK17" s="537">
        <v>1966</v>
      </c>
      <c r="DL17" s="538" t="s">
        <v>3943</v>
      </c>
      <c r="DM17" s="581">
        <v>2007</v>
      </c>
      <c r="DN17" s="580">
        <v>2</v>
      </c>
      <c r="DO17" s="581">
        <v>4</v>
      </c>
      <c r="DP17" s="183" t="s">
        <v>572</v>
      </c>
      <c r="DQ17" s="183" t="s">
        <v>572</v>
      </c>
      <c r="DR17" s="183" t="s">
        <v>572</v>
      </c>
      <c r="DS17" s="184" t="s">
        <v>572</v>
      </c>
      <c r="DT17" s="571" t="s">
        <v>5786</v>
      </c>
      <c r="DU17" s="676">
        <v>1997</v>
      </c>
      <c r="DV17" s="539" t="s">
        <v>4465</v>
      </c>
      <c r="DW17" s="541" t="s">
        <v>4636</v>
      </c>
      <c r="DX17" s="539">
        <v>2</v>
      </c>
      <c r="DY17" s="183" t="s">
        <v>2699</v>
      </c>
      <c r="DZ17" s="538" t="s">
        <v>4635</v>
      </c>
      <c r="EA17" s="374">
        <v>2006</v>
      </c>
      <c r="EB17" s="370">
        <v>3</v>
      </c>
      <c r="EC17" s="539">
        <v>2</v>
      </c>
      <c r="ED17" s="642" t="s">
        <v>5384</v>
      </c>
      <c r="EE17" s="539">
        <v>1997</v>
      </c>
      <c r="EF17" s="537">
        <v>1999</v>
      </c>
      <c r="EG17" s="183">
        <v>4</v>
      </c>
      <c r="EH17" s="547" t="s">
        <v>4064</v>
      </c>
      <c r="EI17" s="547" t="s">
        <v>4470</v>
      </c>
      <c r="EJ17" s="183">
        <v>2</v>
      </c>
      <c r="EK17" s="183" t="s">
        <v>6962</v>
      </c>
      <c r="EL17" s="538" t="s">
        <v>4637</v>
      </c>
      <c r="EM17" s="370">
        <v>2007</v>
      </c>
      <c r="EN17" s="370">
        <v>3</v>
      </c>
      <c r="EO17" s="700">
        <v>2</v>
      </c>
      <c r="EP17" s="676">
        <v>1</v>
      </c>
      <c r="EQ17" s="676">
        <v>0</v>
      </c>
      <c r="ER17" s="571" t="s">
        <v>4161</v>
      </c>
      <c r="ES17" s="183">
        <v>2007</v>
      </c>
      <c r="ET17" s="184">
        <v>2</v>
      </c>
      <c r="EU17" s="799">
        <v>0</v>
      </c>
      <c r="EV17" s="156" t="s">
        <v>3910</v>
      </c>
      <c r="EW17" s="183">
        <v>2012</v>
      </c>
      <c r="EX17" s="597">
        <v>2</v>
      </c>
      <c r="EY17" s="571" t="s">
        <v>3911</v>
      </c>
      <c r="EZ17" s="183">
        <v>2001</v>
      </c>
      <c r="FA17" s="599">
        <v>1</v>
      </c>
      <c r="FB17" s="742">
        <v>18000</v>
      </c>
      <c r="FC17" s="740">
        <v>1</v>
      </c>
      <c r="FD17" s="691" t="s">
        <v>7450</v>
      </c>
      <c r="FE17" s="747">
        <v>2004</v>
      </c>
      <c r="FF17" s="764" t="s">
        <v>1574</v>
      </c>
      <c r="FG17" s="760" t="s">
        <v>6897</v>
      </c>
      <c r="FH17" s="792">
        <v>2</v>
      </c>
      <c r="FI17" s="784" t="s">
        <v>1574</v>
      </c>
      <c r="FJ17" s="536" t="s">
        <v>6786</v>
      </c>
      <c r="FK17" s="597">
        <v>1999</v>
      </c>
      <c r="FL17" s="597">
        <v>3</v>
      </c>
      <c r="FM17" s="599">
        <v>2</v>
      </c>
      <c r="FN17" s="775" t="s">
        <v>1574</v>
      </c>
      <c r="FO17" s="773" t="s">
        <v>6897</v>
      </c>
      <c r="FP17" s="792">
        <v>2</v>
      </c>
      <c r="FQ17" s="781" t="s">
        <v>1574</v>
      </c>
      <c r="FR17" s="536" t="s">
        <v>6787</v>
      </c>
      <c r="FS17" s="597">
        <v>1999</v>
      </c>
      <c r="FT17" s="597">
        <v>3</v>
      </c>
      <c r="FU17" s="599">
        <v>2</v>
      </c>
      <c r="FV17" s="566" t="s">
        <v>2486</v>
      </c>
      <c r="FW17" s="813" t="s">
        <v>572</v>
      </c>
      <c r="FX17" s="722" t="s">
        <v>7524</v>
      </c>
      <c r="FY17" s="540" t="s">
        <v>572</v>
      </c>
      <c r="FZ17" s="539">
        <v>1</v>
      </c>
      <c r="GA17" s="676">
        <v>0</v>
      </c>
      <c r="GB17" s="860" t="s">
        <v>572</v>
      </c>
      <c r="GC17" s="979" t="s">
        <v>8774</v>
      </c>
      <c r="GD17" s="539">
        <v>2</v>
      </c>
      <c r="GE17" s="1040" t="s">
        <v>8846</v>
      </c>
      <c r="GF17" s="539">
        <v>1992</v>
      </c>
      <c r="GG17" s="539">
        <v>3</v>
      </c>
      <c r="GH17" s="676" t="s">
        <v>8835</v>
      </c>
      <c r="GI17" s="615">
        <v>4</v>
      </c>
      <c r="GJ17" s="426">
        <f t="shared" si="1"/>
        <v>13</v>
      </c>
      <c r="GK17" s="427">
        <f t="shared" si="2"/>
        <v>59.090909090909093</v>
      </c>
      <c r="GL17" s="12" t="str">
        <f t="shared" si="3"/>
        <v>B</v>
      </c>
      <c r="GM17" s="83" t="s">
        <v>38</v>
      </c>
      <c r="GN17" s="83" t="s">
        <v>2457</v>
      </c>
      <c r="GO17" s="340"/>
      <c r="GP17" s="1017"/>
      <c r="GQ17" s="59">
        <v>1</v>
      </c>
      <c r="GR17" s="57"/>
      <c r="GS17" s="58"/>
      <c r="GT17" s="59"/>
    </row>
    <row r="18" spans="1:202" x14ac:dyDescent="0.25">
      <c r="A18" s="67">
        <v>16</v>
      </c>
      <c r="B18" s="13"/>
      <c r="C18" s="14" t="s">
        <v>124</v>
      </c>
      <c r="D18" s="83" t="s">
        <v>21</v>
      </c>
      <c r="E18" s="849">
        <v>9495.8259999999991</v>
      </c>
      <c r="F18" s="847">
        <v>61422.159540957138</v>
      </c>
      <c r="G18" s="49">
        <v>6460</v>
      </c>
      <c r="H18" s="109" t="s">
        <v>1160</v>
      </c>
      <c r="I18" s="369" t="s">
        <v>125</v>
      </c>
      <c r="J18" s="50">
        <v>2</v>
      </c>
      <c r="K18" s="110" t="s">
        <v>1332</v>
      </c>
      <c r="L18" s="25">
        <v>1</v>
      </c>
      <c r="M18" s="19" t="s">
        <v>1610</v>
      </c>
      <c r="N18" s="16">
        <v>1</v>
      </c>
      <c r="O18" s="69" t="s">
        <v>572</v>
      </c>
      <c r="P18" s="50">
        <v>0</v>
      </c>
      <c r="Q18" s="53" t="s">
        <v>572</v>
      </c>
      <c r="R18" s="16">
        <v>0</v>
      </c>
      <c r="S18" s="50">
        <v>0</v>
      </c>
      <c r="T18" s="167" t="s">
        <v>572</v>
      </c>
      <c r="U18" s="16">
        <v>2</v>
      </c>
      <c r="V18" s="254">
        <v>1</v>
      </c>
      <c r="W18" s="16">
        <v>0</v>
      </c>
      <c r="X18" s="17" t="s">
        <v>572</v>
      </c>
      <c r="Y18" s="16">
        <v>0</v>
      </c>
      <c r="Z18" s="131" t="s">
        <v>572</v>
      </c>
      <c r="AA18" s="16">
        <v>0</v>
      </c>
      <c r="AB18" s="50"/>
      <c r="AC18" s="51" t="s">
        <v>572</v>
      </c>
      <c r="AD18" s="16">
        <v>0</v>
      </c>
      <c r="AE18" s="56"/>
      <c r="AF18" s="56" t="s">
        <v>572</v>
      </c>
      <c r="AG18" s="176" t="s">
        <v>572</v>
      </c>
      <c r="AH18" s="16">
        <v>0</v>
      </c>
      <c r="AI18" s="50"/>
      <c r="AJ18" s="51" t="s">
        <v>572</v>
      </c>
      <c r="AK18" s="16">
        <v>1</v>
      </c>
      <c r="AL18" s="50">
        <v>2</v>
      </c>
      <c r="AM18" s="50">
        <v>1</v>
      </c>
      <c r="AN18" s="51">
        <v>2005</v>
      </c>
      <c r="AO18" s="16">
        <v>0</v>
      </c>
      <c r="AP18" s="50"/>
      <c r="AQ18" s="51" t="s">
        <v>572</v>
      </c>
      <c r="AR18" s="16">
        <v>1</v>
      </c>
      <c r="AS18" s="50">
        <v>1</v>
      </c>
      <c r="AT18" s="50">
        <v>1</v>
      </c>
      <c r="AU18" s="50">
        <v>0</v>
      </c>
      <c r="AV18" s="50">
        <v>1</v>
      </c>
      <c r="AW18" s="50">
        <v>1</v>
      </c>
      <c r="AX18" s="50">
        <v>1</v>
      </c>
      <c r="AY18" s="50">
        <v>1</v>
      </c>
      <c r="AZ18" s="50">
        <v>1</v>
      </c>
      <c r="BA18" s="50">
        <v>0</v>
      </c>
      <c r="BB18" s="50">
        <v>0</v>
      </c>
      <c r="BC18" s="69" t="s">
        <v>572</v>
      </c>
      <c r="BD18" s="423">
        <v>0</v>
      </c>
      <c r="BE18" s="475" t="s">
        <v>572</v>
      </c>
      <c r="BF18" s="25">
        <v>0</v>
      </c>
      <c r="BG18" s="131" t="s">
        <v>572</v>
      </c>
      <c r="BH18" s="25">
        <v>1</v>
      </c>
      <c r="BI18" s="19" t="s">
        <v>1859</v>
      </c>
      <c r="BJ18" s="16">
        <v>0</v>
      </c>
      <c r="BK18" s="21" t="s">
        <v>127</v>
      </c>
      <c r="BL18" s="20" t="s">
        <v>126</v>
      </c>
      <c r="BM18" s="21" t="s">
        <v>129</v>
      </c>
      <c r="BN18" s="20" t="s">
        <v>128</v>
      </c>
      <c r="BO18" s="132" t="s">
        <v>572</v>
      </c>
      <c r="BP18" s="16">
        <v>0</v>
      </c>
      <c r="BQ18" s="134" t="s">
        <v>572</v>
      </c>
      <c r="BR18" s="16">
        <v>1</v>
      </c>
      <c r="BS18" s="19" t="s">
        <v>1860</v>
      </c>
      <c r="BT18" s="16">
        <v>2</v>
      </c>
      <c r="BU18" s="69" t="s">
        <v>572</v>
      </c>
      <c r="BV18" s="16">
        <v>0</v>
      </c>
      <c r="BW18" s="50">
        <v>3</v>
      </c>
      <c r="BX18" s="69" t="s">
        <v>572</v>
      </c>
      <c r="BY18" s="16" t="s">
        <v>1989</v>
      </c>
      <c r="BZ18" s="50" t="s">
        <v>572</v>
      </c>
      <c r="CA18" s="50" t="s">
        <v>572</v>
      </c>
      <c r="CB18" s="50" t="s">
        <v>572</v>
      </c>
      <c r="CC18" s="51" t="s">
        <v>572</v>
      </c>
      <c r="CD18" s="75" t="s">
        <v>1561</v>
      </c>
      <c r="CE18" s="1131" t="s">
        <v>1562</v>
      </c>
      <c r="CF18" s="75" t="s">
        <v>1548</v>
      </c>
      <c r="CG18" s="75" t="s">
        <v>1549</v>
      </c>
      <c r="CH18" s="75">
        <v>3</v>
      </c>
      <c r="CI18" s="75">
        <v>2002</v>
      </c>
      <c r="CJ18" s="75" t="s">
        <v>1542</v>
      </c>
      <c r="CK18" s="75">
        <v>1</v>
      </c>
      <c r="CL18" s="75">
        <v>1</v>
      </c>
      <c r="CM18" s="75" t="s">
        <v>1563</v>
      </c>
      <c r="CN18" s="75" t="s">
        <v>1553</v>
      </c>
      <c r="CO18" s="75">
        <f t="shared" si="0"/>
        <v>2</v>
      </c>
      <c r="CP18" s="336"/>
      <c r="CQ18" s="67">
        <v>16</v>
      </c>
      <c r="CR18" s="500" t="s">
        <v>124</v>
      </c>
      <c r="CS18" s="507" t="s">
        <v>3568</v>
      </c>
      <c r="CT18" s="511"/>
      <c r="CU18" s="512"/>
      <c r="CV18" s="646" t="s">
        <v>4661</v>
      </c>
      <c r="CW18" s="568">
        <v>2</v>
      </c>
      <c r="CX18" s="636" t="s">
        <v>5594</v>
      </c>
      <c r="CY18" s="652">
        <v>0.48551</v>
      </c>
      <c r="CZ18" s="652">
        <v>0.32279999999999998</v>
      </c>
      <c r="DA18" s="601">
        <v>81</v>
      </c>
      <c r="DB18" s="560">
        <v>16</v>
      </c>
      <c r="DC18" s="560">
        <v>14</v>
      </c>
      <c r="DD18" s="560">
        <v>26</v>
      </c>
      <c r="DE18" s="156" t="s">
        <v>9074</v>
      </c>
      <c r="DF18" s="729" t="s">
        <v>9075</v>
      </c>
      <c r="DG18" s="561">
        <v>2</v>
      </c>
      <c r="DH18" s="82" t="s">
        <v>9108</v>
      </c>
      <c r="DI18" s="1032">
        <v>2010</v>
      </c>
      <c r="DJ18" s="521" t="s">
        <v>3849</v>
      </c>
      <c r="DK18" s="623">
        <v>1993</v>
      </c>
      <c r="DL18" s="538" t="s">
        <v>1610</v>
      </c>
      <c r="DM18" s="671">
        <v>1993</v>
      </c>
      <c r="DN18" s="671">
        <v>2</v>
      </c>
      <c r="DO18" s="580">
        <v>4</v>
      </c>
      <c r="DP18" s="183" t="s">
        <v>572</v>
      </c>
      <c r="DQ18" s="183" t="s">
        <v>572</v>
      </c>
      <c r="DR18" s="183" t="s">
        <v>572</v>
      </c>
      <c r="DS18" s="184" t="s">
        <v>572</v>
      </c>
      <c r="DT18" s="571" t="s">
        <v>5787</v>
      </c>
      <c r="DU18" s="676">
        <v>1990</v>
      </c>
      <c r="DV18" s="539" t="s">
        <v>4136</v>
      </c>
      <c r="DW18" s="541" t="s">
        <v>5754</v>
      </c>
      <c r="DX18" s="539">
        <v>2</v>
      </c>
      <c r="DY18" s="183" t="s">
        <v>2699</v>
      </c>
      <c r="DZ18" s="538" t="s">
        <v>5791</v>
      </c>
      <c r="EA18" s="374">
        <v>2009</v>
      </c>
      <c r="EB18" s="370">
        <v>3</v>
      </c>
      <c r="EC18" s="539">
        <v>2</v>
      </c>
      <c r="ED18" s="642" t="s">
        <v>5385</v>
      </c>
      <c r="EE18" s="539">
        <v>1991</v>
      </c>
      <c r="EF18" s="537">
        <v>1993</v>
      </c>
      <c r="EG18" s="183">
        <v>0</v>
      </c>
      <c r="EH18" s="547" t="s">
        <v>4075</v>
      </c>
      <c r="EI18" s="541" t="s">
        <v>4076</v>
      </c>
      <c r="EJ18" s="539">
        <v>2</v>
      </c>
      <c r="EK18" s="183" t="s">
        <v>2699</v>
      </c>
      <c r="EL18" s="538" t="s">
        <v>5783</v>
      </c>
      <c r="EM18" s="370">
        <v>2008</v>
      </c>
      <c r="EN18" s="370">
        <v>3</v>
      </c>
      <c r="EO18" s="700">
        <v>2</v>
      </c>
      <c r="EP18" s="676">
        <v>1</v>
      </c>
      <c r="EQ18" s="676">
        <v>0</v>
      </c>
      <c r="ER18" s="571" t="s">
        <v>3912</v>
      </c>
      <c r="ES18" s="183">
        <v>2009</v>
      </c>
      <c r="ET18" s="184">
        <v>3</v>
      </c>
      <c r="EU18" s="799">
        <v>1</v>
      </c>
      <c r="EV18" s="156" t="s">
        <v>4163</v>
      </c>
      <c r="EW18" s="183">
        <v>2009</v>
      </c>
      <c r="EX18" s="597">
        <v>2</v>
      </c>
      <c r="EY18" s="571" t="s">
        <v>3913</v>
      </c>
      <c r="EZ18" s="183">
        <v>2012</v>
      </c>
      <c r="FA18" s="599">
        <v>3</v>
      </c>
      <c r="FB18" s="742">
        <f>IFERROR(VLOOKUP($C18,'PS Employment'!$B$2:$N$107,12,FALSE)*1000,"-")</f>
        <v>2261700</v>
      </c>
      <c r="FC18" s="740">
        <v>2</v>
      </c>
      <c r="FD18" s="692" t="s">
        <v>6853</v>
      </c>
      <c r="FE18" s="747">
        <v>2007</v>
      </c>
      <c r="FF18" s="764" t="s">
        <v>6652</v>
      </c>
      <c r="FG18" s="760" t="s">
        <v>6897</v>
      </c>
      <c r="FH18" s="792">
        <v>1</v>
      </c>
      <c r="FI18" s="784" t="s">
        <v>1563</v>
      </c>
      <c r="FJ18" s="536" t="s">
        <v>7236</v>
      </c>
      <c r="FK18" s="597" t="s">
        <v>572</v>
      </c>
      <c r="FL18" s="597">
        <v>3</v>
      </c>
      <c r="FM18" s="599">
        <v>1</v>
      </c>
      <c r="FN18" s="775" t="s">
        <v>6759</v>
      </c>
      <c r="FO18" s="773" t="s">
        <v>6934</v>
      </c>
      <c r="FP18" s="792">
        <v>1</v>
      </c>
      <c r="FQ18" s="781" t="s">
        <v>1563</v>
      </c>
      <c r="FR18" s="536" t="s">
        <v>7236</v>
      </c>
      <c r="FS18" s="597">
        <v>2003</v>
      </c>
      <c r="FT18" s="597">
        <v>3</v>
      </c>
      <c r="FU18" s="599">
        <v>1</v>
      </c>
      <c r="FV18" s="564" t="s">
        <v>1548</v>
      </c>
      <c r="FW18" s="547" t="s">
        <v>7045</v>
      </c>
      <c r="FX18" s="536" t="s">
        <v>5853</v>
      </c>
      <c r="FY18" s="539">
        <v>2012</v>
      </c>
      <c r="FZ18" s="539">
        <v>3</v>
      </c>
      <c r="GA18" s="676">
        <v>2</v>
      </c>
      <c r="GB18" s="650" t="s">
        <v>5854</v>
      </c>
      <c r="GC18" s="571" t="s">
        <v>8</v>
      </c>
      <c r="GD18" s="539">
        <v>1</v>
      </c>
      <c r="GE18" s="683" t="s">
        <v>1563</v>
      </c>
      <c r="GF18" s="539">
        <v>2002</v>
      </c>
      <c r="GG18" s="370">
        <v>3</v>
      </c>
      <c r="GH18" s="676" t="s">
        <v>8835</v>
      </c>
      <c r="GI18" s="615">
        <v>4</v>
      </c>
      <c r="GJ18" s="426">
        <f t="shared" si="1"/>
        <v>14</v>
      </c>
      <c r="GK18" s="427">
        <f t="shared" si="2"/>
        <v>63.636363636363633</v>
      </c>
      <c r="GL18" s="12" t="str">
        <f t="shared" si="3"/>
        <v>B</v>
      </c>
      <c r="GM18" s="83" t="s">
        <v>21</v>
      </c>
      <c r="GN18" s="18" t="s">
        <v>2456</v>
      </c>
      <c r="GO18" s="340"/>
      <c r="GP18" s="1016"/>
      <c r="GQ18" s="184">
        <v>0</v>
      </c>
      <c r="GR18" s="57"/>
      <c r="GS18" s="58"/>
      <c r="GT18" s="59"/>
    </row>
    <row r="19" spans="1:202" x14ac:dyDescent="0.25">
      <c r="A19" s="67">
        <v>17</v>
      </c>
      <c r="B19" s="13"/>
      <c r="C19" s="14" t="s">
        <v>130</v>
      </c>
      <c r="D19" s="83" t="s">
        <v>38</v>
      </c>
      <c r="E19" s="849">
        <v>11299.191999999999</v>
      </c>
      <c r="F19" s="847">
        <v>500601.69199974707</v>
      </c>
      <c r="G19" s="49">
        <v>44360</v>
      </c>
      <c r="H19" s="109" t="s">
        <v>132</v>
      </c>
      <c r="I19" s="369" t="s">
        <v>131</v>
      </c>
      <c r="J19" s="50">
        <v>2</v>
      </c>
      <c r="K19" s="110" t="s">
        <v>1866</v>
      </c>
      <c r="L19" s="25">
        <v>1</v>
      </c>
      <c r="M19" s="529" t="s">
        <v>9577</v>
      </c>
      <c r="N19" s="16">
        <v>1</v>
      </c>
      <c r="O19" s="19" t="s">
        <v>2688</v>
      </c>
      <c r="P19" s="344">
        <v>0</v>
      </c>
      <c r="Q19" s="53" t="s">
        <v>572</v>
      </c>
      <c r="R19" s="16">
        <v>0</v>
      </c>
      <c r="S19" s="50">
        <v>0</v>
      </c>
      <c r="T19" s="167" t="s">
        <v>572</v>
      </c>
      <c r="U19" s="16">
        <v>2</v>
      </c>
      <c r="V19" s="254">
        <v>1</v>
      </c>
      <c r="W19" s="16">
        <v>0</v>
      </c>
      <c r="X19" s="17" t="s">
        <v>572</v>
      </c>
      <c r="Y19" s="16">
        <v>1</v>
      </c>
      <c r="Z19" s="19" t="s">
        <v>2079</v>
      </c>
      <c r="AA19" s="16">
        <v>1</v>
      </c>
      <c r="AB19" s="50">
        <v>1</v>
      </c>
      <c r="AC19" s="51">
        <v>2007</v>
      </c>
      <c r="AD19" s="16">
        <v>1</v>
      </c>
      <c r="AE19" s="50">
        <v>1</v>
      </c>
      <c r="AF19" s="50">
        <v>4</v>
      </c>
      <c r="AG19" s="51">
        <v>2006</v>
      </c>
      <c r="AH19" s="25">
        <v>0</v>
      </c>
      <c r="AI19" s="56"/>
      <c r="AJ19" s="55" t="s">
        <v>572</v>
      </c>
      <c r="AK19" s="16">
        <v>1</v>
      </c>
      <c r="AL19" s="50">
        <v>4</v>
      </c>
      <c r="AM19" s="50">
        <v>1</v>
      </c>
      <c r="AN19" s="51">
        <v>2007</v>
      </c>
      <c r="AO19" s="16">
        <v>1</v>
      </c>
      <c r="AP19" s="50">
        <v>1</v>
      </c>
      <c r="AQ19" s="51">
        <v>2007</v>
      </c>
      <c r="AR19" s="16">
        <v>1</v>
      </c>
      <c r="AS19" s="50">
        <v>1</v>
      </c>
      <c r="AT19" s="50">
        <v>1</v>
      </c>
      <c r="AU19" s="50">
        <v>1</v>
      </c>
      <c r="AV19" s="50">
        <v>1</v>
      </c>
      <c r="AW19" s="50">
        <v>1</v>
      </c>
      <c r="AX19" s="50">
        <v>1</v>
      </c>
      <c r="AY19" s="50">
        <v>1</v>
      </c>
      <c r="AZ19" s="50">
        <v>1</v>
      </c>
      <c r="BA19" s="50">
        <v>1</v>
      </c>
      <c r="BB19" s="50">
        <v>0</v>
      </c>
      <c r="BC19" s="69" t="s">
        <v>572</v>
      </c>
      <c r="BD19" s="423">
        <v>1</v>
      </c>
      <c r="BE19" s="19" t="s">
        <v>3175</v>
      </c>
      <c r="BF19" s="25">
        <v>0</v>
      </c>
      <c r="BG19" s="131" t="s">
        <v>572</v>
      </c>
      <c r="BH19" s="25">
        <v>1</v>
      </c>
      <c r="BI19" s="19" t="s">
        <v>1868</v>
      </c>
      <c r="BJ19" s="16">
        <v>2</v>
      </c>
      <c r="BK19" s="21" t="s">
        <v>134</v>
      </c>
      <c r="BL19" s="20" t="s">
        <v>133</v>
      </c>
      <c r="BM19" s="21" t="s">
        <v>136</v>
      </c>
      <c r="BN19" s="20" t="s">
        <v>135</v>
      </c>
      <c r="BO19" s="1" t="s">
        <v>1399</v>
      </c>
      <c r="BP19" s="16">
        <v>1</v>
      </c>
      <c r="BQ19" s="19" t="s">
        <v>1869</v>
      </c>
      <c r="BR19" s="16">
        <v>1</v>
      </c>
      <c r="BS19" s="19" t="s">
        <v>1867</v>
      </c>
      <c r="BT19" s="16">
        <v>2</v>
      </c>
      <c r="BU19" s="69" t="s">
        <v>572</v>
      </c>
      <c r="BV19" s="16">
        <v>0</v>
      </c>
      <c r="BW19" s="50">
        <v>3</v>
      </c>
      <c r="BX19" s="69" t="s">
        <v>572</v>
      </c>
      <c r="BY19" s="16" t="s">
        <v>2012</v>
      </c>
      <c r="BZ19" s="50" t="s">
        <v>2007</v>
      </c>
      <c r="CA19" s="50" t="s">
        <v>1966</v>
      </c>
      <c r="CB19" s="56" t="s">
        <v>572</v>
      </c>
      <c r="CC19" s="55">
        <v>0</v>
      </c>
      <c r="CD19" s="75" t="s">
        <v>1575</v>
      </c>
      <c r="CE19" s="1131" t="s">
        <v>1576</v>
      </c>
      <c r="CF19" s="75" t="s">
        <v>1548</v>
      </c>
      <c r="CG19" s="75" t="s">
        <v>1549</v>
      </c>
      <c r="CH19" s="75">
        <v>3</v>
      </c>
      <c r="CI19" s="75">
        <v>2009</v>
      </c>
      <c r="CJ19" s="75" t="s">
        <v>1542</v>
      </c>
      <c r="CK19" s="75">
        <v>1</v>
      </c>
      <c r="CL19" s="75">
        <v>2</v>
      </c>
      <c r="CM19" s="75" t="s">
        <v>1565</v>
      </c>
      <c r="CN19" s="75" t="s">
        <v>1553</v>
      </c>
      <c r="CO19" s="75">
        <f t="shared" si="0"/>
        <v>2</v>
      </c>
      <c r="CP19" s="336"/>
      <c r="CQ19" s="67">
        <v>17</v>
      </c>
      <c r="CR19" s="500" t="s">
        <v>130</v>
      </c>
      <c r="CS19" s="507" t="s">
        <v>3569</v>
      </c>
      <c r="CT19" s="511"/>
      <c r="CU19" s="512"/>
      <c r="CV19" s="632" t="s">
        <v>4662</v>
      </c>
      <c r="CW19" s="568">
        <v>2</v>
      </c>
      <c r="CX19" s="636" t="s">
        <v>4165</v>
      </c>
      <c r="CY19" s="652">
        <v>0.71013999999999999</v>
      </c>
      <c r="CZ19" s="652">
        <v>0.67720000000000002</v>
      </c>
      <c r="DA19" s="601">
        <v>94</v>
      </c>
      <c r="DB19" s="560">
        <v>64</v>
      </c>
      <c r="DC19" s="560">
        <v>42</v>
      </c>
      <c r="DD19" s="560">
        <v>50</v>
      </c>
      <c r="DE19" s="156" t="s">
        <v>9076</v>
      </c>
      <c r="DF19" s="1025" t="s">
        <v>9077</v>
      </c>
      <c r="DG19" s="717">
        <v>2</v>
      </c>
      <c r="DH19" s="119" t="s">
        <v>9088</v>
      </c>
      <c r="DI19" s="1032">
        <v>2001</v>
      </c>
      <c r="DJ19" s="521" t="s">
        <v>3944</v>
      </c>
      <c r="DK19" s="537">
        <v>1970</v>
      </c>
      <c r="DL19" s="538" t="s">
        <v>3945</v>
      </c>
      <c r="DM19" s="581">
        <v>1988</v>
      </c>
      <c r="DN19" s="580">
        <v>3</v>
      </c>
      <c r="DO19" s="580">
        <v>4</v>
      </c>
      <c r="DP19" s="183" t="s">
        <v>572</v>
      </c>
      <c r="DQ19" s="183" t="s">
        <v>572</v>
      </c>
      <c r="DR19" s="183" t="s">
        <v>572</v>
      </c>
      <c r="DS19" s="184" t="s">
        <v>572</v>
      </c>
      <c r="DT19" s="571" t="s">
        <v>5788</v>
      </c>
      <c r="DU19" s="676">
        <v>2002</v>
      </c>
      <c r="DV19" s="539" t="s">
        <v>4136</v>
      </c>
      <c r="DW19" s="541" t="s">
        <v>5784</v>
      </c>
      <c r="DX19" s="539">
        <v>2</v>
      </c>
      <c r="DY19" s="183" t="s">
        <v>2699</v>
      </c>
      <c r="DZ19" s="538" t="s">
        <v>5788</v>
      </c>
      <c r="EA19" s="374">
        <v>2002</v>
      </c>
      <c r="EB19" s="370">
        <v>3</v>
      </c>
      <c r="EC19" s="539">
        <v>2</v>
      </c>
      <c r="ED19" s="642" t="s">
        <v>5386</v>
      </c>
      <c r="EE19" s="539">
        <v>1922</v>
      </c>
      <c r="EF19" s="537">
        <v>1952</v>
      </c>
      <c r="EG19" s="183">
        <v>3</v>
      </c>
      <c r="EH19" s="547" t="s">
        <v>4077</v>
      </c>
      <c r="EI19" s="547" t="s">
        <v>4078</v>
      </c>
      <c r="EJ19" s="539">
        <v>2</v>
      </c>
      <c r="EK19" s="183" t="s">
        <v>2699</v>
      </c>
      <c r="EL19" s="538" t="s">
        <v>5785</v>
      </c>
      <c r="EM19" s="370">
        <v>2006</v>
      </c>
      <c r="EN19" s="370">
        <v>3</v>
      </c>
      <c r="EO19" s="700">
        <v>2</v>
      </c>
      <c r="EP19" s="676">
        <v>1</v>
      </c>
      <c r="EQ19" s="676">
        <v>0</v>
      </c>
      <c r="ER19" s="571" t="s">
        <v>4062</v>
      </c>
      <c r="ES19" s="183">
        <v>2003</v>
      </c>
      <c r="ET19" s="184">
        <v>3</v>
      </c>
      <c r="EU19" s="799">
        <v>1</v>
      </c>
      <c r="EV19" s="156" t="s">
        <v>3914</v>
      </c>
      <c r="EW19" s="183">
        <v>2011</v>
      </c>
      <c r="EX19" s="597">
        <v>2</v>
      </c>
      <c r="EY19" s="571" t="s">
        <v>3915</v>
      </c>
      <c r="EZ19" s="183">
        <v>2007</v>
      </c>
      <c r="FA19" s="599">
        <v>3</v>
      </c>
      <c r="FB19" s="742">
        <f>IFERROR(VLOOKUP($C19,'PS Employment'!$B$2:$N$107,12,FALSE)*1000,"-")</f>
        <v>840700</v>
      </c>
      <c r="FC19" s="740">
        <v>2</v>
      </c>
      <c r="FD19" s="692" t="s">
        <v>6853</v>
      </c>
      <c r="FE19" s="747">
        <v>2010</v>
      </c>
      <c r="FF19" s="764" t="s">
        <v>6788</v>
      </c>
      <c r="FG19" s="760" t="s">
        <v>6789</v>
      </c>
      <c r="FH19" s="792">
        <v>2</v>
      </c>
      <c r="FI19" s="784" t="s">
        <v>1552</v>
      </c>
      <c r="FJ19" s="536" t="s">
        <v>6790</v>
      </c>
      <c r="FK19" s="597">
        <v>2008</v>
      </c>
      <c r="FL19" s="597">
        <v>3</v>
      </c>
      <c r="FM19" s="599">
        <v>2</v>
      </c>
      <c r="FN19" s="764" t="s">
        <v>6788</v>
      </c>
      <c r="FO19" s="760" t="s">
        <v>6789</v>
      </c>
      <c r="FP19" s="792">
        <v>2</v>
      </c>
      <c r="FQ19" s="784" t="s">
        <v>1552</v>
      </c>
      <c r="FR19" s="536" t="s">
        <v>6790</v>
      </c>
      <c r="FS19" s="597">
        <v>2008</v>
      </c>
      <c r="FT19" s="597">
        <v>3</v>
      </c>
      <c r="FU19" s="599">
        <v>2</v>
      </c>
      <c r="FV19" s="423" t="s">
        <v>572</v>
      </c>
      <c r="FW19" s="547" t="s">
        <v>5907</v>
      </c>
      <c r="FX19" s="536" t="s">
        <v>5855</v>
      </c>
      <c r="FY19" s="671">
        <v>2005</v>
      </c>
      <c r="FZ19" s="539">
        <v>3</v>
      </c>
      <c r="GA19" s="676">
        <v>2</v>
      </c>
      <c r="GB19" s="650" t="s">
        <v>5856</v>
      </c>
      <c r="GC19" s="979" t="s">
        <v>8775</v>
      </c>
      <c r="GD19" s="539">
        <v>1</v>
      </c>
      <c r="GE19" s="1040" t="s">
        <v>1563</v>
      </c>
      <c r="GF19" s="539">
        <v>1998</v>
      </c>
      <c r="GG19" s="539">
        <v>3</v>
      </c>
      <c r="GH19" s="340" t="s">
        <v>9443</v>
      </c>
      <c r="GI19" s="615">
        <v>4</v>
      </c>
      <c r="GJ19" s="426">
        <f t="shared" si="1"/>
        <v>16</v>
      </c>
      <c r="GK19" s="427">
        <f t="shared" si="2"/>
        <v>72.727272727272734</v>
      </c>
      <c r="GL19" s="12" t="str">
        <f t="shared" si="3"/>
        <v>B</v>
      </c>
      <c r="GM19" s="83" t="s">
        <v>38</v>
      </c>
      <c r="GN19" s="18"/>
      <c r="GO19" s="340"/>
      <c r="GP19" s="1016"/>
      <c r="GQ19" s="184">
        <v>0</v>
      </c>
      <c r="GR19" s="57" t="s">
        <v>2429</v>
      </c>
      <c r="GS19" s="58" t="s">
        <v>2430</v>
      </c>
      <c r="GT19" s="59"/>
    </row>
    <row r="20" spans="1:202" x14ac:dyDescent="0.25">
      <c r="A20" s="67">
        <v>18</v>
      </c>
      <c r="B20" s="13"/>
      <c r="C20" s="14" t="s">
        <v>137</v>
      </c>
      <c r="D20" s="83" t="s">
        <v>21</v>
      </c>
      <c r="E20" s="849">
        <v>359.28699999999998</v>
      </c>
      <c r="F20" s="847">
        <v>1589.6448469214458</v>
      </c>
      <c r="G20" s="49">
        <v>4420</v>
      </c>
      <c r="H20" s="155" t="s">
        <v>139</v>
      </c>
      <c r="I20" s="20" t="s">
        <v>138</v>
      </c>
      <c r="J20" s="56">
        <v>1</v>
      </c>
      <c r="K20" s="111" t="s">
        <v>4167</v>
      </c>
      <c r="L20" s="1174">
        <v>2</v>
      </c>
      <c r="M20" s="1173" t="s">
        <v>9645</v>
      </c>
      <c r="N20" s="16">
        <v>0</v>
      </c>
      <c r="O20" s="68" t="s">
        <v>572</v>
      </c>
      <c r="P20" s="56">
        <v>0</v>
      </c>
      <c r="Q20" s="250" t="s">
        <v>572</v>
      </c>
      <c r="R20" s="16">
        <v>0</v>
      </c>
      <c r="S20" s="50">
        <v>0</v>
      </c>
      <c r="T20" s="167" t="s">
        <v>572</v>
      </c>
      <c r="U20" s="25">
        <v>1</v>
      </c>
      <c r="V20" s="252">
        <v>1</v>
      </c>
      <c r="W20" s="25">
        <v>0</v>
      </c>
      <c r="X20" s="24" t="s">
        <v>572</v>
      </c>
      <c r="Y20" s="25">
        <v>0</v>
      </c>
      <c r="Z20" s="26" t="s">
        <v>1436</v>
      </c>
      <c r="AA20" s="25">
        <v>1</v>
      </c>
      <c r="AB20" s="56">
        <v>1</v>
      </c>
      <c r="AC20" s="55">
        <v>2001</v>
      </c>
      <c r="AD20" s="25">
        <v>0</v>
      </c>
      <c r="AE20" s="50"/>
      <c r="AF20" s="50" t="s">
        <v>572</v>
      </c>
      <c r="AG20" s="55" t="s">
        <v>572</v>
      </c>
      <c r="AH20" s="25">
        <v>0</v>
      </c>
      <c r="AI20" s="56"/>
      <c r="AJ20" s="55" t="s">
        <v>572</v>
      </c>
      <c r="AK20" s="25">
        <v>1</v>
      </c>
      <c r="AL20" s="50">
        <v>4</v>
      </c>
      <c r="AM20" s="50">
        <v>0</v>
      </c>
      <c r="AN20" s="51">
        <v>2012</v>
      </c>
      <c r="AO20" s="16">
        <v>0</v>
      </c>
      <c r="AP20" s="50"/>
      <c r="AQ20" s="51" t="s">
        <v>572</v>
      </c>
      <c r="AR20" s="25">
        <v>1</v>
      </c>
      <c r="AS20" s="56">
        <v>0</v>
      </c>
      <c r="AT20" s="56">
        <v>0</v>
      </c>
      <c r="AU20" s="56">
        <v>0</v>
      </c>
      <c r="AV20" s="56">
        <v>0</v>
      </c>
      <c r="AW20" s="56">
        <v>1</v>
      </c>
      <c r="AX20" s="56">
        <v>1</v>
      </c>
      <c r="AY20" s="56">
        <v>0</v>
      </c>
      <c r="AZ20" s="56">
        <v>0</v>
      </c>
      <c r="BA20" s="56">
        <v>0</v>
      </c>
      <c r="BB20" s="56">
        <v>0</v>
      </c>
      <c r="BC20" s="69" t="s">
        <v>572</v>
      </c>
      <c r="BD20" s="423">
        <v>1</v>
      </c>
      <c r="BE20" s="476" t="s">
        <v>3176</v>
      </c>
      <c r="BF20" s="25">
        <v>0</v>
      </c>
      <c r="BG20" s="131" t="s">
        <v>572</v>
      </c>
      <c r="BH20" s="25">
        <v>0</v>
      </c>
      <c r="BI20" s="19" t="s">
        <v>572</v>
      </c>
      <c r="BJ20" s="25">
        <v>0</v>
      </c>
      <c r="BK20" s="177" t="s">
        <v>3034</v>
      </c>
      <c r="BL20" s="20" t="s">
        <v>3035</v>
      </c>
      <c r="BM20" s="21" t="s">
        <v>141</v>
      </c>
      <c r="BN20" s="20" t="s">
        <v>140</v>
      </c>
      <c r="BO20" s="132" t="s">
        <v>572</v>
      </c>
      <c r="BP20" s="25">
        <v>0</v>
      </c>
      <c r="BQ20" s="134" t="s">
        <v>572</v>
      </c>
      <c r="BR20" s="25">
        <v>1</v>
      </c>
      <c r="BS20" s="26" t="s">
        <v>1437</v>
      </c>
      <c r="BT20" s="25">
        <v>0</v>
      </c>
      <c r="BU20" s="69" t="s">
        <v>572</v>
      </c>
      <c r="BV20" s="25">
        <v>0</v>
      </c>
      <c r="BW20" s="56">
        <v>3</v>
      </c>
      <c r="BX20" s="24" t="s">
        <v>1438</v>
      </c>
      <c r="BY20" s="25" t="s">
        <v>2006</v>
      </c>
      <c r="BZ20" s="56" t="s">
        <v>572</v>
      </c>
      <c r="CA20" s="56" t="s">
        <v>572</v>
      </c>
      <c r="CB20" s="56" t="s">
        <v>572</v>
      </c>
      <c r="CC20" s="55" t="s">
        <v>572</v>
      </c>
      <c r="CD20" s="75" t="s">
        <v>1577</v>
      </c>
      <c r="CE20" s="1131" t="s">
        <v>1578</v>
      </c>
      <c r="CF20" s="75" t="s">
        <v>1548</v>
      </c>
      <c r="CG20" s="75" t="s">
        <v>13</v>
      </c>
      <c r="CH20" s="75">
        <v>3</v>
      </c>
      <c r="CI20" s="75">
        <v>1999</v>
      </c>
      <c r="CJ20" s="75" t="s">
        <v>1548</v>
      </c>
      <c r="CK20" s="75">
        <v>1</v>
      </c>
      <c r="CL20" s="75">
        <v>2</v>
      </c>
      <c r="CM20" s="75" t="s">
        <v>1574</v>
      </c>
      <c r="CN20" s="75" t="s">
        <v>1553</v>
      </c>
      <c r="CO20" s="75">
        <f t="shared" si="0"/>
        <v>3</v>
      </c>
      <c r="CP20" s="336"/>
      <c r="CQ20" s="67">
        <v>18</v>
      </c>
      <c r="CR20" s="500" t="s">
        <v>137</v>
      </c>
      <c r="CS20" s="507" t="s">
        <v>3570</v>
      </c>
      <c r="CT20" s="511"/>
      <c r="CU20" s="512"/>
      <c r="CV20" s="639" t="s">
        <v>3176</v>
      </c>
      <c r="CW20" s="568">
        <v>1</v>
      </c>
      <c r="CX20" s="636" t="s">
        <v>5593</v>
      </c>
      <c r="CY20" s="652">
        <v>0.31884000000000001</v>
      </c>
      <c r="CZ20" s="652">
        <v>0.378</v>
      </c>
      <c r="DA20" s="601">
        <v>66</v>
      </c>
      <c r="DB20" s="560">
        <v>50</v>
      </c>
      <c r="DC20" s="560">
        <v>16</v>
      </c>
      <c r="DD20" s="560">
        <v>15</v>
      </c>
      <c r="DE20" s="496" t="s">
        <v>9421</v>
      </c>
      <c r="DF20" s="1025" t="s">
        <v>9078</v>
      </c>
      <c r="DG20" s="561">
        <v>2</v>
      </c>
      <c r="DH20" s="119" t="s">
        <v>9109</v>
      </c>
      <c r="DI20" s="1032">
        <v>2014</v>
      </c>
      <c r="DJ20" s="155" t="s">
        <v>139</v>
      </c>
      <c r="DK20" s="537">
        <v>1981</v>
      </c>
      <c r="DL20" s="538" t="s">
        <v>3946</v>
      </c>
      <c r="DM20" s="581">
        <v>1999</v>
      </c>
      <c r="DN20" s="580">
        <v>3</v>
      </c>
      <c r="DO20" s="580">
        <v>4</v>
      </c>
      <c r="DP20" s="183" t="s">
        <v>572</v>
      </c>
      <c r="DQ20" s="183" t="s">
        <v>572</v>
      </c>
      <c r="DR20" s="183" t="s">
        <v>572</v>
      </c>
      <c r="DS20" s="184" t="s">
        <v>572</v>
      </c>
      <c r="DT20" s="542" t="s">
        <v>5789</v>
      </c>
      <c r="DU20" s="676">
        <v>1924</v>
      </c>
      <c r="DV20" s="539" t="s">
        <v>4053</v>
      </c>
      <c r="DW20" s="541" t="s">
        <v>4054</v>
      </c>
      <c r="DX20" s="539">
        <v>2</v>
      </c>
      <c r="DY20" s="183" t="s">
        <v>4053</v>
      </c>
      <c r="DZ20" s="538" t="s">
        <v>5795</v>
      </c>
      <c r="EA20" s="256">
        <v>2002</v>
      </c>
      <c r="EB20" s="58">
        <v>3</v>
      </c>
      <c r="EC20" s="183">
        <v>2</v>
      </c>
      <c r="ED20" s="642" t="s">
        <v>5387</v>
      </c>
      <c r="EE20" s="539">
        <v>1955</v>
      </c>
      <c r="EF20" s="537">
        <v>2008</v>
      </c>
      <c r="EG20" s="183">
        <v>4</v>
      </c>
      <c r="EH20" s="541" t="s">
        <v>4064</v>
      </c>
      <c r="EI20" s="547" t="s">
        <v>4470</v>
      </c>
      <c r="EJ20" s="539">
        <v>2</v>
      </c>
      <c r="EK20" s="183" t="s">
        <v>6962</v>
      </c>
      <c r="EL20" s="538" t="s">
        <v>4640</v>
      </c>
      <c r="EM20" s="370">
        <v>1993</v>
      </c>
      <c r="EN20" s="370">
        <v>3</v>
      </c>
      <c r="EO20" s="342">
        <v>2</v>
      </c>
      <c r="EP20" s="676">
        <v>1</v>
      </c>
      <c r="EQ20" s="676">
        <v>1</v>
      </c>
      <c r="ER20" s="571" t="s">
        <v>4350</v>
      </c>
      <c r="ES20" s="183">
        <v>2007</v>
      </c>
      <c r="ET20" s="184">
        <v>3</v>
      </c>
      <c r="EU20" s="799">
        <v>1</v>
      </c>
      <c r="EV20" s="572" t="s">
        <v>572</v>
      </c>
      <c r="EW20" s="561" t="s">
        <v>572</v>
      </c>
      <c r="EX20" s="561">
        <v>0</v>
      </c>
      <c r="EY20" s="571" t="s">
        <v>6597</v>
      </c>
      <c r="EZ20" s="561">
        <v>2003</v>
      </c>
      <c r="FA20" s="600">
        <v>1</v>
      </c>
      <c r="FB20" s="742">
        <v>15600</v>
      </c>
      <c r="FC20" s="740">
        <v>1</v>
      </c>
      <c r="FD20" s="691" t="s">
        <v>7451</v>
      </c>
      <c r="FE20" s="747">
        <v>2011</v>
      </c>
      <c r="FF20" s="764" t="s">
        <v>6652</v>
      </c>
      <c r="FG20" s="760" t="s">
        <v>6897</v>
      </c>
      <c r="FH20" s="792">
        <v>2</v>
      </c>
      <c r="FI20" s="784" t="s">
        <v>1574</v>
      </c>
      <c r="FJ20" s="536" t="s">
        <v>6791</v>
      </c>
      <c r="FK20" s="597">
        <v>2005</v>
      </c>
      <c r="FL20" s="597">
        <v>3</v>
      </c>
      <c r="FM20" s="599">
        <v>2</v>
      </c>
      <c r="FN20" s="549" t="s">
        <v>1577</v>
      </c>
      <c r="FO20" s="773" t="s">
        <v>1578</v>
      </c>
      <c r="FP20" s="792">
        <v>2</v>
      </c>
      <c r="FQ20" s="783" t="s">
        <v>1574</v>
      </c>
      <c r="FR20" s="536" t="s">
        <v>6791</v>
      </c>
      <c r="FS20" s="597">
        <v>2005</v>
      </c>
      <c r="FT20" s="597">
        <v>3</v>
      </c>
      <c r="FU20" s="599">
        <v>2</v>
      </c>
      <c r="FV20" s="566" t="s">
        <v>2486</v>
      </c>
      <c r="FW20" s="541" t="s">
        <v>572</v>
      </c>
      <c r="FX20" s="722" t="s">
        <v>7527</v>
      </c>
      <c r="FY20" s="539" t="s">
        <v>572</v>
      </c>
      <c r="FZ20" s="539">
        <v>0</v>
      </c>
      <c r="GA20" s="676">
        <v>0</v>
      </c>
      <c r="GB20" s="860" t="s">
        <v>572</v>
      </c>
      <c r="GC20" s="571" t="s">
        <v>8</v>
      </c>
      <c r="GD20" s="539">
        <v>2</v>
      </c>
      <c r="GE20" s="1040" t="s">
        <v>8846</v>
      </c>
      <c r="GF20" s="539">
        <v>1987</v>
      </c>
      <c r="GG20" s="539">
        <v>3</v>
      </c>
      <c r="GH20" s="676" t="s">
        <v>8835</v>
      </c>
      <c r="GI20" s="615">
        <v>4</v>
      </c>
      <c r="GJ20" s="426">
        <f t="shared" si="1"/>
        <v>14</v>
      </c>
      <c r="GK20" s="427">
        <f t="shared" si="2"/>
        <v>63.636363636363633</v>
      </c>
      <c r="GL20" s="12" t="str">
        <f t="shared" si="3"/>
        <v>B</v>
      </c>
      <c r="GM20" s="83" t="s">
        <v>21</v>
      </c>
      <c r="GN20" s="83" t="s">
        <v>2457</v>
      </c>
      <c r="GO20" s="340"/>
      <c r="GP20" s="1017"/>
      <c r="GQ20" s="59">
        <v>1</v>
      </c>
      <c r="GR20" s="57"/>
      <c r="GS20" s="58"/>
      <c r="GT20" s="59"/>
    </row>
    <row r="21" spans="1:202" x14ac:dyDescent="0.25">
      <c r="A21" s="67">
        <v>19</v>
      </c>
      <c r="B21" s="13"/>
      <c r="C21" s="23" t="s">
        <v>142</v>
      </c>
      <c r="D21" s="83" t="s">
        <v>12</v>
      </c>
      <c r="E21" s="849">
        <v>10879.829</v>
      </c>
      <c r="F21" s="847">
        <v>9363.8189514543355</v>
      </c>
      <c r="G21" s="49">
        <v>860</v>
      </c>
      <c r="H21" s="109" t="s">
        <v>8980</v>
      </c>
      <c r="I21" s="20" t="s">
        <v>143</v>
      </c>
      <c r="J21" s="50">
        <v>0</v>
      </c>
      <c r="K21" s="53" t="s">
        <v>572</v>
      </c>
      <c r="L21" s="16">
        <v>2</v>
      </c>
      <c r="M21" s="19" t="s">
        <v>4169</v>
      </c>
      <c r="N21" s="16">
        <v>0</v>
      </c>
      <c r="O21" s="69" t="s">
        <v>572</v>
      </c>
      <c r="P21" s="50">
        <v>0</v>
      </c>
      <c r="Q21" s="53" t="s">
        <v>572</v>
      </c>
      <c r="R21" s="16">
        <v>0</v>
      </c>
      <c r="S21" s="50">
        <v>0</v>
      </c>
      <c r="T21" s="167" t="s">
        <v>572</v>
      </c>
      <c r="U21" s="16">
        <v>1</v>
      </c>
      <c r="V21" s="254">
        <v>0</v>
      </c>
      <c r="W21" s="16">
        <v>1</v>
      </c>
      <c r="X21" s="1" t="s">
        <v>3948</v>
      </c>
      <c r="Y21" s="16">
        <v>1</v>
      </c>
      <c r="Z21" s="288" t="s">
        <v>3949</v>
      </c>
      <c r="AA21" s="16">
        <v>0</v>
      </c>
      <c r="AB21" s="50"/>
      <c r="AC21" s="51" t="s">
        <v>572</v>
      </c>
      <c r="AD21" s="16">
        <v>0</v>
      </c>
      <c r="AE21" s="50"/>
      <c r="AF21" s="50" t="s">
        <v>572</v>
      </c>
      <c r="AG21" s="55" t="s">
        <v>572</v>
      </c>
      <c r="AH21" s="16">
        <v>0</v>
      </c>
      <c r="AI21" s="50"/>
      <c r="AJ21" s="51" t="s">
        <v>572</v>
      </c>
      <c r="AK21" s="16">
        <v>0</v>
      </c>
      <c r="AL21" s="50"/>
      <c r="AM21" s="50"/>
      <c r="AN21" s="51" t="s">
        <v>572</v>
      </c>
      <c r="AO21" s="16">
        <v>0</v>
      </c>
      <c r="AP21" s="50"/>
      <c r="AQ21" s="51" t="s">
        <v>572</v>
      </c>
      <c r="AR21" s="16">
        <v>0</v>
      </c>
      <c r="AS21" s="50">
        <v>0</v>
      </c>
      <c r="AT21" s="50">
        <v>0</v>
      </c>
      <c r="AU21" s="50">
        <v>0</v>
      </c>
      <c r="AV21" s="50">
        <v>0</v>
      </c>
      <c r="AW21" s="50">
        <v>0</v>
      </c>
      <c r="AX21" s="50">
        <v>0</v>
      </c>
      <c r="AY21" s="50">
        <v>0</v>
      </c>
      <c r="AZ21" s="50">
        <v>0</v>
      </c>
      <c r="BA21" s="50">
        <v>0</v>
      </c>
      <c r="BB21" s="50">
        <v>0</v>
      </c>
      <c r="BC21" s="69" t="s">
        <v>572</v>
      </c>
      <c r="BD21" s="423">
        <v>0</v>
      </c>
      <c r="BE21" s="475" t="s">
        <v>572</v>
      </c>
      <c r="BF21" s="25">
        <v>0</v>
      </c>
      <c r="BG21" s="131" t="s">
        <v>572</v>
      </c>
      <c r="BH21" s="25">
        <v>0</v>
      </c>
      <c r="BI21" s="19" t="s">
        <v>572</v>
      </c>
      <c r="BJ21" s="16">
        <v>0</v>
      </c>
      <c r="BK21" s="21" t="s">
        <v>145</v>
      </c>
      <c r="BL21" s="20" t="s">
        <v>144</v>
      </c>
      <c r="BM21" s="21" t="s">
        <v>147</v>
      </c>
      <c r="BN21" s="20" t="s">
        <v>146</v>
      </c>
      <c r="BO21" s="132" t="s">
        <v>572</v>
      </c>
      <c r="BP21" s="16">
        <v>0</v>
      </c>
      <c r="BQ21" s="134" t="s">
        <v>572</v>
      </c>
      <c r="BR21" s="16">
        <v>0</v>
      </c>
      <c r="BS21" s="131" t="s">
        <v>572</v>
      </c>
      <c r="BT21" s="16">
        <v>0</v>
      </c>
      <c r="BU21" s="69" t="s">
        <v>572</v>
      </c>
      <c r="BV21" s="16">
        <v>0</v>
      </c>
      <c r="BW21" s="50">
        <v>1</v>
      </c>
      <c r="BX21" s="69" t="s">
        <v>572</v>
      </c>
      <c r="BY21" s="16" t="s">
        <v>2007</v>
      </c>
      <c r="BZ21" s="56" t="s">
        <v>572</v>
      </c>
      <c r="CA21" s="56" t="s">
        <v>572</v>
      </c>
      <c r="CB21" s="56" t="s">
        <v>572</v>
      </c>
      <c r="CC21" s="55" t="s">
        <v>572</v>
      </c>
      <c r="CD21" s="75" t="s">
        <v>1579</v>
      </c>
      <c r="CE21" s="1131" t="s">
        <v>1580</v>
      </c>
      <c r="CF21" s="75" t="s">
        <v>1548</v>
      </c>
      <c r="CG21" s="75" t="s">
        <v>1549</v>
      </c>
      <c r="CH21" s="75">
        <v>3</v>
      </c>
      <c r="CI21" s="75">
        <v>2004</v>
      </c>
      <c r="CJ21" s="75" t="s">
        <v>1548</v>
      </c>
      <c r="CK21" s="75">
        <v>1</v>
      </c>
      <c r="CL21" s="75">
        <v>1</v>
      </c>
      <c r="CM21" s="75" t="s">
        <v>1558</v>
      </c>
      <c r="CN21" s="75" t="s">
        <v>1551</v>
      </c>
      <c r="CO21" s="75">
        <f t="shared" si="0"/>
        <v>2</v>
      </c>
      <c r="CP21" s="336"/>
      <c r="CQ21" s="67">
        <v>19</v>
      </c>
      <c r="CR21" s="500" t="s">
        <v>142</v>
      </c>
      <c r="CS21" s="507" t="s">
        <v>3571</v>
      </c>
      <c r="CT21" s="511"/>
      <c r="CU21" s="512"/>
      <c r="CV21" s="628" t="s">
        <v>4663</v>
      </c>
      <c r="CW21" s="568">
        <v>0</v>
      </c>
      <c r="CX21" s="636" t="s">
        <v>5586</v>
      </c>
      <c r="CY21" s="652">
        <v>0.14493</v>
      </c>
      <c r="CZ21" s="652">
        <v>0.11020000000000001</v>
      </c>
      <c r="DA21" s="601">
        <v>47</v>
      </c>
      <c r="DB21" s="560">
        <v>7</v>
      </c>
      <c r="DC21" s="560">
        <v>2</v>
      </c>
      <c r="DD21" s="560">
        <v>6</v>
      </c>
      <c r="DE21" s="156" t="s">
        <v>9079</v>
      </c>
      <c r="DF21" s="1025" t="s">
        <v>9080</v>
      </c>
      <c r="DG21" s="561">
        <v>2</v>
      </c>
      <c r="DH21" s="119" t="s">
        <v>9110</v>
      </c>
      <c r="DI21" s="1032">
        <v>2008</v>
      </c>
      <c r="DJ21" s="521" t="s">
        <v>3947</v>
      </c>
      <c r="DK21" s="537">
        <v>1990</v>
      </c>
      <c r="DL21" s="538" t="s">
        <v>4415</v>
      </c>
      <c r="DM21" s="580" t="s">
        <v>572</v>
      </c>
      <c r="DN21" s="580">
        <v>0</v>
      </c>
      <c r="DO21" s="580" t="s">
        <v>572</v>
      </c>
      <c r="DP21" s="183" t="s">
        <v>572</v>
      </c>
      <c r="DQ21" s="183" t="s">
        <v>572</v>
      </c>
      <c r="DR21" s="183" t="s">
        <v>572</v>
      </c>
      <c r="DS21" s="184" t="s">
        <v>572</v>
      </c>
      <c r="DT21" s="571" t="s">
        <v>5790</v>
      </c>
      <c r="DU21" s="676">
        <v>1967</v>
      </c>
      <c r="DV21" s="183" t="s">
        <v>572</v>
      </c>
      <c r="DW21" s="547" t="s">
        <v>7880</v>
      </c>
      <c r="DX21" s="183">
        <v>0</v>
      </c>
      <c r="DY21" s="183" t="s">
        <v>572</v>
      </c>
      <c r="DZ21" s="547" t="s">
        <v>572</v>
      </c>
      <c r="EA21" s="256" t="s">
        <v>572</v>
      </c>
      <c r="EB21" s="58">
        <v>0</v>
      </c>
      <c r="EC21" s="183">
        <v>1</v>
      </c>
      <c r="ED21" s="642" t="s">
        <v>5373</v>
      </c>
      <c r="EE21" s="539">
        <v>1993</v>
      </c>
      <c r="EF21" s="537">
        <v>1998</v>
      </c>
      <c r="EG21" s="183">
        <v>4</v>
      </c>
      <c r="EH21" s="541" t="s">
        <v>6052</v>
      </c>
      <c r="EI21" s="547" t="s">
        <v>4470</v>
      </c>
      <c r="EJ21" s="183">
        <v>2</v>
      </c>
      <c r="EK21" s="183" t="s">
        <v>7015</v>
      </c>
      <c r="EL21" s="538" t="s">
        <v>4641</v>
      </c>
      <c r="EM21" s="370">
        <v>2003</v>
      </c>
      <c r="EN21" s="370">
        <v>3</v>
      </c>
      <c r="EO21" s="342">
        <v>2</v>
      </c>
      <c r="EP21" s="676">
        <v>1</v>
      </c>
      <c r="EQ21" s="676">
        <v>1</v>
      </c>
      <c r="ER21" s="202" t="s">
        <v>572</v>
      </c>
      <c r="ES21" s="183" t="s">
        <v>572</v>
      </c>
      <c r="ET21" s="184">
        <v>1</v>
      </c>
      <c r="EU21" s="799">
        <v>0</v>
      </c>
      <c r="EV21" s="572" t="s">
        <v>572</v>
      </c>
      <c r="EW21" s="561" t="s">
        <v>572</v>
      </c>
      <c r="EX21" s="561">
        <v>0</v>
      </c>
      <c r="EY21" s="572" t="s">
        <v>572</v>
      </c>
      <c r="EZ21" s="561" t="s">
        <v>572</v>
      </c>
      <c r="FA21" s="600">
        <v>0</v>
      </c>
      <c r="FB21" s="742">
        <v>63000</v>
      </c>
      <c r="FC21" s="740">
        <v>1</v>
      </c>
      <c r="FD21" s="691" t="s">
        <v>7452</v>
      </c>
      <c r="FE21" s="747">
        <v>2005</v>
      </c>
      <c r="FF21" s="764" t="s">
        <v>5962</v>
      </c>
      <c r="FG21" s="760" t="s">
        <v>7237</v>
      </c>
      <c r="FH21" s="792">
        <v>1</v>
      </c>
      <c r="FI21" s="784" t="s">
        <v>1563</v>
      </c>
      <c r="FJ21" s="536" t="s">
        <v>7238</v>
      </c>
      <c r="FK21" s="597" t="s">
        <v>572</v>
      </c>
      <c r="FL21" s="597">
        <v>2</v>
      </c>
      <c r="FM21" s="599">
        <v>2</v>
      </c>
      <c r="FN21" s="775" t="s">
        <v>6759</v>
      </c>
      <c r="FO21" s="773" t="s">
        <v>5760</v>
      </c>
      <c r="FP21" s="792">
        <v>1</v>
      </c>
      <c r="FQ21" s="781" t="s">
        <v>1563</v>
      </c>
      <c r="FR21" s="536" t="s">
        <v>7239</v>
      </c>
      <c r="FS21" s="597" t="s">
        <v>572</v>
      </c>
      <c r="FT21" s="597">
        <v>3</v>
      </c>
      <c r="FU21" s="599">
        <v>1</v>
      </c>
      <c r="FV21" s="564" t="s">
        <v>1546</v>
      </c>
      <c r="FW21" s="547" t="s">
        <v>7649</v>
      </c>
      <c r="FX21" s="866" t="s">
        <v>7528</v>
      </c>
      <c r="FY21" s="539" t="s">
        <v>572</v>
      </c>
      <c r="FZ21" s="539">
        <v>1</v>
      </c>
      <c r="GA21" s="676">
        <v>0</v>
      </c>
      <c r="GB21" s="860" t="s">
        <v>572</v>
      </c>
      <c r="GC21" s="571" t="s">
        <v>9435</v>
      </c>
      <c r="GD21" s="539">
        <v>2</v>
      </c>
      <c r="GE21" s="1040" t="s">
        <v>8846</v>
      </c>
      <c r="GF21" s="539">
        <v>1995</v>
      </c>
      <c r="GG21" s="539">
        <v>3</v>
      </c>
      <c r="GH21" s="676" t="s">
        <v>8847</v>
      </c>
      <c r="GI21" s="615">
        <v>4</v>
      </c>
      <c r="GJ21" s="426">
        <f t="shared" si="1"/>
        <v>9</v>
      </c>
      <c r="GK21" s="427">
        <f t="shared" si="2"/>
        <v>40.909090909090914</v>
      </c>
      <c r="GL21" s="12" t="str">
        <f t="shared" si="3"/>
        <v>C</v>
      </c>
      <c r="GM21" s="83" t="s">
        <v>12</v>
      </c>
      <c r="GN21" s="18" t="s">
        <v>2454</v>
      </c>
      <c r="GO21" s="340"/>
      <c r="GP21" s="1016"/>
      <c r="GQ21" s="184">
        <v>0</v>
      </c>
      <c r="GR21" s="57"/>
      <c r="GS21" s="58"/>
      <c r="GT21" s="59"/>
    </row>
    <row r="22" spans="1:202" x14ac:dyDescent="0.25">
      <c r="A22" s="67">
        <v>20</v>
      </c>
      <c r="B22" s="13"/>
      <c r="C22" s="14" t="s">
        <v>148</v>
      </c>
      <c r="D22" s="83" t="s">
        <v>46</v>
      </c>
      <c r="E22" s="849">
        <v>774.83</v>
      </c>
      <c r="F22" s="847">
        <v>1838.5297301021569</v>
      </c>
      <c r="G22" s="49">
        <v>2370</v>
      </c>
      <c r="H22" s="109" t="s">
        <v>1154</v>
      </c>
      <c r="I22" s="20" t="s">
        <v>149</v>
      </c>
      <c r="J22" s="50">
        <v>2</v>
      </c>
      <c r="K22" s="114" t="s">
        <v>1333</v>
      </c>
      <c r="L22" s="25">
        <v>2</v>
      </c>
      <c r="M22" s="19" t="s">
        <v>5792</v>
      </c>
      <c r="N22" s="16">
        <v>1</v>
      </c>
      <c r="O22" s="69" t="s">
        <v>572</v>
      </c>
      <c r="P22" s="50">
        <v>0</v>
      </c>
      <c r="Q22" s="53" t="s">
        <v>572</v>
      </c>
      <c r="R22" s="16">
        <v>0</v>
      </c>
      <c r="S22" s="50">
        <v>0</v>
      </c>
      <c r="T22" s="167" t="s">
        <v>572</v>
      </c>
      <c r="U22" s="16">
        <v>2</v>
      </c>
      <c r="V22" s="254">
        <v>1</v>
      </c>
      <c r="W22" s="16">
        <v>0</v>
      </c>
      <c r="X22" s="17" t="s">
        <v>572</v>
      </c>
      <c r="Y22" s="16">
        <v>1</v>
      </c>
      <c r="Z22" s="19" t="s">
        <v>1861</v>
      </c>
      <c r="AA22" s="16">
        <v>1</v>
      </c>
      <c r="AB22" s="50">
        <v>1</v>
      </c>
      <c r="AC22" s="51">
        <v>1993</v>
      </c>
      <c r="AD22" s="16">
        <v>1</v>
      </c>
      <c r="AE22" s="50">
        <v>1</v>
      </c>
      <c r="AF22" s="50">
        <v>3</v>
      </c>
      <c r="AG22" s="55">
        <v>2007</v>
      </c>
      <c r="AH22" s="25">
        <v>0</v>
      </c>
      <c r="AI22" s="56"/>
      <c r="AJ22" s="55" t="s">
        <v>572</v>
      </c>
      <c r="AK22" s="16">
        <v>1</v>
      </c>
      <c r="AL22" s="50">
        <v>4</v>
      </c>
      <c r="AM22" s="50">
        <v>1</v>
      </c>
      <c r="AN22" s="51">
        <v>1993</v>
      </c>
      <c r="AO22" s="16">
        <v>0</v>
      </c>
      <c r="AP22" s="50"/>
      <c r="AQ22" s="51" t="s">
        <v>572</v>
      </c>
      <c r="AR22" s="16">
        <v>1</v>
      </c>
      <c r="AS22" s="50">
        <v>1</v>
      </c>
      <c r="AT22" s="50">
        <v>1</v>
      </c>
      <c r="AU22" s="50">
        <v>0</v>
      </c>
      <c r="AV22" s="50">
        <v>0</v>
      </c>
      <c r="AW22" s="50">
        <v>1</v>
      </c>
      <c r="AX22" s="50">
        <v>1</v>
      </c>
      <c r="AY22" s="50">
        <v>1</v>
      </c>
      <c r="AZ22" s="50">
        <v>1</v>
      </c>
      <c r="BA22" s="50">
        <v>0</v>
      </c>
      <c r="BB22" s="50">
        <v>0</v>
      </c>
      <c r="BC22" s="69" t="s">
        <v>572</v>
      </c>
      <c r="BD22" s="423">
        <v>0</v>
      </c>
      <c r="BE22" s="475" t="s">
        <v>572</v>
      </c>
      <c r="BF22" s="25">
        <v>0</v>
      </c>
      <c r="BG22" s="131" t="s">
        <v>572</v>
      </c>
      <c r="BH22" s="25">
        <v>1</v>
      </c>
      <c r="BI22" s="19" t="s">
        <v>2094</v>
      </c>
      <c r="BJ22" s="16">
        <v>0</v>
      </c>
      <c r="BK22" s="21" t="s">
        <v>151</v>
      </c>
      <c r="BL22" s="20" t="s">
        <v>150</v>
      </c>
      <c r="BM22" s="21" t="s">
        <v>153</v>
      </c>
      <c r="BN22" s="20" t="s">
        <v>152</v>
      </c>
      <c r="BO22" s="132" t="s">
        <v>572</v>
      </c>
      <c r="BP22" s="16">
        <v>0</v>
      </c>
      <c r="BQ22" s="134" t="s">
        <v>572</v>
      </c>
      <c r="BR22" s="16">
        <v>1</v>
      </c>
      <c r="BS22" s="19" t="s">
        <v>1862</v>
      </c>
      <c r="BT22" s="16">
        <v>0</v>
      </c>
      <c r="BU22" s="69" t="s">
        <v>572</v>
      </c>
      <c r="BV22" s="16">
        <v>0</v>
      </c>
      <c r="BW22" s="50">
        <v>1</v>
      </c>
      <c r="BX22" s="69" t="s">
        <v>572</v>
      </c>
      <c r="BY22" s="16" t="s">
        <v>1966</v>
      </c>
      <c r="BZ22" s="56" t="s">
        <v>572</v>
      </c>
      <c r="CA22" s="56" t="s">
        <v>572</v>
      </c>
      <c r="CB22" s="56" t="s">
        <v>572</v>
      </c>
      <c r="CC22" s="55" t="s">
        <v>572</v>
      </c>
      <c r="CD22" s="75" t="s">
        <v>1499</v>
      </c>
      <c r="CE22" s="1131" t="s">
        <v>1581</v>
      </c>
      <c r="CF22" s="75" t="s">
        <v>1548</v>
      </c>
      <c r="CG22" s="75" t="s">
        <v>13</v>
      </c>
      <c r="CH22" s="75">
        <v>3</v>
      </c>
      <c r="CI22" s="75">
        <v>2008</v>
      </c>
      <c r="CJ22" s="75" t="s">
        <v>1542</v>
      </c>
      <c r="CK22" s="75">
        <v>1</v>
      </c>
      <c r="CL22" s="75">
        <v>1</v>
      </c>
      <c r="CM22" s="75" t="s">
        <v>1563</v>
      </c>
      <c r="CN22" s="75" t="s">
        <v>1553</v>
      </c>
      <c r="CO22" s="75">
        <f t="shared" si="0"/>
        <v>3</v>
      </c>
      <c r="CP22" s="336"/>
      <c r="CQ22" s="67">
        <v>20</v>
      </c>
      <c r="CR22" s="500" t="s">
        <v>148</v>
      </c>
      <c r="CS22" s="507" t="s">
        <v>3572</v>
      </c>
      <c r="CT22" s="511"/>
      <c r="CU22" s="512"/>
      <c r="CV22" s="628" t="s">
        <v>4664</v>
      </c>
      <c r="CW22" s="568">
        <v>1</v>
      </c>
      <c r="CX22" s="636" t="s">
        <v>4664</v>
      </c>
      <c r="CY22" s="652">
        <v>0.31884000000000001</v>
      </c>
      <c r="CZ22" s="652">
        <v>0.24410000000000001</v>
      </c>
      <c r="DA22" s="601">
        <v>69</v>
      </c>
      <c r="DB22" s="560">
        <v>23</v>
      </c>
      <c r="DC22" s="560">
        <v>2</v>
      </c>
      <c r="DD22" s="560">
        <v>15</v>
      </c>
      <c r="DE22" s="156" t="s">
        <v>9081</v>
      </c>
      <c r="DF22" s="1025" t="s">
        <v>9082</v>
      </c>
      <c r="DG22" s="717">
        <v>2</v>
      </c>
      <c r="DH22" s="119" t="s">
        <v>9111</v>
      </c>
      <c r="DI22" s="1032">
        <v>2004</v>
      </c>
      <c r="DJ22" s="521" t="s">
        <v>3950</v>
      </c>
      <c r="DK22" s="537">
        <v>1961</v>
      </c>
      <c r="DL22" s="538" t="s">
        <v>3951</v>
      </c>
      <c r="DM22" s="623">
        <v>2008</v>
      </c>
      <c r="DN22" s="580">
        <v>2</v>
      </c>
      <c r="DO22" s="580">
        <v>4</v>
      </c>
      <c r="DP22" s="183" t="s">
        <v>572</v>
      </c>
      <c r="DQ22" s="183" t="s">
        <v>572</v>
      </c>
      <c r="DR22" s="183" t="s">
        <v>572</v>
      </c>
      <c r="DS22" s="184" t="s">
        <v>572</v>
      </c>
      <c r="DT22" s="571" t="s">
        <v>1154</v>
      </c>
      <c r="DU22" s="676">
        <v>2001</v>
      </c>
      <c r="DV22" s="629" t="s">
        <v>6498</v>
      </c>
      <c r="DW22" s="621" t="s">
        <v>5794</v>
      </c>
      <c r="DX22" s="629">
        <v>1</v>
      </c>
      <c r="DY22" s="629" t="s">
        <v>6498</v>
      </c>
      <c r="DZ22" s="588" t="s">
        <v>9653</v>
      </c>
      <c r="EA22" s="918">
        <v>2015</v>
      </c>
      <c r="EB22" s="671">
        <v>3</v>
      </c>
      <c r="EC22" s="671">
        <v>2</v>
      </c>
      <c r="ED22" s="642" t="s">
        <v>1154</v>
      </c>
      <c r="EE22" s="539">
        <v>2000</v>
      </c>
      <c r="EF22" s="537">
        <v>2002</v>
      </c>
      <c r="EG22" s="539">
        <v>0</v>
      </c>
      <c r="EH22" s="1183" t="s">
        <v>6498</v>
      </c>
      <c r="EI22" s="621" t="s">
        <v>5794</v>
      </c>
      <c r="EJ22" s="629">
        <v>1</v>
      </c>
      <c r="EK22" s="629" t="s">
        <v>6498</v>
      </c>
      <c r="EL22" s="588" t="s">
        <v>9653</v>
      </c>
      <c r="EM22" s="918">
        <v>2015</v>
      </c>
      <c r="EN22" s="671">
        <v>3</v>
      </c>
      <c r="EO22" s="671">
        <v>2</v>
      </c>
      <c r="EP22" s="676">
        <v>0</v>
      </c>
      <c r="EQ22" s="676">
        <v>0</v>
      </c>
      <c r="ER22" s="571" t="s">
        <v>5712</v>
      </c>
      <c r="ES22" s="183">
        <v>2009</v>
      </c>
      <c r="ET22" s="184">
        <v>2</v>
      </c>
      <c r="EU22" s="799">
        <v>0</v>
      </c>
      <c r="EV22" s="572" t="s">
        <v>572</v>
      </c>
      <c r="EW22" s="561" t="s">
        <v>572</v>
      </c>
      <c r="EX22" s="561">
        <v>0</v>
      </c>
      <c r="EY22" s="571" t="s">
        <v>6598</v>
      </c>
      <c r="EZ22" s="561">
        <v>2006</v>
      </c>
      <c r="FA22" s="600">
        <v>1</v>
      </c>
      <c r="FB22" s="742">
        <v>13200</v>
      </c>
      <c r="FC22" s="740">
        <v>1</v>
      </c>
      <c r="FD22" s="691" t="s">
        <v>7453</v>
      </c>
      <c r="FE22" s="747">
        <v>2005</v>
      </c>
      <c r="FF22" s="764" t="s">
        <v>3483</v>
      </c>
      <c r="FG22" s="760" t="s">
        <v>6915</v>
      </c>
      <c r="FH22" s="792">
        <v>1</v>
      </c>
      <c r="FI22" s="784" t="s">
        <v>1563</v>
      </c>
      <c r="FJ22" s="536" t="s">
        <v>5793</v>
      </c>
      <c r="FK22" s="597">
        <v>2010</v>
      </c>
      <c r="FL22" s="597">
        <v>3</v>
      </c>
      <c r="FM22" s="599">
        <v>2</v>
      </c>
      <c r="FN22" s="549" t="s">
        <v>1499</v>
      </c>
      <c r="FO22" s="670" t="s">
        <v>1581</v>
      </c>
      <c r="FP22" s="792">
        <v>1</v>
      </c>
      <c r="FQ22" s="781" t="s">
        <v>1563</v>
      </c>
      <c r="FR22" s="536" t="s">
        <v>7241</v>
      </c>
      <c r="FS22" s="597">
        <v>2014</v>
      </c>
      <c r="FT22" s="597">
        <v>3</v>
      </c>
      <c r="FU22" s="599">
        <v>2</v>
      </c>
      <c r="FV22" s="564" t="s">
        <v>1548</v>
      </c>
      <c r="FW22" s="547" t="s">
        <v>572</v>
      </c>
      <c r="FX22" s="536" t="s">
        <v>5857</v>
      </c>
      <c r="FY22" s="183" t="s">
        <v>572</v>
      </c>
      <c r="FZ22" s="539">
        <v>1</v>
      </c>
      <c r="GA22" s="676">
        <v>0</v>
      </c>
      <c r="GB22" s="860" t="s">
        <v>572</v>
      </c>
      <c r="GC22" s="571" t="s">
        <v>8</v>
      </c>
      <c r="GD22" s="539">
        <v>2</v>
      </c>
      <c r="GE22" s="1040" t="s">
        <v>8846</v>
      </c>
      <c r="GF22" s="539">
        <v>2006</v>
      </c>
      <c r="GG22" s="539">
        <v>3</v>
      </c>
      <c r="GH22" s="676" t="s">
        <v>8835</v>
      </c>
      <c r="GI22" s="615">
        <v>4</v>
      </c>
      <c r="GJ22" s="426">
        <f t="shared" si="1"/>
        <v>14</v>
      </c>
      <c r="GK22" s="427">
        <f t="shared" si="2"/>
        <v>63.636363636363633</v>
      </c>
      <c r="GL22" s="12" t="str">
        <f t="shared" si="3"/>
        <v>B</v>
      </c>
      <c r="GM22" s="83" t="s">
        <v>46</v>
      </c>
      <c r="GN22" s="18" t="s">
        <v>2459</v>
      </c>
      <c r="GO22" s="340"/>
      <c r="GP22" s="1016">
        <v>22.9</v>
      </c>
      <c r="GQ22" s="184">
        <v>0</v>
      </c>
      <c r="GR22" s="57"/>
      <c r="GS22" s="58"/>
      <c r="GT22" s="59"/>
    </row>
    <row r="23" spans="1:202" x14ac:dyDescent="0.25">
      <c r="A23" s="67">
        <v>21</v>
      </c>
      <c r="B23" s="13"/>
      <c r="C23" s="23" t="s">
        <v>154</v>
      </c>
      <c r="D23" s="83" t="s">
        <v>46</v>
      </c>
      <c r="E23" s="849">
        <v>10724.705</v>
      </c>
      <c r="F23" s="847">
        <v>33036.925033887979</v>
      </c>
      <c r="G23" s="49">
        <v>3080</v>
      </c>
      <c r="H23" s="109" t="s">
        <v>1243</v>
      </c>
      <c r="I23" s="20" t="s">
        <v>2722</v>
      </c>
      <c r="J23" s="50">
        <v>2</v>
      </c>
      <c r="K23" s="114" t="s">
        <v>1400</v>
      </c>
      <c r="L23" s="25">
        <v>2</v>
      </c>
      <c r="M23" s="1132" t="s">
        <v>9578</v>
      </c>
      <c r="N23" s="16">
        <v>2</v>
      </c>
      <c r="O23" s="19" t="s">
        <v>1917</v>
      </c>
      <c r="P23" s="50">
        <v>1</v>
      </c>
      <c r="Q23" s="115" t="s">
        <v>2383</v>
      </c>
      <c r="R23" s="16">
        <v>1</v>
      </c>
      <c r="S23" s="50">
        <v>1</v>
      </c>
      <c r="T23" s="172" t="s">
        <v>2366</v>
      </c>
      <c r="U23" s="16">
        <v>2</v>
      </c>
      <c r="V23" s="254">
        <v>1</v>
      </c>
      <c r="W23" s="16">
        <v>0</v>
      </c>
      <c r="X23" s="19" t="s">
        <v>572</v>
      </c>
      <c r="Y23" s="16">
        <v>1</v>
      </c>
      <c r="Z23" s="1" t="s">
        <v>1916</v>
      </c>
      <c r="AA23" s="16">
        <v>1</v>
      </c>
      <c r="AB23" s="50">
        <v>1</v>
      </c>
      <c r="AC23" s="51">
        <v>2001</v>
      </c>
      <c r="AD23" s="16">
        <v>0</v>
      </c>
      <c r="AE23" s="50"/>
      <c r="AF23" s="50" t="s">
        <v>572</v>
      </c>
      <c r="AG23" s="55" t="s">
        <v>572</v>
      </c>
      <c r="AH23" s="16">
        <v>0</v>
      </c>
      <c r="AI23" s="50"/>
      <c r="AJ23" s="51" t="s">
        <v>572</v>
      </c>
      <c r="AK23" s="16">
        <v>1</v>
      </c>
      <c r="AL23" s="50">
        <v>4</v>
      </c>
      <c r="AM23" s="50">
        <v>1</v>
      </c>
      <c r="AN23" s="51">
        <v>2001</v>
      </c>
      <c r="AO23" s="16">
        <v>1</v>
      </c>
      <c r="AP23" s="50">
        <v>1</v>
      </c>
      <c r="AQ23" s="51">
        <v>2001</v>
      </c>
      <c r="AR23" s="16">
        <v>1</v>
      </c>
      <c r="AS23" s="50">
        <v>1</v>
      </c>
      <c r="AT23" s="50">
        <v>1</v>
      </c>
      <c r="AU23" s="50">
        <v>0</v>
      </c>
      <c r="AV23" s="50">
        <v>0</v>
      </c>
      <c r="AW23" s="50">
        <v>1</v>
      </c>
      <c r="AX23" s="50">
        <v>1</v>
      </c>
      <c r="AY23" s="50">
        <v>1</v>
      </c>
      <c r="AZ23" s="50">
        <v>1</v>
      </c>
      <c r="BA23" s="50">
        <v>1</v>
      </c>
      <c r="BB23" s="50">
        <v>0</v>
      </c>
      <c r="BC23" s="69" t="s">
        <v>572</v>
      </c>
      <c r="BD23" s="423">
        <v>0</v>
      </c>
      <c r="BE23" s="475" t="s">
        <v>572</v>
      </c>
      <c r="BF23" s="25">
        <v>2</v>
      </c>
      <c r="BG23" s="19" t="s">
        <v>1918</v>
      </c>
      <c r="BH23" s="25">
        <v>1</v>
      </c>
      <c r="BI23" s="19" t="s">
        <v>1919</v>
      </c>
      <c r="BJ23" s="16">
        <v>1</v>
      </c>
      <c r="BK23" s="21" t="s">
        <v>156</v>
      </c>
      <c r="BL23" s="20" t="s">
        <v>155</v>
      </c>
      <c r="BM23" s="21" t="s">
        <v>158</v>
      </c>
      <c r="BN23" s="20" t="s">
        <v>157</v>
      </c>
      <c r="BO23" s="132" t="s">
        <v>572</v>
      </c>
      <c r="BP23" s="16">
        <v>1</v>
      </c>
      <c r="BQ23" s="54" t="s">
        <v>159</v>
      </c>
      <c r="BR23" s="16">
        <v>1</v>
      </c>
      <c r="BS23" s="19" t="s">
        <v>2192</v>
      </c>
      <c r="BT23" s="16">
        <v>0</v>
      </c>
      <c r="BU23" s="24" t="s">
        <v>19</v>
      </c>
      <c r="BV23" s="16">
        <v>1</v>
      </c>
      <c r="BW23" s="50">
        <v>3</v>
      </c>
      <c r="BX23" s="69" t="s">
        <v>572</v>
      </c>
      <c r="BY23" s="16" t="s">
        <v>1992</v>
      </c>
      <c r="BZ23" s="50" t="s">
        <v>1966</v>
      </c>
      <c r="CA23" s="56" t="s">
        <v>572</v>
      </c>
      <c r="CB23" s="56" t="s">
        <v>572</v>
      </c>
      <c r="CC23" s="66">
        <v>0</v>
      </c>
      <c r="CD23" s="75" t="s">
        <v>1280</v>
      </c>
      <c r="CE23" s="1131" t="s">
        <v>1582</v>
      </c>
      <c r="CF23" s="67" t="s">
        <v>1548</v>
      </c>
      <c r="CG23" s="67" t="s">
        <v>13</v>
      </c>
      <c r="CH23" s="73">
        <v>3</v>
      </c>
      <c r="CI23" s="67">
        <v>2003</v>
      </c>
      <c r="CJ23" s="75" t="s">
        <v>1542</v>
      </c>
      <c r="CK23" s="73">
        <v>1</v>
      </c>
      <c r="CL23" s="74">
        <v>1</v>
      </c>
      <c r="CM23" s="67" t="s">
        <v>1558</v>
      </c>
      <c r="CN23" s="75" t="s">
        <v>1553</v>
      </c>
      <c r="CO23" s="75">
        <f t="shared" si="0"/>
        <v>3</v>
      </c>
      <c r="CP23" s="336"/>
      <c r="CQ23" s="67">
        <v>21</v>
      </c>
      <c r="CR23" s="500" t="s">
        <v>154</v>
      </c>
      <c r="CS23" s="507" t="s">
        <v>3573</v>
      </c>
      <c r="CT23" s="511"/>
      <c r="CU23" s="512"/>
      <c r="CV23" s="628" t="s">
        <v>5526</v>
      </c>
      <c r="CW23" s="568">
        <v>2</v>
      </c>
      <c r="CX23" s="636" t="s">
        <v>5592</v>
      </c>
      <c r="CY23" s="652">
        <v>0.49275000000000002</v>
      </c>
      <c r="CZ23" s="652">
        <v>0.39369999999999999</v>
      </c>
      <c r="DA23" s="601">
        <v>69</v>
      </c>
      <c r="DB23" s="560">
        <v>39</v>
      </c>
      <c r="DC23" s="560">
        <v>16</v>
      </c>
      <c r="DD23" s="560">
        <v>32</v>
      </c>
      <c r="DE23" s="156" t="s">
        <v>9083</v>
      </c>
      <c r="DF23" s="1025" t="s">
        <v>9084</v>
      </c>
      <c r="DG23" s="717">
        <v>4</v>
      </c>
      <c r="DH23" s="119" t="s">
        <v>9112</v>
      </c>
      <c r="DI23" s="1032">
        <v>2002</v>
      </c>
      <c r="DJ23" s="521" t="s">
        <v>3953</v>
      </c>
      <c r="DK23" s="537">
        <v>1993</v>
      </c>
      <c r="DL23" s="538" t="s">
        <v>3952</v>
      </c>
      <c r="DM23" s="580">
        <v>2000</v>
      </c>
      <c r="DN23" s="580">
        <v>3</v>
      </c>
      <c r="DO23" s="580">
        <v>4</v>
      </c>
      <c r="DP23" s="183" t="s">
        <v>572</v>
      </c>
      <c r="DQ23" s="183" t="s">
        <v>572</v>
      </c>
      <c r="DR23" s="183" t="s">
        <v>572</v>
      </c>
      <c r="DS23" s="184" t="s">
        <v>572</v>
      </c>
      <c r="DT23" s="571" t="s">
        <v>5588</v>
      </c>
      <c r="DU23" s="676">
        <v>2000</v>
      </c>
      <c r="DV23" s="183" t="s">
        <v>5797</v>
      </c>
      <c r="DW23" s="547" t="s">
        <v>5796</v>
      </c>
      <c r="DX23" s="183">
        <v>2</v>
      </c>
      <c r="DY23" s="183" t="s">
        <v>2699</v>
      </c>
      <c r="DZ23" s="538" t="s">
        <v>4351</v>
      </c>
      <c r="EA23" s="374">
        <v>2010</v>
      </c>
      <c r="EB23" s="370">
        <v>3</v>
      </c>
      <c r="EC23" s="539">
        <v>2</v>
      </c>
      <c r="ED23" s="642" t="s">
        <v>5388</v>
      </c>
      <c r="EE23" s="539">
        <v>1990</v>
      </c>
      <c r="EF23" s="537">
        <v>1997</v>
      </c>
      <c r="EG23" s="183">
        <v>4</v>
      </c>
      <c r="EH23" s="541" t="s">
        <v>6052</v>
      </c>
      <c r="EI23" s="547" t="s">
        <v>4470</v>
      </c>
      <c r="EJ23" s="183">
        <v>2</v>
      </c>
      <c r="EK23" s="183" t="s">
        <v>7015</v>
      </c>
      <c r="EL23" s="538" t="s">
        <v>4642</v>
      </c>
      <c r="EM23" s="370">
        <v>2004</v>
      </c>
      <c r="EN23" s="370">
        <v>3</v>
      </c>
      <c r="EO23" s="700">
        <v>2</v>
      </c>
      <c r="EP23" s="676">
        <v>1</v>
      </c>
      <c r="EQ23" s="676">
        <v>0</v>
      </c>
      <c r="ER23" s="571" t="s">
        <v>4351</v>
      </c>
      <c r="ES23" s="183">
        <v>2010</v>
      </c>
      <c r="ET23" s="184">
        <v>2</v>
      </c>
      <c r="EU23" s="799">
        <v>0</v>
      </c>
      <c r="EV23" s="572" t="s">
        <v>572</v>
      </c>
      <c r="EW23" s="561" t="s">
        <v>572</v>
      </c>
      <c r="EX23" s="561">
        <v>0</v>
      </c>
      <c r="EY23" s="571" t="s">
        <v>6774</v>
      </c>
      <c r="EZ23" s="561">
        <v>2007</v>
      </c>
      <c r="FA23" s="600">
        <v>1</v>
      </c>
      <c r="FB23" s="742">
        <v>245000</v>
      </c>
      <c r="FC23" s="740">
        <v>1</v>
      </c>
      <c r="FD23" s="691" t="s">
        <v>7242</v>
      </c>
      <c r="FE23" s="747">
        <v>2008</v>
      </c>
      <c r="FF23" s="549" t="s">
        <v>1280</v>
      </c>
      <c r="FG23" s="670" t="s">
        <v>1582</v>
      </c>
      <c r="FH23" s="792">
        <v>1</v>
      </c>
      <c r="FI23" s="784" t="s">
        <v>1563</v>
      </c>
      <c r="FJ23" s="119" t="s">
        <v>6916</v>
      </c>
      <c r="FK23" s="597">
        <v>2003</v>
      </c>
      <c r="FL23" s="597">
        <v>3</v>
      </c>
      <c r="FM23" s="599">
        <v>2</v>
      </c>
      <c r="FN23" s="549" t="s">
        <v>1280</v>
      </c>
      <c r="FO23" s="670" t="s">
        <v>1582</v>
      </c>
      <c r="FP23" s="792">
        <v>1</v>
      </c>
      <c r="FQ23" s="784" t="s">
        <v>1563</v>
      </c>
      <c r="FR23" s="536" t="s">
        <v>6917</v>
      </c>
      <c r="FS23" s="597">
        <v>2003</v>
      </c>
      <c r="FT23" s="597">
        <v>3</v>
      </c>
      <c r="FU23" s="599">
        <v>2</v>
      </c>
      <c r="FV23" s="564" t="s">
        <v>1546</v>
      </c>
      <c r="FW23" s="541" t="s">
        <v>6760</v>
      </c>
      <c r="FX23" s="536" t="s">
        <v>5858</v>
      </c>
      <c r="FY23" s="539">
        <v>2003</v>
      </c>
      <c r="FZ23" s="370">
        <v>3</v>
      </c>
      <c r="GA23" s="676">
        <v>1</v>
      </c>
      <c r="GB23" s="650" t="s">
        <v>7529</v>
      </c>
      <c r="GC23" s="1042" t="s">
        <v>8</v>
      </c>
      <c r="GD23" s="183">
        <v>2</v>
      </c>
      <c r="GE23" s="683" t="s">
        <v>8834</v>
      </c>
      <c r="GF23" s="183">
        <v>1993</v>
      </c>
      <c r="GG23" s="183">
        <v>3</v>
      </c>
      <c r="GH23" s="340" t="s">
        <v>8835</v>
      </c>
      <c r="GI23" s="184" t="s">
        <v>8841</v>
      </c>
      <c r="GJ23" s="426">
        <f t="shared" si="1"/>
        <v>16</v>
      </c>
      <c r="GK23" s="427">
        <f t="shared" si="2"/>
        <v>72.727272727272734</v>
      </c>
      <c r="GL23" s="12" t="str">
        <f t="shared" si="3"/>
        <v>B</v>
      </c>
      <c r="GM23" s="83" t="s">
        <v>46</v>
      </c>
      <c r="GN23" s="83" t="s">
        <v>2457</v>
      </c>
      <c r="GO23" s="340"/>
      <c r="GP23" s="1017"/>
      <c r="GQ23" s="59">
        <v>0</v>
      </c>
      <c r="GR23" s="57"/>
      <c r="GS23" s="58"/>
      <c r="GT23" s="59"/>
    </row>
    <row r="24" spans="1:202" ht="15" customHeight="1" x14ac:dyDescent="0.25">
      <c r="A24" s="67">
        <v>22</v>
      </c>
      <c r="B24" s="13"/>
      <c r="C24" s="14" t="s">
        <v>160</v>
      </c>
      <c r="D24" s="83" t="s">
        <v>21</v>
      </c>
      <c r="E24" s="849">
        <v>3810.4160000000002</v>
      </c>
      <c r="F24" s="847">
        <v>17821.701017700165</v>
      </c>
      <c r="G24" s="49">
        <v>4680</v>
      </c>
      <c r="H24" s="109" t="s">
        <v>1155</v>
      </c>
      <c r="I24" s="20" t="s">
        <v>161</v>
      </c>
      <c r="J24" s="50">
        <v>2</v>
      </c>
      <c r="K24" s="114" t="s">
        <v>1334</v>
      </c>
      <c r="L24" s="25">
        <v>1</v>
      </c>
      <c r="M24" s="529" t="s">
        <v>9579</v>
      </c>
      <c r="N24" s="16">
        <v>1</v>
      </c>
      <c r="O24" s="69" t="s">
        <v>572</v>
      </c>
      <c r="P24" s="50">
        <v>0</v>
      </c>
      <c r="Q24" s="53" t="s">
        <v>572</v>
      </c>
      <c r="R24" s="16">
        <v>0</v>
      </c>
      <c r="S24" s="50">
        <v>0</v>
      </c>
      <c r="T24" s="167" t="s">
        <v>572</v>
      </c>
      <c r="U24" s="16">
        <v>1</v>
      </c>
      <c r="V24" s="254">
        <v>1</v>
      </c>
      <c r="W24" s="16">
        <v>0</v>
      </c>
      <c r="X24" s="17" t="s">
        <v>572</v>
      </c>
      <c r="Y24" s="16">
        <v>1</v>
      </c>
      <c r="Z24" s="19" t="s">
        <v>2150</v>
      </c>
      <c r="AA24" s="16">
        <v>1</v>
      </c>
      <c r="AB24" s="50">
        <v>1</v>
      </c>
      <c r="AC24" s="51">
        <v>2000</v>
      </c>
      <c r="AD24" s="16">
        <v>1</v>
      </c>
      <c r="AE24" s="50">
        <v>1</v>
      </c>
      <c r="AF24" s="50">
        <v>3</v>
      </c>
      <c r="AG24" s="51">
        <v>2008</v>
      </c>
      <c r="AH24" s="25">
        <v>0</v>
      </c>
      <c r="AI24" s="56"/>
      <c r="AJ24" s="55" t="s">
        <v>572</v>
      </c>
      <c r="AK24" s="16">
        <v>1</v>
      </c>
      <c r="AL24" s="50">
        <v>4</v>
      </c>
      <c r="AM24" s="50">
        <v>0</v>
      </c>
      <c r="AN24" s="51">
        <v>2006</v>
      </c>
      <c r="AO24" s="16">
        <v>1</v>
      </c>
      <c r="AP24" s="50">
        <v>0</v>
      </c>
      <c r="AQ24" s="51">
        <v>2011</v>
      </c>
      <c r="AR24" s="16">
        <v>1</v>
      </c>
      <c r="AS24" s="50">
        <v>1</v>
      </c>
      <c r="AT24" s="50">
        <v>0</v>
      </c>
      <c r="AU24" s="50">
        <v>0</v>
      </c>
      <c r="AV24" s="50">
        <v>0</v>
      </c>
      <c r="AW24" s="50">
        <v>1</v>
      </c>
      <c r="AX24" s="50">
        <v>1</v>
      </c>
      <c r="AY24" s="50">
        <v>1</v>
      </c>
      <c r="AZ24" s="50">
        <v>1</v>
      </c>
      <c r="BA24" s="50">
        <v>0</v>
      </c>
      <c r="BB24" s="50">
        <v>0</v>
      </c>
      <c r="BC24" s="69" t="s">
        <v>572</v>
      </c>
      <c r="BD24" s="423">
        <v>0</v>
      </c>
      <c r="BE24" s="475" t="s">
        <v>572</v>
      </c>
      <c r="BF24" s="25">
        <v>0</v>
      </c>
      <c r="BG24" s="131" t="s">
        <v>572</v>
      </c>
      <c r="BH24" s="25">
        <v>0</v>
      </c>
      <c r="BI24" s="19" t="s">
        <v>572</v>
      </c>
      <c r="BJ24" s="16">
        <v>0</v>
      </c>
      <c r="BK24" s="21" t="s">
        <v>163</v>
      </c>
      <c r="BL24" s="20" t="s">
        <v>162</v>
      </c>
      <c r="BM24" s="21" t="s">
        <v>165</v>
      </c>
      <c r="BN24" s="20" t="s">
        <v>164</v>
      </c>
      <c r="BO24" s="132" t="s">
        <v>572</v>
      </c>
      <c r="BP24" s="16">
        <v>0</v>
      </c>
      <c r="BQ24" s="134" t="s">
        <v>572</v>
      </c>
      <c r="BR24" s="16">
        <v>1</v>
      </c>
      <c r="BS24" s="19" t="s">
        <v>1920</v>
      </c>
      <c r="BT24" s="16">
        <v>0</v>
      </c>
      <c r="BU24" s="24" t="s">
        <v>19</v>
      </c>
      <c r="BV24" s="16">
        <v>0</v>
      </c>
      <c r="BW24" s="50">
        <v>2</v>
      </c>
      <c r="BX24" s="69" t="s">
        <v>572</v>
      </c>
      <c r="BY24" s="16" t="s">
        <v>1972</v>
      </c>
      <c r="BZ24" s="50" t="s">
        <v>1961</v>
      </c>
      <c r="CA24" s="50" t="s">
        <v>1966</v>
      </c>
      <c r="CB24" s="56" t="s">
        <v>572</v>
      </c>
      <c r="CC24" s="66">
        <v>0</v>
      </c>
      <c r="CD24" s="75" t="s">
        <v>1276</v>
      </c>
      <c r="CE24" s="1131" t="s">
        <v>1555</v>
      </c>
      <c r="CF24" s="75" t="s">
        <v>1556</v>
      </c>
      <c r="CG24" s="75" t="s">
        <v>13</v>
      </c>
      <c r="CH24" s="75">
        <v>3</v>
      </c>
      <c r="CI24" s="75">
        <v>2004</v>
      </c>
      <c r="CJ24" s="75" t="s">
        <v>1542</v>
      </c>
      <c r="CK24" s="75">
        <v>1</v>
      </c>
      <c r="CL24" s="75">
        <v>2</v>
      </c>
      <c r="CM24" s="75" t="s">
        <v>1552</v>
      </c>
      <c r="CN24" s="75" t="s">
        <v>1553</v>
      </c>
      <c r="CO24" s="75">
        <f t="shared" si="0"/>
        <v>3</v>
      </c>
      <c r="CP24" s="336"/>
      <c r="CQ24" s="67">
        <v>22</v>
      </c>
      <c r="CR24" s="500" t="s">
        <v>160</v>
      </c>
      <c r="CS24" s="507" t="s">
        <v>3574</v>
      </c>
      <c r="CT24" s="511"/>
      <c r="CU24" s="512"/>
      <c r="CV24" s="628" t="s">
        <v>4665</v>
      </c>
      <c r="CW24" s="568">
        <v>0</v>
      </c>
      <c r="CX24" s="636" t="s">
        <v>5591</v>
      </c>
      <c r="CY24" s="380">
        <v>0.44928000000000001</v>
      </c>
      <c r="CZ24" s="380">
        <v>0.28349999999999997</v>
      </c>
      <c r="DA24" s="656">
        <v>56</v>
      </c>
      <c r="DB24" s="597">
        <v>41</v>
      </c>
      <c r="DC24" s="597">
        <v>7</v>
      </c>
      <c r="DD24" s="597">
        <v>12</v>
      </c>
      <c r="DE24" s="685" t="s">
        <v>9113</v>
      </c>
      <c r="DF24" s="1025" t="s">
        <v>9114</v>
      </c>
      <c r="DG24" s="717">
        <v>7</v>
      </c>
      <c r="DH24" s="119" t="s">
        <v>9115</v>
      </c>
      <c r="DI24" s="1032">
        <v>2004</v>
      </c>
      <c r="DJ24" s="521" t="s">
        <v>3954</v>
      </c>
      <c r="DK24" s="537">
        <v>1995</v>
      </c>
      <c r="DL24" s="538" t="s">
        <v>3955</v>
      </c>
      <c r="DM24" s="623">
        <v>2004</v>
      </c>
      <c r="DN24" s="580">
        <v>3</v>
      </c>
      <c r="DO24" s="580">
        <v>4</v>
      </c>
      <c r="DP24" s="183" t="s">
        <v>572</v>
      </c>
      <c r="DQ24" s="183" t="s">
        <v>572</v>
      </c>
      <c r="DR24" s="183" t="s">
        <v>572</v>
      </c>
      <c r="DS24" s="184" t="s">
        <v>572</v>
      </c>
      <c r="DT24" s="542" t="s">
        <v>4347</v>
      </c>
      <c r="DU24" s="676">
        <v>2003</v>
      </c>
      <c r="DV24" s="183" t="s">
        <v>4644</v>
      </c>
      <c r="DW24" s="874" t="s">
        <v>4646</v>
      </c>
      <c r="DX24" s="274">
        <v>1</v>
      </c>
      <c r="DY24" s="274" t="s">
        <v>7005</v>
      </c>
      <c r="DZ24" s="538" t="s">
        <v>4645</v>
      </c>
      <c r="EA24" s="374">
        <v>2005</v>
      </c>
      <c r="EB24" s="370">
        <v>3</v>
      </c>
      <c r="EC24" s="539">
        <v>2</v>
      </c>
      <c r="ED24" s="642" t="s">
        <v>5389</v>
      </c>
      <c r="EE24" s="539">
        <v>2003</v>
      </c>
      <c r="EF24" s="537">
        <v>2008</v>
      </c>
      <c r="EG24" s="183">
        <v>4</v>
      </c>
      <c r="EH24" s="541" t="s">
        <v>6052</v>
      </c>
      <c r="EI24" s="547" t="s">
        <v>4470</v>
      </c>
      <c r="EJ24" s="274">
        <v>2</v>
      </c>
      <c r="EK24" s="183" t="s">
        <v>7015</v>
      </c>
      <c r="EL24" s="538" t="s">
        <v>4643</v>
      </c>
      <c r="EM24" s="370">
        <v>2003</v>
      </c>
      <c r="EN24" s="370">
        <v>3</v>
      </c>
      <c r="EO24" s="700">
        <v>2</v>
      </c>
      <c r="EP24" s="676">
        <v>1</v>
      </c>
      <c r="EQ24" s="676">
        <v>1</v>
      </c>
      <c r="ER24" s="571" t="s">
        <v>4352</v>
      </c>
      <c r="ES24" s="183">
        <v>2012</v>
      </c>
      <c r="ET24" s="184">
        <v>2</v>
      </c>
      <c r="EU24" s="799">
        <v>1</v>
      </c>
      <c r="EV24" s="572" t="s">
        <v>572</v>
      </c>
      <c r="EW24" s="561" t="s">
        <v>572</v>
      </c>
      <c r="EX24" s="561">
        <v>0</v>
      </c>
      <c r="EY24" s="572" t="s">
        <v>572</v>
      </c>
      <c r="EZ24" s="561" t="s">
        <v>572</v>
      </c>
      <c r="FA24" s="600">
        <v>0</v>
      </c>
      <c r="FB24" s="742">
        <v>210700</v>
      </c>
      <c r="FC24" s="740">
        <v>2</v>
      </c>
      <c r="FD24" s="691" t="s">
        <v>7454</v>
      </c>
      <c r="FE24" s="747">
        <v>2003</v>
      </c>
      <c r="FF24" s="764" t="s">
        <v>6652</v>
      </c>
      <c r="FG24" s="760" t="s">
        <v>6898</v>
      </c>
      <c r="FH24" s="792">
        <v>2</v>
      </c>
      <c r="FI24" s="782" t="s">
        <v>2699</v>
      </c>
      <c r="FJ24" s="691" t="s">
        <v>6792</v>
      </c>
      <c r="FK24" s="597" t="s">
        <v>572</v>
      </c>
      <c r="FL24" s="597">
        <v>2</v>
      </c>
      <c r="FM24" s="599">
        <v>2</v>
      </c>
      <c r="FN24" s="549" t="s">
        <v>1276</v>
      </c>
      <c r="FO24" s="670" t="s">
        <v>1555</v>
      </c>
      <c r="FP24" s="792">
        <v>2</v>
      </c>
      <c r="FQ24" s="20" t="s">
        <v>1552</v>
      </c>
      <c r="FR24" s="536" t="s">
        <v>7243</v>
      </c>
      <c r="FS24" s="597">
        <v>2004</v>
      </c>
      <c r="FT24" s="597">
        <v>3</v>
      </c>
      <c r="FU24" s="599">
        <v>2</v>
      </c>
      <c r="FV24" s="423" t="s">
        <v>572</v>
      </c>
      <c r="FW24" s="541" t="s">
        <v>5709</v>
      </c>
      <c r="FX24" s="536" t="s">
        <v>5859</v>
      </c>
      <c r="FY24" s="539">
        <v>2011</v>
      </c>
      <c r="FZ24" s="539">
        <v>3</v>
      </c>
      <c r="GA24" s="698">
        <v>1</v>
      </c>
      <c r="GB24" s="536" t="s">
        <v>5859</v>
      </c>
      <c r="GC24" s="979" t="s">
        <v>85</v>
      </c>
      <c r="GD24" s="183">
        <v>2</v>
      </c>
      <c r="GE24" s="683" t="s">
        <v>2699</v>
      </c>
      <c r="GF24" s="183">
        <v>2004</v>
      </c>
      <c r="GG24" s="183">
        <v>3</v>
      </c>
      <c r="GH24" s="340" t="s">
        <v>8835</v>
      </c>
      <c r="GI24" s="184" t="s">
        <v>8840</v>
      </c>
      <c r="GJ24" s="426">
        <f t="shared" si="1"/>
        <v>15</v>
      </c>
      <c r="GK24" s="427">
        <f t="shared" si="2"/>
        <v>68.181818181818173</v>
      </c>
      <c r="GL24" s="12" t="str">
        <f t="shared" si="3"/>
        <v>B</v>
      </c>
      <c r="GM24" s="83" t="s">
        <v>21</v>
      </c>
      <c r="GN24" s="18" t="s">
        <v>2456</v>
      </c>
      <c r="GO24" s="340">
        <v>1</v>
      </c>
      <c r="GP24" s="1016"/>
      <c r="GQ24" s="184">
        <v>0</v>
      </c>
      <c r="GR24" s="57"/>
      <c r="GS24" s="58"/>
      <c r="GT24" s="59"/>
    </row>
    <row r="25" spans="1:202" x14ac:dyDescent="0.25">
      <c r="A25" s="67">
        <v>23</v>
      </c>
      <c r="B25" s="13"/>
      <c r="C25" s="14" t="s">
        <v>166</v>
      </c>
      <c r="D25" s="83" t="s">
        <v>21</v>
      </c>
      <c r="E25" s="849">
        <v>2262.4850000000001</v>
      </c>
      <c r="F25" s="847">
        <v>14732.137087941213</v>
      </c>
      <c r="G25" s="49">
        <v>6510</v>
      </c>
      <c r="H25" s="109" t="s">
        <v>1156</v>
      </c>
      <c r="I25" s="20" t="s">
        <v>167</v>
      </c>
      <c r="J25" s="50">
        <v>2</v>
      </c>
      <c r="K25" s="114" t="s">
        <v>1335</v>
      </c>
      <c r="L25" s="25">
        <v>1</v>
      </c>
      <c r="M25" s="529" t="s">
        <v>9580</v>
      </c>
      <c r="N25" s="16">
        <v>1</v>
      </c>
      <c r="O25" s="69" t="s">
        <v>572</v>
      </c>
      <c r="P25" s="50">
        <v>0</v>
      </c>
      <c r="Q25" s="191" t="s">
        <v>572</v>
      </c>
      <c r="R25" s="16">
        <v>0</v>
      </c>
      <c r="S25" s="50">
        <v>0</v>
      </c>
      <c r="T25" s="167" t="s">
        <v>572</v>
      </c>
      <c r="U25" s="16">
        <v>1</v>
      </c>
      <c r="V25" s="254">
        <v>1</v>
      </c>
      <c r="W25" s="16">
        <v>0</v>
      </c>
      <c r="X25" s="19"/>
      <c r="Y25" s="16">
        <v>0</v>
      </c>
      <c r="Z25" s="19" t="s">
        <v>572</v>
      </c>
      <c r="AA25" s="16">
        <v>0</v>
      </c>
      <c r="AB25" s="50"/>
      <c r="AC25" s="51" t="s">
        <v>572</v>
      </c>
      <c r="AD25" s="16">
        <v>0</v>
      </c>
      <c r="AE25" s="50"/>
      <c r="AF25" s="50" t="s">
        <v>572</v>
      </c>
      <c r="AG25" s="55" t="s">
        <v>572</v>
      </c>
      <c r="AH25" s="16">
        <v>0</v>
      </c>
      <c r="AI25" s="50"/>
      <c r="AJ25" s="51" t="s">
        <v>572</v>
      </c>
      <c r="AK25" s="16">
        <v>1</v>
      </c>
      <c r="AL25" s="50">
        <v>4</v>
      </c>
      <c r="AM25" s="50">
        <v>0</v>
      </c>
      <c r="AN25" s="51">
        <v>2005</v>
      </c>
      <c r="AO25" s="16">
        <v>1</v>
      </c>
      <c r="AP25" s="50">
        <v>1</v>
      </c>
      <c r="AQ25" s="51">
        <v>2002</v>
      </c>
      <c r="AR25" s="16">
        <v>1</v>
      </c>
      <c r="AS25" s="50">
        <v>1</v>
      </c>
      <c r="AT25" s="50">
        <v>0</v>
      </c>
      <c r="AU25" s="50">
        <v>0</v>
      </c>
      <c r="AV25" s="50">
        <v>0</v>
      </c>
      <c r="AW25" s="50">
        <v>1</v>
      </c>
      <c r="AX25" s="50">
        <v>1</v>
      </c>
      <c r="AY25" s="50">
        <v>0</v>
      </c>
      <c r="AZ25" s="50">
        <v>0</v>
      </c>
      <c r="BA25" s="50">
        <v>0</v>
      </c>
      <c r="BB25" s="50">
        <v>0</v>
      </c>
      <c r="BC25" s="69" t="s">
        <v>572</v>
      </c>
      <c r="BD25" s="423">
        <v>0</v>
      </c>
      <c r="BE25" s="475" t="s">
        <v>572</v>
      </c>
      <c r="BF25" s="25">
        <v>0</v>
      </c>
      <c r="BG25" s="131" t="s">
        <v>572</v>
      </c>
      <c r="BH25" s="25">
        <v>0</v>
      </c>
      <c r="BI25" s="19" t="s">
        <v>572</v>
      </c>
      <c r="BJ25" s="16">
        <v>0</v>
      </c>
      <c r="BK25" s="21" t="s">
        <v>169</v>
      </c>
      <c r="BL25" s="20" t="s">
        <v>168</v>
      </c>
      <c r="BM25" s="21" t="s">
        <v>171</v>
      </c>
      <c r="BN25" s="20" t="s">
        <v>170</v>
      </c>
      <c r="BO25" s="132" t="s">
        <v>572</v>
      </c>
      <c r="BP25" s="16">
        <v>0</v>
      </c>
      <c r="BQ25" s="134" t="s">
        <v>572</v>
      </c>
      <c r="BR25" s="16">
        <v>0</v>
      </c>
      <c r="BS25" s="135" t="s">
        <v>572</v>
      </c>
      <c r="BT25" s="16">
        <v>0</v>
      </c>
      <c r="BU25" s="69" t="s">
        <v>572</v>
      </c>
      <c r="BV25" s="16">
        <v>0</v>
      </c>
      <c r="BW25" s="50">
        <v>3</v>
      </c>
      <c r="BX25" s="69" t="s">
        <v>572</v>
      </c>
      <c r="BY25" s="16" t="s">
        <v>1966</v>
      </c>
      <c r="BZ25" s="56" t="s">
        <v>572</v>
      </c>
      <c r="CA25" s="56" t="s">
        <v>572</v>
      </c>
      <c r="CB25" s="56" t="s">
        <v>572</v>
      </c>
      <c r="CC25" s="55" t="s">
        <v>572</v>
      </c>
      <c r="CD25" s="75" t="s">
        <v>1501</v>
      </c>
      <c r="CE25" s="1131" t="s">
        <v>1583</v>
      </c>
      <c r="CF25" s="75" t="s">
        <v>1548</v>
      </c>
      <c r="CG25" s="75" t="s">
        <v>13</v>
      </c>
      <c r="CH25" s="75">
        <v>3</v>
      </c>
      <c r="CI25" s="75">
        <v>2004</v>
      </c>
      <c r="CJ25" s="75" t="s">
        <v>1542</v>
      </c>
      <c r="CK25" s="75">
        <v>1</v>
      </c>
      <c r="CL25" s="75">
        <v>2</v>
      </c>
      <c r="CM25" s="75" t="s">
        <v>1552</v>
      </c>
      <c r="CN25" s="75" t="s">
        <v>1553</v>
      </c>
      <c r="CO25" s="75">
        <f t="shared" si="0"/>
        <v>3</v>
      </c>
      <c r="CP25" s="336"/>
      <c r="CQ25" s="67">
        <v>23</v>
      </c>
      <c r="CR25" s="500" t="s">
        <v>166</v>
      </c>
      <c r="CS25" s="507" t="s">
        <v>3575</v>
      </c>
      <c r="CT25" s="511"/>
      <c r="CU25" s="512"/>
      <c r="CV25" s="628" t="s">
        <v>4666</v>
      </c>
      <c r="CW25" s="568">
        <v>1</v>
      </c>
      <c r="CX25" s="636" t="s">
        <v>4666</v>
      </c>
      <c r="CY25" s="380">
        <v>0.28260999999999997</v>
      </c>
      <c r="CZ25" s="380">
        <v>0.30709999999999998</v>
      </c>
      <c r="DA25" s="656">
        <v>72</v>
      </c>
      <c r="DB25" s="597">
        <v>36</v>
      </c>
      <c r="DC25" s="597">
        <v>5</v>
      </c>
      <c r="DD25" s="597">
        <v>15</v>
      </c>
      <c r="DE25" s="685" t="s">
        <v>9116</v>
      </c>
      <c r="DF25" s="1025" t="s">
        <v>9117</v>
      </c>
      <c r="DG25" s="717">
        <v>2</v>
      </c>
      <c r="DH25" s="119" t="s">
        <v>9118</v>
      </c>
      <c r="DI25" s="700">
        <v>2007</v>
      </c>
      <c r="DJ25" s="521" t="s">
        <v>3957</v>
      </c>
      <c r="DK25" s="537">
        <v>2009</v>
      </c>
      <c r="DL25" s="538" t="s">
        <v>3956</v>
      </c>
      <c r="DM25" s="581" t="s">
        <v>572</v>
      </c>
      <c r="DN25" s="580">
        <v>0</v>
      </c>
      <c r="DO25" s="581" t="s">
        <v>572</v>
      </c>
      <c r="DP25" s="183" t="s">
        <v>572</v>
      </c>
      <c r="DQ25" s="183" t="s">
        <v>572</v>
      </c>
      <c r="DR25" s="183" t="s">
        <v>572</v>
      </c>
      <c r="DS25" s="184" t="s">
        <v>572</v>
      </c>
      <c r="DT25" s="542" t="s">
        <v>4079</v>
      </c>
      <c r="DU25" s="676">
        <v>2004</v>
      </c>
      <c r="DV25" s="183" t="s">
        <v>4648</v>
      </c>
      <c r="DW25" s="547" t="s">
        <v>4636</v>
      </c>
      <c r="DX25" s="183">
        <v>2</v>
      </c>
      <c r="DY25" s="183" t="s">
        <v>2699</v>
      </c>
      <c r="DZ25" s="538" t="s">
        <v>4649</v>
      </c>
      <c r="EA25" s="374">
        <v>2011</v>
      </c>
      <c r="EB25" s="370">
        <v>3</v>
      </c>
      <c r="EC25" s="539">
        <v>2</v>
      </c>
      <c r="ED25" s="642" t="s">
        <v>5390</v>
      </c>
      <c r="EE25" s="539">
        <v>2004</v>
      </c>
      <c r="EF25" s="537">
        <v>1978</v>
      </c>
      <c r="EG25" s="183">
        <v>4</v>
      </c>
      <c r="EH25" s="541" t="s">
        <v>6052</v>
      </c>
      <c r="EI25" s="547" t="s">
        <v>4470</v>
      </c>
      <c r="EJ25" s="183">
        <v>2</v>
      </c>
      <c r="EK25" s="183" t="s">
        <v>7015</v>
      </c>
      <c r="EL25" s="538" t="s">
        <v>4647</v>
      </c>
      <c r="EM25" s="370">
        <v>2002</v>
      </c>
      <c r="EN25" s="370">
        <v>3</v>
      </c>
      <c r="EO25" s="700">
        <v>2</v>
      </c>
      <c r="EP25" s="676">
        <v>1</v>
      </c>
      <c r="EQ25" s="676">
        <v>0</v>
      </c>
      <c r="ER25" s="571" t="s">
        <v>3916</v>
      </c>
      <c r="ES25" s="183">
        <v>2014</v>
      </c>
      <c r="ET25" s="184">
        <v>3</v>
      </c>
      <c r="EU25" s="799">
        <v>0</v>
      </c>
      <c r="EV25" s="569" t="s">
        <v>572</v>
      </c>
      <c r="EW25" s="561" t="s">
        <v>572</v>
      </c>
      <c r="EX25" s="561">
        <v>0</v>
      </c>
      <c r="EY25" s="571" t="s">
        <v>6599</v>
      </c>
      <c r="EZ25" s="561">
        <v>2014</v>
      </c>
      <c r="FA25" s="600">
        <v>1</v>
      </c>
      <c r="FB25" s="742">
        <f>IFERROR(VLOOKUP($C25,'PS Employment'!$B$2:$N$107,12,FALSE)*1000,"-")</f>
        <v>146952</v>
      </c>
      <c r="FC25" s="740">
        <v>2</v>
      </c>
      <c r="FD25" s="692" t="s">
        <v>6853</v>
      </c>
      <c r="FE25" s="747">
        <v>2010</v>
      </c>
      <c r="FF25" s="761" t="s">
        <v>7244</v>
      </c>
      <c r="FG25" s="762" t="s">
        <v>7245</v>
      </c>
      <c r="FH25" s="713">
        <v>2</v>
      </c>
      <c r="FI25" s="788" t="s">
        <v>1552</v>
      </c>
      <c r="FJ25" s="119" t="s">
        <v>7246</v>
      </c>
      <c r="FK25" s="561">
        <v>2014</v>
      </c>
      <c r="FL25" s="561">
        <v>3</v>
      </c>
      <c r="FM25" s="600">
        <v>2</v>
      </c>
      <c r="FN25" s="818" t="s">
        <v>7125</v>
      </c>
      <c r="FO25" s="773" t="s">
        <v>7126</v>
      </c>
      <c r="FP25" s="831">
        <v>2</v>
      </c>
      <c r="FQ25" s="781" t="s">
        <v>1552</v>
      </c>
      <c r="FR25" s="536" t="s">
        <v>7247</v>
      </c>
      <c r="FS25" s="597">
        <v>2005</v>
      </c>
      <c r="FT25" s="597">
        <v>3</v>
      </c>
      <c r="FU25" s="599">
        <v>2</v>
      </c>
      <c r="FV25" s="564" t="s">
        <v>2316</v>
      </c>
      <c r="FW25" s="541" t="s">
        <v>5710</v>
      </c>
      <c r="FX25" s="536" t="s">
        <v>5860</v>
      </c>
      <c r="FY25" s="539">
        <v>2013</v>
      </c>
      <c r="FZ25" s="539">
        <v>3</v>
      </c>
      <c r="GA25" s="676">
        <v>1</v>
      </c>
      <c r="GB25" s="650" t="s">
        <v>5861</v>
      </c>
      <c r="GC25" s="531" t="s">
        <v>8800</v>
      </c>
      <c r="GD25" s="183">
        <v>2</v>
      </c>
      <c r="GE25" s="683" t="s">
        <v>8846</v>
      </c>
      <c r="GF25" s="183">
        <v>1986</v>
      </c>
      <c r="GG25" s="183">
        <v>3</v>
      </c>
      <c r="GH25" s="340" t="s">
        <v>8835</v>
      </c>
      <c r="GI25" s="184">
        <v>4</v>
      </c>
      <c r="GJ25" s="426">
        <f t="shared" si="1"/>
        <v>16</v>
      </c>
      <c r="GK25" s="427">
        <f t="shared" si="2"/>
        <v>72.727272727272734</v>
      </c>
      <c r="GL25" s="12" t="str">
        <f t="shared" si="3"/>
        <v>B</v>
      </c>
      <c r="GM25" s="83" t="s">
        <v>21</v>
      </c>
      <c r="GN25" s="18" t="s">
        <v>2454</v>
      </c>
      <c r="GO25" s="340"/>
      <c r="GP25" s="1016"/>
      <c r="GQ25" s="184">
        <v>0</v>
      </c>
      <c r="GR25" s="57"/>
      <c r="GS25" s="58"/>
      <c r="GT25" s="59"/>
    </row>
    <row r="26" spans="1:202" x14ac:dyDescent="0.25">
      <c r="A26" s="67">
        <v>24</v>
      </c>
      <c r="B26" s="13"/>
      <c r="C26" s="14" t="s">
        <v>172</v>
      </c>
      <c r="D26" s="83" t="s">
        <v>21</v>
      </c>
      <c r="E26" s="849">
        <v>207847.52799999999</v>
      </c>
      <c r="F26" s="847">
        <v>2047109.6141353857</v>
      </c>
      <c r="G26" s="49">
        <v>9850</v>
      </c>
      <c r="H26" s="109" t="s">
        <v>174</v>
      </c>
      <c r="I26" s="20" t="s">
        <v>173</v>
      </c>
      <c r="J26" s="50">
        <v>2</v>
      </c>
      <c r="K26" s="110" t="s">
        <v>1440</v>
      </c>
      <c r="L26" s="25">
        <v>2</v>
      </c>
      <c r="M26" s="177" t="s">
        <v>2723</v>
      </c>
      <c r="N26" s="16">
        <v>3</v>
      </c>
      <c r="O26" s="1" t="s">
        <v>2342</v>
      </c>
      <c r="P26" s="50">
        <v>1</v>
      </c>
      <c r="Q26" s="115" t="s">
        <v>2382</v>
      </c>
      <c r="R26" s="16">
        <v>1</v>
      </c>
      <c r="S26" s="50">
        <v>1</v>
      </c>
      <c r="T26" s="172" t="s">
        <v>2381</v>
      </c>
      <c r="U26" s="16">
        <v>2</v>
      </c>
      <c r="V26" s="254">
        <v>1</v>
      </c>
      <c r="W26" s="16">
        <v>2</v>
      </c>
      <c r="X26" s="515" t="s">
        <v>1442</v>
      </c>
      <c r="Y26" s="25">
        <v>1</v>
      </c>
      <c r="Z26" s="19" t="s">
        <v>1441</v>
      </c>
      <c r="AA26" s="25">
        <v>1</v>
      </c>
      <c r="AB26" s="56">
        <v>1</v>
      </c>
      <c r="AC26" s="55">
        <v>1980</v>
      </c>
      <c r="AD26" s="25">
        <v>1</v>
      </c>
      <c r="AE26" s="56">
        <v>1</v>
      </c>
      <c r="AF26" s="56">
        <v>3</v>
      </c>
      <c r="AG26" s="55">
        <v>2003</v>
      </c>
      <c r="AH26" s="25">
        <v>1</v>
      </c>
      <c r="AI26" s="56">
        <v>1</v>
      </c>
      <c r="AJ26" s="55">
        <v>2003</v>
      </c>
      <c r="AK26" s="25">
        <v>1</v>
      </c>
      <c r="AL26" s="56">
        <v>2</v>
      </c>
      <c r="AM26" s="56">
        <v>1</v>
      </c>
      <c r="AN26" s="55">
        <v>1980</v>
      </c>
      <c r="AO26" s="25">
        <v>1</v>
      </c>
      <c r="AP26" s="56">
        <v>1</v>
      </c>
      <c r="AQ26" s="55">
        <v>2004</v>
      </c>
      <c r="AR26" s="25">
        <v>1</v>
      </c>
      <c r="AS26" s="56">
        <v>1</v>
      </c>
      <c r="AT26" s="56">
        <v>1</v>
      </c>
      <c r="AU26" s="56">
        <v>0</v>
      </c>
      <c r="AV26" s="56">
        <v>1</v>
      </c>
      <c r="AW26" s="56">
        <v>1</v>
      </c>
      <c r="AX26" s="56">
        <v>1</v>
      </c>
      <c r="AY26" s="56">
        <v>1</v>
      </c>
      <c r="AZ26" s="56">
        <v>1</v>
      </c>
      <c r="BA26" s="56">
        <v>1</v>
      </c>
      <c r="BB26" s="56">
        <v>1</v>
      </c>
      <c r="BC26" s="61" t="s">
        <v>1442</v>
      </c>
      <c r="BD26" s="423">
        <v>1</v>
      </c>
      <c r="BE26" s="476" t="s">
        <v>8983</v>
      </c>
      <c r="BF26" s="25">
        <v>2</v>
      </c>
      <c r="BG26" s="19" t="s">
        <v>1621</v>
      </c>
      <c r="BH26" s="25">
        <v>1</v>
      </c>
      <c r="BI26" s="19" t="s">
        <v>1439</v>
      </c>
      <c r="BJ26" s="16">
        <v>3</v>
      </c>
      <c r="BK26" s="21" t="s">
        <v>176</v>
      </c>
      <c r="BL26" s="20" t="s">
        <v>175</v>
      </c>
      <c r="BM26" s="21" t="s">
        <v>178</v>
      </c>
      <c r="BN26" s="20" t="s">
        <v>177</v>
      </c>
      <c r="BO26" s="54" t="s">
        <v>179</v>
      </c>
      <c r="BP26" s="25">
        <v>1</v>
      </c>
      <c r="BQ26" s="61" t="s">
        <v>1921</v>
      </c>
      <c r="BR26" s="25">
        <v>1</v>
      </c>
      <c r="BS26" s="26" t="s">
        <v>1439</v>
      </c>
      <c r="BT26" s="25">
        <v>2</v>
      </c>
      <c r="BU26" s="24" t="s">
        <v>19</v>
      </c>
      <c r="BV26" s="25">
        <v>1</v>
      </c>
      <c r="BW26" s="56">
        <v>3</v>
      </c>
      <c r="BX26" s="24" t="s">
        <v>1922</v>
      </c>
      <c r="BY26" s="25" t="s">
        <v>1987</v>
      </c>
      <c r="BZ26" s="56" t="s">
        <v>1966</v>
      </c>
      <c r="CA26" s="56" t="s">
        <v>572</v>
      </c>
      <c r="CB26" s="56" t="s">
        <v>572</v>
      </c>
      <c r="CC26" s="55">
        <v>0</v>
      </c>
      <c r="CD26" s="75" t="s">
        <v>3121</v>
      </c>
      <c r="CE26" s="1131" t="s">
        <v>1584</v>
      </c>
      <c r="CF26" s="67" t="s">
        <v>1548</v>
      </c>
      <c r="CG26" s="67" t="s">
        <v>13</v>
      </c>
      <c r="CH26" s="73">
        <v>3</v>
      </c>
      <c r="CI26" s="67">
        <v>1987</v>
      </c>
      <c r="CJ26" s="73" t="s">
        <v>1542</v>
      </c>
      <c r="CK26" s="73">
        <v>1</v>
      </c>
      <c r="CL26" s="74">
        <v>1</v>
      </c>
      <c r="CM26" s="67" t="s">
        <v>2762</v>
      </c>
      <c r="CN26" s="75" t="s">
        <v>1553</v>
      </c>
      <c r="CO26" s="75">
        <f t="shared" si="0"/>
        <v>3</v>
      </c>
      <c r="CP26" s="336"/>
      <c r="CQ26" s="67">
        <v>24</v>
      </c>
      <c r="CR26" s="500" t="s">
        <v>172</v>
      </c>
      <c r="CS26" s="507" t="s">
        <v>3576</v>
      </c>
      <c r="CT26" s="511"/>
      <c r="CU26" s="512"/>
      <c r="CV26" s="628" t="s">
        <v>4667</v>
      </c>
      <c r="CW26" s="568">
        <v>2</v>
      </c>
      <c r="CX26" s="636" t="s">
        <v>5590</v>
      </c>
      <c r="CY26" s="380">
        <v>0.73187999999999998</v>
      </c>
      <c r="CZ26" s="380">
        <v>0.59840000000000004</v>
      </c>
      <c r="DA26" s="656">
        <v>100</v>
      </c>
      <c r="DB26" s="597">
        <v>68</v>
      </c>
      <c r="DC26" s="597">
        <v>28</v>
      </c>
      <c r="DD26" s="597">
        <v>26</v>
      </c>
      <c r="DE26" s="156" t="s">
        <v>9119</v>
      </c>
      <c r="DF26" s="1025" t="s">
        <v>9120</v>
      </c>
      <c r="DG26" s="717">
        <v>2</v>
      </c>
      <c r="DH26" s="119" t="s">
        <v>9121</v>
      </c>
      <c r="DI26" s="700">
        <v>2000</v>
      </c>
      <c r="DJ26" s="521" t="s">
        <v>3958</v>
      </c>
      <c r="DK26" s="537">
        <v>1986</v>
      </c>
      <c r="DL26" s="538" t="s">
        <v>3959</v>
      </c>
      <c r="DM26" s="580">
        <v>1988</v>
      </c>
      <c r="DN26" s="580">
        <v>3</v>
      </c>
      <c r="DO26" s="580">
        <v>4</v>
      </c>
      <c r="DP26" s="183" t="s">
        <v>572</v>
      </c>
      <c r="DQ26" s="183" t="s">
        <v>572</v>
      </c>
      <c r="DR26" s="183" t="s">
        <v>572</v>
      </c>
      <c r="DS26" s="184" t="s">
        <v>572</v>
      </c>
      <c r="DT26" s="571" t="s">
        <v>5391</v>
      </c>
      <c r="DU26" s="676">
        <v>2007</v>
      </c>
      <c r="DV26" s="183" t="s">
        <v>5799</v>
      </c>
      <c r="DW26" s="547" t="s">
        <v>5800</v>
      </c>
      <c r="DX26" s="183">
        <v>1</v>
      </c>
      <c r="DY26" s="183" t="s">
        <v>1563</v>
      </c>
      <c r="DZ26" s="538" t="s">
        <v>5798</v>
      </c>
      <c r="EA26" s="374">
        <v>1997</v>
      </c>
      <c r="EB26" s="370">
        <v>3</v>
      </c>
      <c r="EC26" s="539">
        <v>3</v>
      </c>
      <c r="ED26" s="642" t="s">
        <v>5391</v>
      </c>
      <c r="EE26" s="539">
        <v>2007</v>
      </c>
      <c r="EF26" s="537">
        <v>1981</v>
      </c>
      <c r="EG26" s="183">
        <v>3</v>
      </c>
      <c r="EH26" s="547" t="s">
        <v>4080</v>
      </c>
      <c r="EI26" s="547" t="s">
        <v>4081</v>
      </c>
      <c r="EJ26" s="183">
        <v>2</v>
      </c>
      <c r="EK26" s="183" t="s">
        <v>2699</v>
      </c>
      <c r="EL26" s="538" t="s">
        <v>5801</v>
      </c>
      <c r="EM26" s="370">
        <v>1993</v>
      </c>
      <c r="EN26" s="370">
        <v>3</v>
      </c>
      <c r="EO26" s="700">
        <v>3</v>
      </c>
      <c r="EP26" s="676">
        <v>1</v>
      </c>
      <c r="EQ26" s="676">
        <v>1</v>
      </c>
      <c r="ER26" s="571" t="s">
        <v>3917</v>
      </c>
      <c r="ES26" s="183">
        <v>1997</v>
      </c>
      <c r="ET26" s="184">
        <v>3</v>
      </c>
      <c r="EU26" s="799">
        <v>1</v>
      </c>
      <c r="EV26" s="156" t="s">
        <v>3917</v>
      </c>
      <c r="EW26" s="561" t="s">
        <v>572</v>
      </c>
      <c r="EX26" s="597">
        <v>1</v>
      </c>
      <c r="EY26" s="571" t="s">
        <v>3918</v>
      </c>
      <c r="EZ26" s="183">
        <v>2001</v>
      </c>
      <c r="FA26" s="599">
        <v>3</v>
      </c>
      <c r="FB26" s="742">
        <f>IFERROR(VLOOKUP($C26,'PS Employment'!$B$2:$N$107,12,FALSE)*1000,"-")</f>
        <v>11474008</v>
      </c>
      <c r="FC26" s="740">
        <v>2</v>
      </c>
      <c r="FD26" s="692" t="s">
        <v>6853</v>
      </c>
      <c r="FE26" s="747">
        <v>2009</v>
      </c>
      <c r="FF26" s="761" t="s">
        <v>6793</v>
      </c>
      <c r="FG26" s="762" t="s">
        <v>6794</v>
      </c>
      <c r="FH26" s="713">
        <v>1</v>
      </c>
      <c r="FI26" s="788" t="s">
        <v>1563</v>
      </c>
      <c r="FJ26" s="119" t="s">
        <v>6918</v>
      </c>
      <c r="FK26" s="561">
        <v>1990</v>
      </c>
      <c r="FL26" s="561">
        <v>3</v>
      </c>
      <c r="FM26" s="600">
        <v>1</v>
      </c>
      <c r="FN26" s="818" t="s">
        <v>1277</v>
      </c>
      <c r="FO26" s="773" t="s">
        <v>6919</v>
      </c>
      <c r="FP26" s="713">
        <v>1</v>
      </c>
      <c r="FQ26" s="788" t="s">
        <v>1563</v>
      </c>
      <c r="FR26" s="536" t="s">
        <v>6920</v>
      </c>
      <c r="FS26" s="597">
        <v>1987</v>
      </c>
      <c r="FT26" s="597">
        <v>3</v>
      </c>
      <c r="FU26" s="922">
        <v>1</v>
      </c>
      <c r="FV26" s="564" t="s">
        <v>2316</v>
      </c>
      <c r="FW26" s="547" t="s">
        <v>7535</v>
      </c>
      <c r="FX26" s="536" t="s">
        <v>5862</v>
      </c>
      <c r="FY26" s="539">
        <v>2001</v>
      </c>
      <c r="FZ26" s="539">
        <v>3</v>
      </c>
      <c r="GA26" s="676">
        <v>2</v>
      </c>
      <c r="GB26" s="650" t="s">
        <v>5862</v>
      </c>
      <c r="GC26" s="979" t="s">
        <v>8776</v>
      </c>
      <c r="GD26" s="183">
        <v>1</v>
      </c>
      <c r="GE26" s="683" t="s">
        <v>1563</v>
      </c>
      <c r="GF26" s="183">
        <v>2007</v>
      </c>
      <c r="GG26" s="183">
        <v>3</v>
      </c>
      <c r="GH26" s="340" t="s">
        <v>9443</v>
      </c>
      <c r="GI26" s="184" t="s">
        <v>8842</v>
      </c>
      <c r="GJ26" s="426">
        <f t="shared" si="1"/>
        <v>19</v>
      </c>
      <c r="GK26" s="427">
        <f t="shared" si="2"/>
        <v>86.36363636363636</v>
      </c>
      <c r="GL26" s="12" t="str">
        <f t="shared" si="3"/>
        <v>A</v>
      </c>
      <c r="GM26" s="83" t="s">
        <v>21</v>
      </c>
      <c r="GN26" s="83" t="s">
        <v>2457</v>
      </c>
      <c r="GO26" s="340"/>
      <c r="GP26" s="1017"/>
      <c r="GQ26" s="59">
        <v>0</v>
      </c>
      <c r="GR26" s="57"/>
      <c r="GS26" s="58"/>
      <c r="GT26" s="59"/>
    </row>
    <row r="27" spans="1:202" x14ac:dyDescent="0.25">
      <c r="A27" s="67">
        <v>25</v>
      </c>
      <c r="B27" s="13"/>
      <c r="C27" s="14" t="s">
        <v>180</v>
      </c>
      <c r="D27" s="83" t="s">
        <v>38</v>
      </c>
      <c r="E27" s="849">
        <v>423.18799999999999</v>
      </c>
      <c r="F27" s="847">
        <v>12460.515757092653</v>
      </c>
      <c r="G27" s="49">
        <v>29444.397660360533</v>
      </c>
      <c r="H27" s="156" t="s">
        <v>181</v>
      </c>
      <c r="I27" s="20" t="s">
        <v>8</v>
      </c>
      <c r="J27" s="50">
        <v>0</v>
      </c>
      <c r="K27" s="110" t="s">
        <v>572</v>
      </c>
      <c r="L27" s="25">
        <v>2</v>
      </c>
      <c r="M27" s="19" t="s">
        <v>4170</v>
      </c>
      <c r="N27" s="16">
        <v>0</v>
      </c>
      <c r="O27" s="69" t="s">
        <v>572</v>
      </c>
      <c r="P27" s="56">
        <v>0</v>
      </c>
      <c r="Q27" s="53" t="s">
        <v>572</v>
      </c>
      <c r="R27" s="16">
        <v>0</v>
      </c>
      <c r="S27" s="50">
        <v>0</v>
      </c>
      <c r="T27" s="167" t="s">
        <v>572</v>
      </c>
      <c r="U27" s="16">
        <v>0</v>
      </c>
      <c r="V27" s="254">
        <v>0</v>
      </c>
      <c r="W27" s="16">
        <v>0</v>
      </c>
      <c r="X27" s="1" t="s">
        <v>572</v>
      </c>
      <c r="Y27" s="16">
        <v>0</v>
      </c>
      <c r="Z27" s="134" t="s">
        <v>572</v>
      </c>
      <c r="AA27" s="16">
        <v>0</v>
      </c>
      <c r="AB27" s="50"/>
      <c r="AC27" s="51" t="s">
        <v>572</v>
      </c>
      <c r="AD27" s="16">
        <v>0</v>
      </c>
      <c r="AE27" s="50"/>
      <c r="AF27" s="50" t="s">
        <v>572</v>
      </c>
      <c r="AG27" s="55" t="s">
        <v>572</v>
      </c>
      <c r="AH27" s="16">
        <v>0</v>
      </c>
      <c r="AI27" s="50"/>
      <c r="AJ27" s="51" t="s">
        <v>572</v>
      </c>
      <c r="AK27" s="16">
        <v>0</v>
      </c>
      <c r="AL27" s="50"/>
      <c r="AM27" s="50"/>
      <c r="AN27" s="51" t="s">
        <v>572</v>
      </c>
      <c r="AO27" s="16">
        <v>0</v>
      </c>
      <c r="AP27" s="50"/>
      <c r="AQ27" s="51" t="s">
        <v>572</v>
      </c>
      <c r="AR27" s="16">
        <v>0</v>
      </c>
      <c r="AS27" s="50">
        <v>0</v>
      </c>
      <c r="AT27" s="50">
        <v>0</v>
      </c>
      <c r="AU27" s="50">
        <v>0</v>
      </c>
      <c r="AV27" s="50">
        <v>0</v>
      </c>
      <c r="AW27" s="50">
        <v>0</v>
      </c>
      <c r="AX27" s="50">
        <v>0</v>
      </c>
      <c r="AY27" s="50">
        <v>0</v>
      </c>
      <c r="AZ27" s="50">
        <v>0</v>
      </c>
      <c r="BA27" s="50">
        <v>0</v>
      </c>
      <c r="BB27" s="50">
        <v>0</v>
      </c>
      <c r="BC27" s="69" t="s">
        <v>572</v>
      </c>
      <c r="BD27" s="423">
        <v>0</v>
      </c>
      <c r="BE27" s="475" t="s">
        <v>572</v>
      </c>
      <c r="BF27" s="25">
        <v>0</v>
      </c>
      <c r="BG27" s="131" t="s">
        <v>572</v>
      </c>
      <c r="BH27" s="25">
        <v>0</v>
      </c>
      <c r="BI27" s="19" t="s">
        <v>572</v>
      </c>
      <c r="BJ27" s="16">
        <v>0</v>
      </c>
      <c r="BK27" s="82" t="s">
        <v>183</v>
      </c>
      <c r="BL27" s="20" t="s">
        <v>182</v>
      </c>
      <c r="BM27" s="119" t="s">
        <v>185</v>
      </c>
      <c r="BN27" s="20" t="s">
        <v>184</v>
      </c>
      <c r="BO27" s="132" t="s">
        <v>572</v>
      </c>
      <c r="BP27" s="16">
        <v>0</v>
      </c>
      <c r="BQ27" s="134" t="s">
        <v>572</v>
      </c>
      <c r="BR27" s="16">
        <v>1</v>
      </c>
      <c r="BS27" s="19" t="s">
        <v>1863</v>
      </c>
      <c r="BT27" s="16">
        <v>0</v>
      </c>
      <c r="BU27" s="69" t="s">
        <v>572</v>
      </c>
      <c r="BV27" s="16">
        <v>0</v>
      </c>
      <c r="BW27" s="50">
        <v>0</v>
      </c>
      <c r="BX27" s="69" t="s">
        <v>572</v>
      </c>
      <c r="BY27" s="16" t="s">
        <v>1966</v>
      </c>
      <c r="BZ27" s="56" t="s">
        <v>572</v>
      </c>
      <c r="CA27" s="56" t="s">
        <v>572</v>
      </c>
      <c r="CB27" s="56" t="s">
        <v>572</v>
      </c>
      <c r="CC27" s="55" t="s">
        <v>572</v>
      </c>
      <c r="CD27" s="75" t="s">
        <v>1410</v>
      </c>
      <c r="CE27" s="1131" t="s">
        <v>1585</v>
      </c>
      <c r="CF27" s="75" t="s">
        <v>1548</v>
      </c>
      <c r="CG27" s="75" t="s">
        <v>1549</v>
      </c>
      <c r="CH27" s="75">
        <v>3</v>
      </c>
      <c r="CI27" s="75">
        <v>2002</v>
      </c>
      <c r="CJ27" s="75" t="s">
        <v>1548</v>
      </c>
      <c r="CK27" s="75">
        <v>1</v>
      </c>
      <c r="CL27" s="75">
        <v>1</v>
      </c>
      <c r="CM27" s="75" t="s">
        <v>1558</v>
      </c>
      <c r="CN27" s="75" t="s">
        <v>1553</v>
      </c>
      <c r="CO27" s="75">
        <f t="shared" si="0"/>
        <v>2</v>
      </c>
      <c r="CP27" s="336"/>
      <c r="CQ27" s="67">
        <v>25</v>
      </c>
      <c r="CR27" s="500" t="s">
        <v>180</v>
      </c>
      <c r="CS27" s="507" t="s">
        <v>3577</v>
      </c>
      <c r="CT27" s="511"/>
      <c r="CU27" s="512"/>
      <c r="CV27" s="628" t="s">
        <v>5595</v>
      </c>
      <c r="CW27" s="568">
        <v>1</v>
      </c>
      <c r="CX27" s="636" t="s">
        <v>4668</v>
      </c>
      <c r="CY27" s="652">
        <v>0.50724999999999998</v>
      </c>
      <c r="CZ27" s="652">
        <v>0.36220000000000002</v>
      </c>
      <c r="DA27" s="601">
        <v>34</v>
      </c>
      <c r="DB27" s="560">
        <v>39</v>
      </c>
      <c r="DC27" s="560">
        <v>28</v>
      </c>
      <c r="DD27" s="560">
        <v>38</v>
      </c>
      <c r="DE27" s="685" t="s">
        <v>9122</v>
      </c>
      <c r="DF27" s="1025" t="s">
        <v>9062</v>
      </c>
      <c r="DG27" s="717">
        <v>5</v>
      </c>
      <c r="DH27" s="119" t="s">
        <v>9123</v>
      </c>
      <c r="DI27" s="700">
        <v>2000</v>
      </c>
      <c r="DJ27" s="521" t="s">
        <v>3960</v>
      </c>
      <c r="DK27" s="537">
        <v>1984</v>
      </c>
      <c r="DL27" s="538" t="s">
        <v>3962</v>
      </c>
      <c r="DM27" s="581">
        <v>2009</v>
      </c>
      <c r="DN27" s="580">
        <v>2</v>
      </c>
      <c r="DO27" s="580">
        <v>3</v>
      </c>
      <c r="DP27" s="183" t="s">
        <v>572</v>
      </c>
      <c r="DQ27" s="183" t="s">
        <v>572</v>
      </c>
      <c r="DR27" s="183" t="s">
        <v>572</v>
      </c>
      <c r="DS27" s="184" t="s">
        <v>572</v>
      </c>
      <c r="DT27" s="542" t="s">
        <v>3961</v>
      </c>
      <c r="DU27" s="676">
        <v>1950</v>
      </c>
      <c r="DV27" s="183" t="s">
        <v>5808</v>
      </c>
      <c r="DW27" s="541" t="s">
        <v>5809</v>
      </c>
      <c r="DX27" s="183">
        <v>2</v>
      </c>
      <c r="DY27" s="183" t="s">
        <v>2699</v>
      </c>
      <c r="DZ27" s="538" t="s">
        <v>5807</v>
      </c>
      <c r="EA27" s="374">
        <v>2012</v>
      </c>
      <c r="EB27" s="370">
        <v>3</v>
      </c>
      <c r="EC27" s="539">
        <v>2</v>
      </c>
      <c r="ED27" s="642" t="s">
        <v>5392</v>
      </c>
      <c r="EE27" s="539">
        <v>1906</v>
      </c>
      <c r="EF27" s="537">
        <v>1996</v>
      </c>
      <c r="EG27" s="539">
        <v>0</v>
      </c>
      <c r="EH27" s="547" t="s">
        <v>6663</v>
      </c>
      <c r="EI27" s="547" t="s">
        <v>6664</v>
      </c>
      <c r="EJ27" s="183">
        <v>1</v>
      </c>
      <c r="EK27" s="183" t="s">
        <v>1563</v>
      </c>
      <c r="EL27" s="538" t="s">
        <v>5806</v>
      </c>
      <c r="EM27" s="370">
        <v>2007</v>
      </c>
      <c r="EN27" s="370">
        <v>3</v>
      </c>
      <c r="EO27" s="700">
        <v>2</v>
      </c>
      <c r="EP27" s="676">
        <v>1</v>
      </c>
      <c r="EQ27" s="676">
        <v>0</v>
      </c>
      <c r="ER27" s="571" t="s">
        <v>4353</v>
      </c>
      <c r="ES27" s="183">
        <v>2012</v>
      </c>
      <c r="ET27" s="184">
        <v>3</v>
      </c>
      <c r="EU27" s="799">
        <v>0</v>
      </c>
      <c r="EV27" s="572" t="s">
        <v>572</v>
      </c>
      <c r="EW27" s="561" t="s">
        <v>572</v>
      </c>
      <c r="EX27" s="561">
        <v>0</v>
      </c>
      <c r="EY27" s="571" t="s">
        <v>3919</v>
      </c>
      <c r="EZ27" s="183">
        <v>2000</v>
      </c>
      <c r="FA27" s="599">
        <v>1</v>
      </c>
      <c r="FB27" s="742">
        <v>47419</v>
      </c>
      <c r="FC27" s="740">
        <v>1</v>
      </c>
      <c r="FD27" s="691" t="s">
        <v>7457</v>
      </c>
      <c r="FE27" s="747">
        <v>2010</v>
      </c>
      <c r="FF27" s="761" t="s">
        <v>6652</v>
      </c>
      <c r="FG27" s="762" t="s">
        <v>6855</v>
      </c>
      <c r="FH27" s="713">
        <v>2</v>
      </c>
      <c r="FI27" s="788" t="s">
        <v>2699</v>
      </c>
      <c r="FJ27" s="119" t="s">
        <v>7248</v>
      </c>
      <c r="FK27" s="561">
        <v>2002</v>
      </c>
      <c r="FL27" s="561">
        <v>3</v>
      </c>
      <c r="FM27" s="600">
        <v>2</v>
      </c>
      <c r="FN27" s="832" t="s">
        <v>1410</v>
      </c>
      <c r="FO27" s="670" t="s">
        <v>1585</v>
      </c>
      <c r="FP27" s="831">
        <v>1</v>
      </c>
      <c r="FQ27" s="784" t="s">
        <v>1563</v>
      </c>
      <c r="FR27" s="536" t="s">
        <v>7092</v>
      </c>
      <c r="FS27" s="597">
        <v>2002</v>
      </c>
      <c r="FT27" s="597">
        <v>3</v>
      </c>
      <c r="FU27" s="599">
        <v>2</v>
      </c>
      <c r="FV27" s="423" t="s">
        <v>572</v>
      </c>
      <c r="FW27" s="547" t="s">
        <v>572</v>
      </c>
      <c r="FX27" s="722" t="s">
        <v>7530</v>
      </c>
      <c r="FY27" s="183" t="s">
        <v>572</v>
      </c>
      <c r="FZ27" s="539">
        <v>0</v>
      </c>
      <c r="GA27" s="676">
        <v>0</v>
      </c>
      <c r="GB27" s="860" t="s">
        <v>572</v>
      </c>
      <c r="GC27" s="182" t="s">
        <v>572</v>
      </c>
      <c r="GD27" s="183">
        <v>0</v>
      </c>
      <c r="GE27" s="683" t="s">
        <v>572</v>
      </c>
      <c r="GF27" s="183" t="s">
        <v>572</v>
      </c>
      <c r="GG27" s="183">
        <v>0</v>
      </c>
      <c r="GH27" s="340" t="s">
        <v>572</v>
      </c>
      <c r="GI27" s="184" t="s">
        <v>572</v>
      </c>
      <c r="GJ27" s="426">
        <f t="shared" si="1"/>
        <v>13</v>
      </c>
      <c r="GK27" s="427">
        <f t="shared" si="2"/>
        <v>59.090909090909093</v>
      </c>
      <c r="GL27" s="12" t="str">
        <f t="shared" si="3"/>
        <v>B</v>
      </c>
      <c r="GM27" s="83" t="s">
        <v>38</v>
      </c>
      <c r="GN27" s="18"/>
      <c r="GO27" s="340"/>
      <c r="GP27" s="1016">
        <v>45.3</v>
      </c>
      <c r="GQ27" s="184">
        <v>1</v>
      </c>
      <c r="GR27" s="57" t="s">
        <v>2461</v>
      </c>
      <c r="GS27" s="58"/>
      <c r="GT27" s="59" t="s">
        <v>2465</v>
      </c>
    </row>
    <row r="28" spans="1:202" x14ac:dyDescent="0.25">
      <c r="A28" s="67">
        <v>26</v>
      </c>
      <c r="B28" s="13"/>
      <c r="C28" s="14" t="s">
        <v>186</v>
      </c>
      <c r="D28" s="83" t="s">
        <v>21</v>
      </c>
      <c r="E28" s="849">
        <v>7149.7870000000003</v>
      </c>
      <c r="F28" s="847">
        <v>51843.138070580164</v>
      </c>
      <c r="G28" s="49">
        <v>7220</v>
      </c>
      <c r="H28" s="155" t="s">
        <v>188</v>
      </c>
      <c r="I28" s="20" t="s">
        <v>187</v>
      </c>
      <c r="J28" s="56">
        <v>2</v>
      </c>
      <c r="K28" s="113" t="s">
        <v>1336</v>
      </c>
      <c r="L28" s="25">
        <v>2</v>
      </c>
      <c r="M28" s="19" t="s">
        <v>1611</v>
      </c>
      <c r="N28" s="25">
        <v>1</v>
      </c>
      <c r="O28" s="69" t="s">
        <v>572</v>
      </c>
      <c r="P28" s="56">
        <v>1</v>
      </c>
      <c r="Q28" s="191" t="s">
        <v>2385</v>
      </c>
      <c r="R28" s="25">
        <v>0</v>
      </c>
      <c r="S28" s="56">
        <v>0</v>
      </c>
      <c r="T28" s="168" t="s">
        <v>572</v>
      </c>
      <c r="U28" s="25">
        <v>1</v>
      </c>
      <c r="V28" s="252">
        <v>1</v>
      </c>
      <c r="W28" s="25">
        <v>0</v>
      </c>
      <c r="X28" s="24" t="s">
        <v>572</v>
      </c>
      <c r="Y28" s="25">
        <v>0</v>
      </c>
      <c r="Z28" s="134" t="s">
        <v>572</v>
      </c>
      <c r="AA28" s="25">
        <v>1</v>
      </c>
      <c r="AB28" s="56">
        <v>1</v>
      </c>
      <c r="AC28" s="55">
        <v>1997</v>
      </c>
      <c r="AD28" s="25">
        <v>1</v>
      </c>
      <c r="AE28" s="50">
        <v>1</v>
      </c>
      <c r="AF28" s="50">
        <v>3</v>
      </c>
      <c r="AG28" s="55">
        <v>2007</v>
      </c>
      <c r="AH28" s="25">
        <v>0</v>
      </c>
      <c r="AI28" s="56"/>
      <c r="AJ28" s="55" t="s">
        <v>572</v>
      </c>
      <c r="AK28" s="25">
        <v>1</v>
      </c>
      <c r="AL28" s="56">
        <v>2</v>
      </c>
      <c r="AM28" s="56">
        <v>1</v>
      </c>
      <c r="AN28" s="55">
        <v>2002</v>
      </c>
      <c r="AO28" s="25">
        <v>0</v>
      </c>
      <c r="AP28" s="56"/>
      <c r="AQ28" s="55" t="s">
        <v>572</v>
      </c>
      <c r="AR28" s="25">
        <v>1</v>
      </c>
      <c r="AS28" s="56">
        <v>1</v>
      </c>
      <c r="AT28" s="56">
        <v>0</v>
      </c>
      <c r="AU28" s="56">
        <v>0</v>
      </c>
      <c r="AV28" s="56">
        <v>0</v>
      </c>
      <c r="AW28" s="56">
        <v>1</v>
      </c>
      <c r="AX28" s="56">
        <v>1</v>
      </c>
      <c r="AY28" s="56">
        <v>1</v>
      </c>
      <c r="AZ28" s="56">
        <v>0</v>
      </c>
      <c r="BA28" s="56">
        <v>0</v>
      </c>
      <c r="BB28" s="56">
        <v>0</v>
      </c>
      <c r="BC28" s="69" t="s">
        <v>572</v>
      </c>
      <c r="BD28" s="423">
        <v>1</v>
      </c>
      <c r="BE28" s="19" t="s">
        <v>1294</v>
      </c>
      <c r="BF28" s="25">
        <v>0</v>
      </c>
      <c r="BG28" s="131" t="s">
        <v>572</v>
      </c>
      <c r="BH28" s="25">
        <v>1</v>
      </c>
      <c r="BI28" s="19" t="s">
        <v>2107</v>
      </c>
      <c r="BJ28" s="25">
        <v>1</v>
      </c>
      <c r="BK28" s="60" t="s">
        <v>190</v>
      </c>
      <c r="BL28" s="20" t="s">
        <v>189</v>
      </c>
      <c r="BM28" s="21" t="s">
        <v>192</v>
      </c>
      <c r="BN28" s="20" t="s">
        <v>191</v>
      </c>
      <c r="BO28" s="132" t="s">
        <v>572</v>
      </c>
      <c r="BP28" s="25">
        <v>0</v>
      </c>
      <c r="BQ28" s="134" t="s">
        <v>572</v>
      </c>
      <c r="BR28" s="25">
        <v>0</v>
      </c>
      <c r="BS28" s="61" t="s">
        <v>572</v>
      </c>
      <c r="BT28" s="25">
        <v>2</v>
      </c>
      <c r="BU28" s="24" t="s">
        <v>19</v>
      </c>
      <c r="BV28" s="25">
        <v>0</v>
      </c>
      <c r="BW28" s="56">
        <v>3</v>
      </c>
      <c r="BX28" s="24" t="s">
        <v>1443</v>
      </c>
      <c r="BY28" s="25" t="s">
        <v>1962</v>
      </c>
      <c r="BZ28" s="56" t="s">
        <v>1966</v>
      </c>
      <c r="CA28" s="56" t="s">
        <v>572</v>
      </c>
      <c r="CB28" s="56" t="s">
        <v>572</v>
      </c>
      <c r="CC28" s="55">
        <v>0</v>
      </c>
      <c r="CD28" s="75" t="s">
        <v>1276</v>
      </c>
      <c r="CE28" s="1131" t="s">
        <v>1555</v>
      </c>
      <c r="CF28" s="75" t="s">
        <v>1548</v>
      </c>
      <c r="CG28" s="75" t="s">
        <v>1549</v>
      </c>
      <c r="CH28" s="75">
        <v>3</v>
      </c>
      <c r="CI28" s="75">
        <v>2009</v>
      </c>
      <c r="CJ28" s="75" t="s">
        <v>1548</v>
      </c>
      <c r="CK28" s="75">
        <v>1</v>
      </c>
      <c r="CL28" s="75">
        <v>1</v>
      </c>
      <c r="CM28" s="517" t="s">
        <v>1563</v>
      </c>
      <c r="CN28" s="75" t="s">
        <v>1553</v>
      </c>
      <c r="CO28" s="75">
        <f t="shared" si="0"/>
        <v>2</v>
      </c>
      <c r="CP28" s="336"/>
      <c r="CQ28" s="67">
        <v>26</v>
      </c>
      <c r="CR28" s="500" t="s">
        <v>186</v>
      </c>
      <c r="CS28" s="507" t="s">
        <v>3578</v>
      </c>
      <c r="CT28" s="511"/>
      <c r="CU28" s="512"/>
      <c r="CV28" s="628" t="s">
        <v>4669</v>
      </c>
      <c r="CW28" s="568">
        <v>1</v>
      </c>
      <c r="CX28" s="636" t="s">
        <v>5528</v>
      </c>
      <c r="CY28" s="380">
        <v>0.56521999999999994</v>
      </c>
      <c r="CZ28" s="380">
        <v>0.23619999999999999</v>
      </c>
      <c r="DA28" s="656">
        <v>59</v>
      </c>
      <c r="DB28" s="597">
        <v>30</v>
      </c>
      <c r="DC28" s="597">
        <v>0</v>
      </c>
      <c r="DD28" s="597">
        <v>15</v>
      </c>
      <c r="DE28" s="156" t="s">
        <v>9090</v>
      </c>
      <c r="DF28" s="1025" t="s">
        <v>9089</v>
      </c>
      <c r="DG28" s="717">
        <v>2</v>
      </c>
      <c r="DH28" s="119" t="s">
        <v>9091</v>
      </c>
      <c r="DI28" s="700">
        <v>2007</v>
      </c>
      <c r="DJ28" s="521" t="s">
        <v>3963</v>
      </c>
      <c r="DK28" s="537">
        <v>1879</v>
      </c>
      <c r="DL28" s="538" t="s">
        <v>3964</v>
      </c>
      <c r="DM28" s="580">
        <v>2001</v>
      </c>
      <c r="DN28" s="580">
        <v>3</v>
      </c>
      <c r="DO28" s="580">
        <v>4</v>
      </c>
      <c r="DP28" s="183" t="s">
        <v>572</v>
      </c>
      <c r="DQ28" s="183" t="s">
        <v>572</v>
      </c>
      <c r="DR28" s="183" t="s">
        <v>572</v>
      </c>
      <c r="DS28" s="184" t="s">
        <v>572</v>
      </c>
      <c r="DT28" s="571" t="s">
        <v>5805</v>
      </c>
      <c r="DU28" s="676">
        <v>1991</v>
      </c>
      <c r="DV28" s="183" t="s">
        <v>5918</v>
      </c>
      <c r="DW28" s="547" t="s">
        <v>5919</v>
      </c>
      <c r="DX28" s="183">
        <v>2</v>
      </c>
      <c r="DY28" s="183" t="s">
        <v>7006</v>
      </c>
      <c r="DZ28" s="538" t="s">
        <v>5920</v>
      </c>
      <c r="EA28" s="374">
        <v>2008</v>
      </c>
      <c r="EB28" s="370">
        <v>3</v>
      </c>
      <c r="EC28" s="671">
        <v>2</v>
      </c>
      <c r="ED28" s="642" t="s">
        <v>5393</v>
      </c>
      <c r="EE28" s="539">
        <v>1879</v>
      </c>
      <c r="EF28" s="537">
        <v>1973</v>
      </c>
      <c r="EG28" s="539">
        <v>3</v>
      </c>
      <c r="EH28" s="547" t="s">
        <v>4082</v>
      </c>
      <c r="EI28" s="541" t="s">
        <v>4083</v>
      </c>
      <c r="EJ28" s="183">
        <v>2</v>
      </c>
      <c r="EK28" s="183" t="s">
        <v>2699</v>
      </c>
      <c r="EL28" s="538" t="s">
        <v>5921</v>
      </c>
      <c r="EM28" s="370">
        <v>2003</v>
      </c>
      <c r="EN28" s="370">
        <v>3</v>
      </c>
      <c r="EO28" s="700">
        <v>2</v>
      </c>
      <c r="EP28" s="676">
        <v>1</v>
      </c>
      <c r="EQ28" s="676">
        <v>1</v>
      </c>
      <c r="ER28" s="571" t="s">
        <v>4354</v>
      </c>
      <c r="ES28" s="183">
        <v>2008</v>
      </c>
      <c r="ET28" s="184">
        <v>3</v>
      </c>
      <c r="EU28" s="799">
        <v>1</v>
      </c>
      <c r="EV28" s="156" t="s">
        <v>6775</v>
      </c>
      <c r="EW28" s="561">
        <v>2009</v>
      </c>
      <c r="EX28" s="597">
        <v>2</v>
      </c>
      <c r="EY28" s="571" t="s">
        <v>3920</v>
      </c>
      <c r="EZ28" s="183">
        <v>2013</v>
      </c>
      <c r="FA28" s="599">
        <v>3</v>
      </c>
      <c r="FB28" s="742">
        <f>IFERROR(VLOOKUP($C28,'PS Employment'!$B$2:$N$107,12,FALSE)*1000,"-")</f>
        <v>603200</v>
      </c>
      <c r="FC28" s="740">
        <v>2</v>
      </c>
      <c r="FD28" s="692" t="s">
        <v>6853</v>
      </c>
      <c r="FE28" s="747">
        <v>2009</v>
      </c>
      <c r="FF28" s="761" t="s">
        <v>7127</v>
      </c>
      <c r="FG28" s="762" t="s">
        <v>7128</v>
      </c>
      <c r="FH28" s="831">
        <v>1</v>
      </c>
      <c r="FI28" s="784" t="s">
        <v>1563</v>
      </c>
      <c r="FJ28" s="119" t="s">
        <v>7129</v>
      </c>
      <c r="FK28" s="561">
        <v>2006</v>
      </c>
      <c r="FL28" s="561">
        <v>3</v>
      </c>
      <c r="FM28" s="600">
        <v>2</v>
      </c>
      <c r="FN28" s="761" t="s">
        <v>7127</v>
      </c>
      <c r="FO28" s="762" t="s">
        <v>7128</v>
      </c>
      <c r="FP28" s="831">
        <v>1</v>
      </c>
      <c r="FQ28" s="784" t="s">
        <v>1563</v>
      </c>
      <c r="FR28" s="119" t="s">
        <v>7129</v>
      </c>
      <c r="FS28" s="561">
        <v>2006</v>
      </c>
      <c r="FT28" s="561">
        <v>3</v>
      </c>
      <c r="FU28" s="600">
        <v>2</v>
      </c>
      <c r="FV28" s="423" t="s">
        <v>572</v>
      </c>
      <c r="FW28" s="547" t="s">
        <v>5907</v>
      </c>
      <c r="FX28" s="536" t="s">
        <v>5863</v>
      </c>
      <c r="FY28" s="671">
        <v>2004</v>
      </c>
      <c r="FZ28" s="539">
        <v>3</v>
      </c>
      <c r="GA28" s="676">
        <v>2</v>
      </c>
      <c r="GB28" s="860" t="s">
        <v>572</v>
      </c>
      <c r="GC28" s="979" t="s">
        <v>8</v>
      </c>
      <c r="GD28" s="183">
        <v>1</v>
      </c>
      <c r="GE28" s="683" t="s">
        <v>1563</v>
      </c>
      <c r="GF28" s="183">
        <v>2002</v>
      </c>
      <c r="GG28" s="183">
        <v>3</v>
      </c>
      <c r="GH28" s="340" t="s">
        <v>8835</v>
      </c>
      <c r="GI28" s="184" t="s">
        <v>8840</v>
      </c>
      <c r="GJ28" s="426">
        <f t="shared" si="1"/>
        <v>16</v>
      </c>
      <c r="GK28" s="427">
        <f t="shared" si="2"/>
        <v>72.727272727272734</v>
      </c>
      <c r="GL28" s="12" t="str">
        <f t="shared" si="3"/>
        <v>B</v>
      </c>
      <c r="GM28" s="83" t="s">
        <v>21</v>
      </c>
      <c r="GN28" s="18" t="s">
        <v>2456</v>
      </c>
      <c r="GO28" s="340"/>
      <c r="GP28" s="1016"/>
      <c r="GQ28" s="184">
        <v>0</v>
      </c>
      <c r="GR28" s="57" t="s">
        <v>2429</v>
      </c>
      <c r="GS28" s="58"/>
      <c r="GT28" s="59"/>
    </row>
    <row r="29" spans="1:202" x14ac:dyDescent="0.25">
      <c r="A29" s="67">
        <v>27</v>
      </c>
      <c r="B29" s="13"/>
      <c r="C29" s="23" t="s">
        <v>193</v>
      </c>
      <c r="D29" s="83" t="s">
        <v>12</v>
      </c>
      <c r="E29" s="849">
        <v>18105.57</v>
      </c>
      <c r="F29" s="847">
        <v>12004.862586246301</v>
      </c>
      <c r="G29" s="49">
        <v>660</v>
      </c>
      <c r="H29" s="109" t="s">
        <v>1157</v>
      </c>
      <c r="I29" s="20" t="s">
        <v>194</v>
      </c>
      <c r="J29" s="50">
        <v>2</v>
      </c>
      <c r="K29" s="115" t="s">
        <v>2136</v>
      </c>
      <c r="L29" s="25">
        <v>2</v>
      </c>
      <c r="M29" s="529" t="s">
        <v>2386</v>
      </c>
      <c r="N29" s="16">
        <v>1</v>
      </c>
      <c r="O29" s="69" t="s">
        <v>572</v>
      </c>
      <c r="P29" s="50">
        <v>0</v>
      </c>
      <c r="Q29" s="53" t="s">
        <v>572</v>
      </c>
      <c r="R29" s="16">
        <v>0</v>
      </c>
      <c r="S29" s="50">
        <v>0</v>
      </c>
      <c r="T29" s="167" t="s">
        <v>572</v>
      </c>
      <c r="U29" s="16">
        <v>1</v>
      </c>
      <c r="V29" s="254">
        <v>1</v>
      </c>
      <c r="W29" s="16">
        <v>0</v>
      </c>
      <c r="X29" s="17" t="s">
        <v>572</v>
      </c>
      <c r="Y29" s="16">
        <v>1</v>
      </c>
      <c r="Z29" s="19" t="s">
        <v>1864</v>
      </c>
      <c r="AA29" s="16">
        <v>1</v>
      </c>
      <c r="AB29" s="86">
        <v>0</v>
      </c>
      <c r="AC29" s="51">
        <v>2009</v>
      </c>
      <c r="AD29" s="16">
        <v>1</v>
      </c>
      <c r="AE29" s="50">
        <v>0</v>
      </c>
      <c r="AF29" s="50">
        <v>3</v>
      </c>
      <c r="AG29" s="55">
        <v>2011</v>
      </c>
      <c r="AH29" s="25">
        <v>0</v>
      </c>
      <c r="AI29" s="56"/>
      <c r="AJ29" s="55" t="s">
        <v>572</v>
      </c>
      <c r="AK29" s="16">
        <v>1</v>
      </c>
      <c r="AL29" s="50">
        <v>4</v>
      </c>
      <c r="AM29" s="50">
        <v>0</v>
      </c>
      <c r="AN29" s="51">
        <v>2009</v>
      </c>
      <c r="AO29" s="16">
        <v>0</v>
      </c>
      <c r="AP29" s="50"/>
      <c r="AQ29" s="51" t="s">
        <v>572</v>
      </c>
      <c r="AR29" s="16">
        <v>1</v>
      </c>
      <c r="AS29" s="50">
        <v>1</v>
      </c>
      <c r="AT29" s="50">
        <v>0</v>
      </c>
      <c r="AU29" s="50">
        <v>0</v>
      </c>
      <c r="AV29" s="50">
        <v>0</v>
      </c>
      <c r="AW29" s="50">
        <v>1</v>
      </c>
      <c r="AX29" s="50">
        <v>1</v>
      </c>
      <c r="AY29" s="50">
        <v>0</v>
      </c>
      <c r="AZ29" s="50">
        <v>0</v>
      </c>
      <c r="BA29" s="50">
        <v>1</v>
      </c>
      <c r="BB29" s="50">
        <v>0</v>
      </c>
      <c r="BC29" s="69" t="s">
        <v>572</v>
      </c>
      <c r="BD29" s="423">
        <v>1</v>
      </c>
      <c r="BE29" s="131" t="s">
        <v>4652</v>
      </c>
      <c r="BF29" s="25">
        <v>2</v>
      </c>
      <c r="BG29" s="19" t="s">
        <v>2212</v>
      </c>
      <c r="BH29" s="25">
        <v>1</v>
      </c>
      <c r="BI29" s="19" t="s">
        <v>1864</v>
      </c>
      <c r="BJ29" s="16">
        <v>2</v>
      </c>
      <c r="BK29" s="21" t="s">
        <v>196</v>
      </c>
      <c r="BL29" s="20" t="s">
        <v>195</v>
      </c>
      <c r="BM29" s="21" t="s">
        <v>147</v>
      </c>
      <c r="BN29" s="20" t="s">
        <v>146</v>
      </c>
      <c r="BO29" s="1" t="s">
        <v>1253</v>
      </c>
      <c r="BP29" s="16">
        <v>0</v>
      </c>
      <c r="BQ29" s="134" t="s">
        <v>572</v>
      </c>
      <c r="BR29" s="16">
        <v>1</v>
      </c>
      <c r="BS29" s="19" t="s">
        <v>1865</v>
      </c>
      <c r="BT29" s="16">
        <v>2</v>
      </c>
      <c r="BU29" s="69" t="s">
        <v>572</v>
      </c>
      <c r="BV29" s="16">
        <v>1</v>
      </c>
      <c r="BW29" s="50">
        <v>3</v>
      </c>
      <c r="BX29" s="17" t="s">
        <v>118</v>
      </c>
      <c r="BY29" s="16" t="s">
        <v>2007</v>
      </c>
      <c r="BZ29" s="50" t="s">
        <v>572</v>
      </c>
      <c r="CA29" s="56" t="s">
        <v>572</v>
      </c>
      <c r="CB29" s="56" t="s">
        <v>572</v>
      </c>
      <c r="CC29" s="55" t="s">
        <v>572</v>
      </c>
      <c r="CD29" s="75" t="s">
        <v>1586</v>
      </c>
      <c r="CE29" s="1131" t="s">
        <v>1587</v>
      </c>
      <c r="CF29" s="67" t="s">
        <v>1548</v>
      </c>
      <c r="CG29" s="67" t="s">
        <v>1549</v>
      </c>
      <c r="CH29" s="73">
        <v>3</v>
      </c>
      <c r="CI29" s="67">
        <v>2000</v>
      </c>
      <c r="CJ29" s="73" t="s">
        <v>1548</v>
      </c>
      <c r="CK29" s="73">
        <v>1</v>
      </c>
      <c r="CL29" s="74">
        <v>2</v>
      </c>
      <c r="CM29" s="985" t="s">
        <v>9531</v>
      </c>
      <c r="CN29" s="75" t="s">
        <v>1551</v>
      </c>
      <c r="CO29" s="75">
        <f t="shared" si="0"/>
        <v>2</v>
      </c>
      <c r="CP29" s="336"/>
      <c r="CQ29" s="67">
        <v>27</v>
      </c>
      <c r="CR29" s="500" t="s">
        <v>193</v>
      </c>
      <c r="CS29" s="507" t="s">
        <v>3579</v>
      </c>
      <c r="CT29" s="511">
        <v>2008</v>
      </c>
      <c r="CU29" s="512"/>
      <c r="CV29" s="628" t="s">
        <v>5527</v>
      </c>
      <c r="CW29" s="568">
        <v>0</v>
      </c>
      <c r="CX29" s="631" t="s">
        <v>572</v>
      </c>
      <c r="CY29" s="380">
        <v>0.18840999999999999</v>
      </c>
      <c r="CZ29" s="380">
        <v>0.29920000000000002</v>
      </c>
      <c r="DA29" s="656">
        <v>38</v>
      </c>
      <c r="DB29" s="597">
        <v>41</v>
      </c>
      <c r="DC29" s="597">
        <v>9</v>
      </c>
      <c r="DD29" s="597">
        <v>32</v>
      </c>
      <c r="DE29" s="156" t="s">
        <v>572</v>
      </c>
      <c r="DF29" s="1025" t="s">
        <v>572</v>
      </c>
      <c r="DG29" s="717" t="s">
        <v>572</v>
      </c>
      <c r="DH29" s="1025" t="s">
        <v>572</v>
      </c>
      <c r="DI29" s="700" t="s">
        <v>572</v>
      </c>
      <c r="DJ29" s="521" t="s">
        <v>3803</v>
      </c>
      <c r="DK29" s="539">
        <v>1960</v>
      </c>
      <c r="DL29" s="538" t="s">
        <v>3804</v>
      </c>
      <c r="DM29" s="580">
        <v>2003</v>
      </c>
      <c r="DN29" s="580">
        <v>3</v>
      </c>
      <c r="DO29" s="580">
        <v>3</v>
      </c>
      <c r="DP29" s="539" t="s">
        <v>3805</v>
      </c>
      <c r="DQ29" s="183" t="s">
        <v>572</v>
      </c>
      <c r="DR29" s="183" t="s">
        <v>572</v>
      </c>
      <c r="DS29" s="184" t="s">
        <v>572</v>
      </c>
      <c r="DT29" s="571" t="s">
        <v>1157</v>
      </c>
      <c r="DU29" s="676">
        <v>1993</v>
      </c>
      <c r="DV29" s="183" t="s">
        <v>5923</v>
      </c>
      <c r="DW29" s="547" t="s">
        <v>5919</v>
      </c>
      <c r="DX29" s="183">
        <v>2</v>
      </c>
      <c r="DY29" s="183" t="s">
        <v>7006</v>
      </c>
      <c r="DZ29" s="538" t="s">
        <v>5922</v>
      </c>
      <c r="EA29" s="374">
        <v>2005</v>
      </c>
      <c r="EB29" s="370">
        <v>3</v>
      </c>
      <c r="EC29" s="539">
        <v>2</v>
      </c>
      <c r="ED29" s="642" t="s">
        <v>5394</v>
      </c>
      <c r="EE29" s="539">
        <v>1960</v>
      </c>
      <c r="EF29" s="537">
        <v>1966</v>
      </c>
      <c r="EG29" s="183">
        <v>4</v>
      </c>
      <c r="EH29" s="541" t="s">
        <v>6052</v>
      </c>
      <c r="EI29" s="547" t="s">
        <v>4470</v>
      </c>
      <c r="EJ29" s="183">
        <v>2</v>
      </c>
      <c r="EK29" s="183" t="s">
        <v>7015</v>
      </c>
      <c r="EL29" s="538" t="s">
        <v>4650</v>
      </c>
      <c r="EM29" s="370">
        <v>1991</v>
      </c>
      <c r="EN29" s="370">
        <v>3</v>
      </c>
      <c r="EO29" s="700">
        <v>2</v>
      </c>
      <c r="EP29" s="676">
        <v>1</v>
      </c>
      <c r="EQ29" s="676">
        <v>0</v>
      </c>
      <c r="ER29" s="611" t="s">
        <v>572</v>
      </c>
      <c r="ES29" s="183" t="s">
        <v>572</v>
      </c>
      <c r="ET29" s="184">
        <v>0</v>
      </c>
      <c r="EU29" s="799">
        <v>0</v>
      </c>
      <c r="EV29" s="569" t="s">
        <v>572</v>
      </c>
      <c r="EW29" s="561" t="s">
        <v>572</v>
      </c>
      <c r="EX29" s="561">
        <v>0</v>
      </c>
      <c r="EY29" s="571" t="s">
        <v>3921</v>
      </c>
      <c r="EZ29" s="183">
        <v>2011</v>
      </c>
      <c r="FA29" s="599">
        <v>2</v>
      </c>
      <c r="FB29" s="742">
        <f>IFERROR(VLOOKUP($C29,'PS Employment'!$B$2:$N$107,12,FALSE)*1000,"-")</f>
        <v>76762</v>
      </c>
      <c r="FC29" s="740">
        <v>2</v>
      </c>
      <c r="FD29" s="692" t="s">
        <v>6853</v>
      </c>
      <c r="FE29" s="747">
        <v>2007</v>
      </c>
      <c r="FF29" s="761" t="s">
        <v>5935</v>
      </c>
      <c r="FG29" s="762" t="s">
        <v>7130</v>
      </c>
      <c r="FH29" s="831">
        <v>1</v>
      </c>
      <c r="FI29" s="784" t="s">
        <v>1563</v>
      </c>
      <c r="FJ29" s="119" t="s">
        <v>7131</v>
      </c>
      <c r="FK29" s="561">
        <v>2006</v>
      </c>
      <c r="FL29" s="561">
        <v>3</v>
      </c>
      <c r="FM29" s="600">
        <v>2</v>
      </c>
      <c r="FN29" s="761" t="s">
        <v>5935</v>
      </c>
      <c r="FO29" s="762" t="s">
        <v>7130</v>
      </c>
      <c r="FP29" s="831">
        <v>1</v>
      </c>
      <c r="FQ29" s="784" t="s">
        <v>1563</v>
      </c>
      <c r="FR29" s="119" t="s">
        <v>7131</v>
      </c>
      <c r="FS29" s="561">
        <v>2006</v>
      </c>
      <c r="FT29" s="561">
        <v>3</v>
      </c>
      <c r="FU29" s="600">
        <v>2</v>
      </c>
      <c r="FV29" s="564" t="s">
        <v>1546</v>
      </c>
      <c r="FW29" s="541" t="s">
        <v>5711</v>
      </c>
      <c r="FX29" s="536" t="s">
        <v>5864</v>
      </c>
      <c r="FY29" s="539">
        <v>2008</v>
      </c>
      <c r="FZ29" s="539">
        <v>3</v>
      </c>
      <c r="GA29" s="698">
        <v>1</v>
      </c>
      <c r="GB29" s="650" t="s">
        <v>5865</v>
      </c>
      <c r="GC29" s="571" t="s">
        <v>526</v>
      </c>
      <c r="GD29" s="539">
        <v>2</v>
      </c>
      <c r="GE29" s="1040" t="s">
        <v>8834</v>
      </c>
      <c r="GF29" s="539">
        <v>1997</v>
      </c>
      <c r="GG29" s="539">
        <v>3</v>
      </c>
      <c r="GH29" s="676" t="s">
        <v>8835</v>
      </c>
      <c r="GI29" s="615" t="s">
        <v>8840</v>
      </c>
      <c r="GJ29" s="426">
        <f t="shared" si="1"/>
        <v>12</v>
      </c>
      <c r="GK29" s="427">
        <f t="shared" si="2"/>
        <v>54.54545454545454</v>
      </c>
      <c r="GL29" s="12" t="str">
        <f t="shared" si="3"/>
        <v>B</v>
      </c>
      <c r="GM29" s="83" t="s">
        <v>12</v>
      </c>
      <c r="GN29" s="18" t="s">
        <v>2454</v>
      </c>
      <c r="GO29" s="340"/>
      <c r="GP29" s="1016"/>
      <c r="GQ29" s="184">
        <v>0</v>
      </c>
      <c r="GR29" s="57"/>
      <c r="GS29" s="58"/>
      <c r="GT29" s="59"/>
    </row>
    <row r="30" spans="1:202" x14ac:dyDescent="0.25">
      <c r="A30" s="67">
        <v>28</v>
      </c>
      <c r="B30" s="13"/>
      <c r="C30" s="14" t="s">
        <v>197</v>
      </c>
      <c r="D30" s="83" t="s">
        <v>12</v>
      </c>
      <c r="E30" s="849">
        <v>11178.921</v>
      </c>
      <c r="F30" s="847">
        <v>2900.4166417049391</v>
      </c>
      <c r="G30" s="49">
        <v>260</v>
      </c>
      <c r="H30" s="109" t="s">
        <v>8984</v>
      </c>
      <c r="I30" s="20" t="s">
        <v>3769</v>
      </c>
      <c r="J30" s="50">
        <v>2</v>
      </c>
      <c r="K30" s="115" t="s">
        <v>3768</v>
      </c>
      <c r="L30" s="25">
        <v>2</v>
      </c>
      <c r="M30" s="19" t="s">
        <v>2407</v>
      </c>
      <c r="N30" s="16">
        <v>1</v>
      </c>
      <c r="O30" s="69" t="s">
        <v>572</v>
      </c>
      <c r="P30" s="50">
        <v>0</v>
      </c>
      <c r="Q30" s="53" t="s">
        <v>572</v>
      </c>
      <c r="R30" s="16">
        <v>0</v>
      </c>
      <c r="S30" s="50">
        <v>0</v>
      </c>
      <c r="T30" s="167" t="s">
        <v>572</v>
      </c>
      <c r="U30" s="16">
        <v>0</v>
      </c>
      <c r="V30" s="254">
        <v>0</v>
      </c>
      <c r="W30" s="16">
        <v>0</v>
      </c>
      <c r="X30" s="17" t="s">
        <v>572</v>
      </c>
      <c r="Y30" s="16">
        <v>0</v>
      </c>
      <c r="Z30" s="17" t="s">
        <v>572</v>
      </c>
      <c r="AA30" s="16">
        <v>0</v>
      </c>
      <c r="AB30" s="50"/>
      <c r="AC30" s="51" t="s">
        <v>572</v>
      </c>
      <c r="AD30" s="16">
        <v>0</v>
      </c>
      <c r="AE30" s="50"/>
      <c r="AF30" s="50" t="s">
        <v>572</v>
      </c>
      <c r="AG30" s="55" t="s">
        <v>572</v>
      </c>
      <c r="AH30" s="16">
        <v>0</v>
      </c>
      <c r="AI30" s="50"/>
      <c r="AJ30" s="51" t="s">
        <v>572</v>
      </c>
      <c r="AK30" s="16">
        <v>0</v>
      </c>
      <c r="AL30" s="50"/>
      <c r="AM30" s="50"/>
      <c r="AN30" s="51" t="s">
        <v>572</v>
      </c>
      <c r="AO30" s="16">
        <v>0</v>
      </c>
      <c r="AP30" s="50"/>
      <c r="AQ30" s="51" t="s">
        <v>572</v>
      </c>
      <c r="AR30" s="16">
        <v>0</v>
      </c>
      <c r="AS30" s="50">
        <v>0</v>
      </c>
      <c r="AT30" s="50">
        <v>0</v>
      </c>
      <c r="AU30" s="50">
        <v>0</v>
      </c>
      <c r="AV30" s="50">
        <v>0</v>
      </c>
      <c r="AW30" s="50">
        <v>0</v>
      </c>
      <c r="AX30" s="50">
        <v>0</v>
      </c>
      <c r="AY30" s="50">
        <v>0</v>
      </c>
      <c r="AZ30" s="50">
        <v>0</v>
      </c>
      <c r="BA30" s="50">
        <v>0</v>
      </c>
      <c r="BB30" s="50">
        <v>0</v>
      </c>
      <c r="BC30" s="69" t="s">
        <v>572</v>
      </c>
      <c r="BD30" s="423">
        <v>0</v>
      </c>
      <c r="BE30" s="475" t="s">
        <v>572</v>
      </c>
      <c r="BF30" s="25">
        <v>0</v>
      </c>
      <c r="BG30" s="131" t="s">
        <v>572</v>
      </c>
      <c r="BH30" s="25">
        <v>0</v>
      </c>
      <c r="BI30" s="19" t="s">
        <v>572</v>
      </c>
      <c r="BJ30" s="16">
        <v>0</v>
      </c>
      <c r="BK30" s="21" t="s">
        <v>199</v>
      </c>
      <c r="BL30" s="20" t="s">
        <v>198</v>
      </c>
      <c r="BM30" s="21" t="s">
        <v>201</v>
      </c>
      <c r="BN30" s="20" t="s">
        <v>200</v>
      </c>
      <c r="BO30" s="132" t="s">
        <v>572</v>
      </c>
      <c r="BP30" s="16">
        <v>0</v>
      </c>
      <c r="BQ30" s="134" t="s">
        <v>572</v>
      </c>
      <c r="BR30" s="16">
        <v>0</v>
      </c>
      <c r="BS30" s="17" t="s">
        <v>572</v>
      </c>
      <c r="BT30" s="16">
        <v>0</v>
      </c>
      <c r="BU30" s="69" t="s">
        <v>572</v>
      </c>
      <c r="BV30" s="16">
        <v>0</v>
      </c>
      <c r="BW30" s="50">
        <v>0</v>
      </c>
      <c r="BX30" s="69" t="s">
        <v>572</v>
      </c>
      <c r="BY30" s="16" t="s">
        <v>2007</v>
      </c>
      <c r="BZ30" s="56" t="s">
        <v>572</v>
      </c>
      <c r="CA30" s="56" t="s">
        <v>572</v>
      </c>
      <c r="CB30" s="56" t="s">
        <v>572</v>
      </c>
      <c r="CC30" s="55" t="s">
        <v>572</v>
      </c>
      <c r="CD30" s="75" t="s">
        <v>1502</v>
      </c>
      <c r="CE30" s="1131" t="s">
        <v>1588</v>
      </c>
      <c r="CF30" s="75" t="s">
        <v>1548</v>
      </c>
      <c r="CG30" s="75" t="s">
        <v>1549</v>
      </c>
      <c r="CH30" s="75">
        <v>3</v>
      </c>
      <c r="CI30" s="75">
        <v>2004</v>
      </c>
      <c r="CJ30" s="75" t="s">
        <v>1548</v>
      </c>
      <c r="CK30" s="75">
        <v>1</v>
      </c>
      <c r="CL30" s="75">
        <v>1</v>
      </c>
      <c r="CM30" s="75" t="s">
        <v>1589</v>
      </c>
      <c r="CN30" s="75" t="s">
        <v>1553</v>
      </c>
      <c r="CO30" s="75">
        <f t="shared" si="0"/>
        <v>2</v>
      </c>
      <c r="CP30" s="336"/>
      <c r="CQ30" s="67">
        <v>28</v>
      </c>
      <c r="CR30" s="500" t="s">
        <v>197</v>
      </c>
      <c r="CS30" s="507" t="s">
        <v>3580</v>
      </c>
      <c r="CT30" s="511"/>
      <c r="CU30" s="512"/>
      <c r="CV30" s="628" t="s">
        <v>5529</v>
      </c>
      <c r="CW30" s="568">
        <v>0</v>
      </c>
      <c r="CX30" s="631" t="s">
        <v>572</v>
      </c>
      <c r="CY30" s="380">
        <v>0.15217</v>
      </c>
      <c r="CZ30" s="380">
        <v>1.5699999999999999E-2</v>
      </c>
      <c r="DA30" s="656">
        <v>19</v>
      </c>
      <c r="DB30" s="597">
        <v>7</v>
      </c>
      <c r="DC30" s="597">
        <v>0</v>
      </c>
      <c r="DD30" s="597">
        <v>0</v>
      </c>
      <c r="DE30" s="156" t="s">
        <v>572</v>
      </c>
      <c r="DF30" s="1025" t="s">
        <v>572</v>
      </c>
      <c r="DG30" s="717" t="s">
        <v>572</v>
      </c>
      <c r="DH30" s="1025" t="s">
        <v>572</v>
      </c>
      <c r="DI30" s="700" t="s">
        <v>572</v>
      </c>
      <c r="DJ30" s="109" t="s">
        <v>3767</v>
      </c>
      <c r="DK30" s="537">
        <v>1997</v>
      </c>
      <c r="DL30" s="538" t="s">
        <v>3806</v>
      </c>
      <c r="DM30" s="580">
        <v>2011</v>
      </c>
      <c r="DN30" s="580">
        <v>3</v>
      </c>
      <c r="DO30" s="580">
        <v>4</v>
      </c>
      <c r="DP30" s="183" t="s">
        <v>572</v>
      </c>
      <c r="DQ30" s="183" t="s">
        <v>572</v>
      </c>
      <c r="DR30" s="183" t="s">
        <v>572</v>
      </c>
      <c r="DS30" s="184" t="s">
        <v>572</v>
      </c>
      <c r="DT30" s="571" t="s">
        <v>5395</v>
      </c>
      <c r="DU30" s="676">
        <v>2009</v>
      </c>
      <c r="DV30" s="183" t="s">
        <v>4053</v>
      </c>
      <c r="DW30" s="547" t="s">
        <v>4054</v>
      </c>
      <c r="DX30" s="183">
        <v>2</v>
      </c>
      <c r="DY30" s="183" t="s">
        <v>4053</v>
      </c>
      <c r="DZ30" s="538" t="s">
        <v>4651</v>
      </c>
      <c r="EA30" s="256">
        <v>2002</v>
      </c>
      <c r="EB30" s="58">
        <v>3</v>
      </c>
      <c r="EC30" s="183">
        <v>2</v>
      </c>
      <c r="ED30" s="642" t="s">
        <v>5395</v>
      </c>
      <c r="EE30" s="539">
        <v>2009</v>
      </c>
      <c r="EF30" s="537">
        <v>1964</v>
      </c>
      <c r="EG30" s="183">
        <v>4</v>
      </c>
      <c r="EH30" s="541" t="s">
        <v>4064</v>
      </c>
      <c r="EI30" s="547" t="s">
        <v>4470</v>
      </c>
      <c r="EJ30" s="183">
        <v>2</v>
      </c>
      <c r="EK30" s="183" t="s">
        <v>6962</v>
      </c>
      <c r="EL30" s="538" t="s">
        <v>4641</v>
      </c>
      <c r="EM30" s="370">
        <v>1992</v>
      </c>
      <c r="EN30" s="370">
        <v>3</v>
      </c>
      <c r="EO30" s="342">
        <v>2</v>
      </c>
      <c r="EP30" s="676">
        <v>1</v>
      </c>
      <c r="EQ30" s="676">
        <v>0</v>
      </c>
      <c r="ER30" s="611" t="s">
        <v>572</v>
      </c>
      <c r="ES30" s="183" t="s">
        <v>572</v>
      </c>
      <c r="ET30" s="184">
        <v>1</v>
      </c>
      <c r="EU30" s="799">
        <v>0</v>
      </c>
      <c r="EV30" s="572" t="s">
        <v>572</v>
      </c>
      <c r="EW30" s="561" t="s">
        <v>572</v>
      </c>
      <c r="EX30" s="561">
        <v>0</v>
      </c>
      <c r="EY30" s="572" t="s">
        <v>572</v>
      </c>
      <c r="EZ30" s="561" t="s">
        <v>572</v>
      </c>
      <c r="FA30" s="600">
        <v>0</v>
      </c>
      <c r="FB30" s="742">
        <v>80000</v>
      </c>
      <c r="FC30" s="740">
        <v>1</v>
      </c>
      <c r="FD30" s="691" t="s">
        <v>7251</v>
      </c>
      <c r="FE30" s="747">
        <v>2013</v>
      </c>
      <c r="FF30" s="761" t="s">
        <v>6652</v>
      </c>
      <c r="FG30" s="762" t="s">
        <v>6897</v>
      </c>
      <c r="FH30" s="713">
        <v>1</v>
      </c>
      <c r="FI30" s="788" t="s">
        <v>7250</v>
      </c>
      <c r="FJ30" s="119" t="s">
        <v>6795</v>
      </c>
      <c r="FK30" s="561">
        <v>2013</v>
      </c>
      <c r="FL30" s="561">
        <v>3</v>
      </c>
      <c r="FM30" s="600">
        <v>2</v>
      </c>
      <c r="FN30" s="819" t="s">
        <v>6652</v>
      </c>
      <c r="FO30" s="760" t="s">
        <v>6894</v>
      </c>
      <c r="FP30" s="713">
        <v>1</v>
      </c>
      <c r="FQ30" s="788" t="s">
        <v>7250</v>
      </c>
      <c r="FR30" s="536" t="s">
        <v>7249</v>
      </c>
      <c r="FS30" s="829">
        <v>2013</v>
      </c>
      <c r="FT30" s="597">
        <v>3</v>
      </c>
      <c r="FU30" s="599">
        <v>2</v>
      </c>
      <c r="FV30" s="564" t="s">
        <v>2315</v>
      </c>
      <c r="FW30" s="547" t="s">
        <v>5704</v>
      </c>
      <c r="FX30" s="536" t="s">
        <v>4370</v>
      </c>
      <c r="FY30" s="183" t="s">
        <v>572</v>
      </c>
      <c r="FZ30" s="539">
        <v>1</v>
      </c>
      <c r="GA30" s="676">
        <v>0</v>
      </c>
      <c r="GB30" s="860" t="s">
        <v>572</v>
      </c>
      <c r="GC30" s="109" t="s">
        <v>8</v>
      </c>
      <c r="GD30" s="539">
        <v>2</v>
      </c>
      <c r="GE30" s="1040" t="s">
        <v>8837</v>
      </c>
      <c r="GF30" s="539">
        <v>1987</v>
      </c>
      <c r="GG30" s="539">
        <v>3</v>
      </c>
      <c r="GH30" s="676" t="s">
        <v>8835</v>
      </c>
      <c r="GI30" s="615">
        <v>4</v>
      </c>
      <c r="GJ30" s="426">
        <f t="shared" si="1"/>
        <v>12</v>
      </c>
      <c r="GK30" s="427">
        <f t="shared" si="2"/>
        <v>54.54545454545454</v>
      </c>
      <c r="GL30" s="12" t="str">
        <f t="shared" si="3"/>
        <v>B</v>
      </c>
      <c r="GM30" s="83" t="s">
        <v>12</v>
      </c>
      <c r="GN30" s="18" t="s">
        <v>2454</v>
      </c>
      <c r="GO30" s="340">
        <v>1</v>
      </c>
      <c r="GP30" s="1016">
        <v>21.2</v>
      </c>
      <c r="GQ30" s="184">
        <v>0</v>
      </c>
      <c r="GR30" s="57"/>
      <c r="GS30" s="58"/>
      <c r="GT30" s="59"/>
    </row>
    <row r="31" spans="1:202" x14ac:dyDescent="0.25">
      <c r="A31" s="67">
        <v>29</v>
      </c>
      <c r="B31" s="13"/>
      <c r="C31" s="23" t="s">
        <v>202</v>
      </c>
      <c r="D31" s="83" t="s">
        <v>46</v>
      </c>
      <c r="E31" s="849">
        <v>15577.898999999999</v>
      </c>
      <c r="F31" s="847">
        <v>16682.397364662062</v>
      </c>
      <c r="G31" s="49">
        <v>1070</v>
      </c>
      <c r="H31" s="109" t="s">
        <v>1158</v>
      </c>
      <c r="I31" s="20" t="s">
        <v>203</v>
      </c>
      <c r="J31" s="50">
        <v>1</v>
      </c>
      <c r="K31" s="218" t="s">
        <v>1401</v>
      </c>
      <c r="L31" s="25">
        <v>2</v>
      </c>
      <c r="M31" s="529" t="s">
        <v>9646</v>
      </c>
      <c r="N31" s="16">
        <v>1</v>
      </c>
      <c r="O31" s="69" t="s">
        <v>572</v>
      </c>
      <c r="P31" s="50">
        <v>0</v>
      </c>
      <c r="Q31" s="53" t="s">
        <v>572</v>
      </c>
      <c r="R31" s="16">
        <v>0</v>
      </c>
      <c r="S31" s="50">
        <v>0</v>
      </c>
      <c r="T31" s="167" t="s">
        <v>572</v>
      </c>
      <c r="U31" s="16">
        <v>0</v>
      </c>
      <c r="V31" s="254">
        <v>0</v>
      </c>
      <c r="W31" s="16">
        <v>0</v>
      </c>
      <c r="X31" s="52" t="s">
        <v>572</v>
      </c>
      <c r="Y31" s="16">
        <v>1</v>
      </c>
      <c r="Z31" s="1" t="s">
        <v>208</v>
      </c>
      <c r="AA31" s="16">
        <v>1</v>
      </c>
      <c r="AB31" s="50">
        <v>0</v>
      </c>
      <c r="AC31" s="51">
        <v>2010</v>
      </c>
      <c r="AD31" s="16">
        <v>1</v>
      </c>
      <c r="AE31" s="50">
        <v>0</v>
      </c>
      <c r="AF31" s="50">
        <v>4</v>
      </c>
      <c r="AG31" s="51">
        <v>2010</v>
      </c>
      <c r="AH31" s="64">
        <v>0</v>
      </c>
      <c r="AI31" s="65"/>
      <c r="AJ31" s="66" t="s">
        <v>572</v>
      </c>
      <c r="AK31" s="16">
        <v>1</v>
      </c>
      <c r="AL31" s="50">
        <v>2</v>
      </c>
      <c r="AM31" s="50">
        <v>1</v>
      </c>
      <c r="AN31" s="55">
        <v>2009</v>
      </c>
      <c r="AO31" s="16">
        <v>0</v>
      </c>
      <c r="AP31" s="50"/>
      <c r="AQ31" s="51" t="s">
        <v>572</v>
      </c>
      <c r="AR31" s="16">
        <v>0</v>
      </c>
      <c r="AS31" s="50">
        <v>0</v>
      </c>
      <c r="AT31" s="65">
        <v>0</v>
      </c>
      <c r="AU31" s="65">
        <v>0</v>
      </c>
      <c r="AV31" s="65">
        <v>0</v>
      </c>
      <c r="AW31" s="65">
        <v>0</v>
      </c>
      <c r="AX31" s="65">
        <v>0</v>
      </c>
      <c r="AY31" s="65">
        <v>0</v>
      </c>
      <c r="AZ31" s="65">
        <v>0</v>
      </c>
      <c r="BA31" s="50">
        <v>0</v>
      </c>
      <c r="BB31" s="65">
        <v>0</v>
      </c>
      <c r="BC31" s="69" t="s">
        <v>572</v>
      </c>
      <c r="BD31" s="423">
        <v>1</v>
      </c>
      <c r="BE31" s="131" t="s">
        <v>5596</v>
      </c>
      <c r="BF31" s="25">
        <v>1</v>
      </c>
      <c r="BG31" s="19" t="s">
        <v>2108</v>
      </c>
      <c r="BH31" s="25">
        <v>0</v>
      </c>
      <c r="BI31" s="19" t="s">
        <v>572</v>
      </c>
      <c r="BJ31" s="16">
        <v>2</v>
      </c>
      <c r="BK31" s="21" t="s">
        <v>205</v>
      </c>
      <c r="BL31" s="20" t="s">
        <v>204</v>
      </c>
      <c r="BM31" s="21" t="s">
        <v>207</v>
      </c>
      <c r="BN31" s="20" t="s">
        <v>206</v>
      </c>
      <c r="BO31" s="1" t="s">
        <v>1254</v>
      </c>
      <c r="BP31" s="16">
        <v>0</v>
      </c>
      <c r="BQ31" s="134" t="s">
        <v>572</v>
      </c>
      <c r="BR31" s="16">
        <v>1</v>
      </c>
      <c r="BS31" s="19" t="s">
        <v>1923</v>
      </c>
      <c r="BT31" s="16">
        <v>2</v>
      </c>
      <c r="BU31" s="69" t="s">
        <v>572</v>
      </c>
      <c r="BV31" s="16">
        <v>0</v>
      </c>
      <c r="BW31" s="50">
        <v>2</v>
      </c>
      <c r="BX31" s="69" t="s">
        <v>572</v>
      </c>
      <c r="BY31" s="16" t="s">
        <v>1978</v>
      </c>
      <c r="BZ31" s="50" t="s">
        <v>1966</v>
      </c>
      <c r="CA31" s="56" t="s">
        <v>572</v>
      </c>
      <c r="CB31" s="56" t="s">
        <v>572</v>
      </c>
      <c r="CC31" s="55">
        <v>0</v>
      </c>
      <c r="CD31" s="75" t="s">
        <v>1276</v>
      </c>
      <c r="CE31" s="1131" t="s">
        <v>1555</v>
      </c>
      <c r="CF31" s="75" t="s">
        <v>1548</v>
      </c>
      <c r="CG31" s="75" t="s">
        <v>1549</v>
      </c>
      <c r="CH31" s="75">
        <v>3</v>
      </c>
      <c r="CI31" s="75">
        <v>2011</v>
      </c>
      <c r="CJ31" s="75" t="s">
        <v>1542</v>
      </c>
      <c r="CK31" s="75">
        <v>2</v>
      </c>
      <c r="CL31" s="75">
        <v>2</v>
      </c>
      <c r="CM31" s="75" t="s">
        <v>4400</v>
      </c>
      <c r="CN31" s="75" t="s">
        <v>1553</v>
      </c>
      <c r="CO31" s="75">
        <f t="shared" si="0"/>
        <v>2</v>
      </c>
      <c r="CP31" s="336"/>
      <c r="CQ31" s="67">
        <v>29</v>
      </c>
      <c r="CR31" s="500" t="s">
        <v>202</v>
      </c>
      <c r="CS31" s="507" t="s">
        <v>3581</v>
      </c>
      <c r="CT31" s="511"/>
      <c r="CU31" s="512"/>
      <c r="CV31" s="628" t="s">
        <v>4670</v>
      </c>
      <c r="CW31" s="568">
        <v>0</v>
      </c>
      <c r="CX31" s="631" t="s">
        <v>572</v>
      </c>
      <c r="CY31" s="380">
        <v>5.0720000000000001E-2</v>
      </c>
      <c r="CZ31" s="380">
        <v>0.17319999999999999</v>
      </c>
      <c r="DA31" s="656">
        <v>50</v>
      </c>
      <c r="DB31" s="597">
        <v>18</v>
      </c>
      <c r="DC31" s="597">
        <v>5</v>
      </c>
      <c r="DD31" s="597">
        <v>9</v>
      </c>
      <c r="DE31" s="156" t="s">
        <v>572</v>
      </c>
      <c r="DF31" s="1025" t="s">
        <v>572</v>
      </c>
      <c r="DG31" s="717" t="s">
        <v>572</v>
      </c>
      <c r="DH31" s="1025" t="s">
        <v>572</v>
      </c>
      <c r="DI31" s="700" t="s">
        <v>572</v>
      </c>
      <c r="DJ31" s="521" t="s">
        <v>3823</v>
      </c>
      <c r="DK31" s="537">
        <v>1990</v>
      </c>
      <c r="DL31" s="538" t="s">
        <v>3824</v>
      </c>
      <c r="DM31" s="582">
        <v>2011</v>
      </c>
      <c r="DN31" s="580">
        <v>2</v>
      </c>
      <c r="DO31" s="580">
        <v>4</v>
      </c>
      <c r="DP31" s="183" t="s">
        <v>572</v>
      </c>
      <c r="DQ31" s="183" t="s">
        <v>572</v>
      </c>
      <c r="DR31" s="183" t="s">
        <v>572</v>
      </c>
      <c r="DS31" s="184" t="s">
        <v>572</v>
      </c>
      <c r="DT31" s="571" t="s">
        <v>5804</v>
      </c>
      <c r="DU31" s="676">
        <v>1993</v>
      </c>
      <c r="DV31" s="183" t="s">
        <v>572</v>
      </c>
      <c r="DW31" s="547" t="s">
        <v>7880</v>
      </c>
      <c r="DX31" s="183">
        <v>0</v>
      </c>
      <c r="DY31" s="183" t="s">
        <v>572</v>
      </c>
      <c r="DZ31" s="547" t="s">
        <v>572</v>
      </c>
      <c r="EA31" s="256" t="s">
        <v>572</v>
      </c>
      <c r="EB31" s="58">
        <v>0</v>
      </c>
      <c r="EC31" s="183">
        <v>1</v>
      </c>
      <c r="ED31" s="642" t="s">
        <v>5396</v>
      </c>
      <c r="EE31" s="539">
        <v>1993</v>
      </c>
      <c r="EF31" s="537">
        <v>2001</v>
      </c>
      <c r="EG31" s="183">
        <v>4</v>
      </c>
      <c r="EH31" s="541" t="s">
        <v>4064</v>
      </c>
      <c r="EI31" s="547" t="s">
        <v>4470</v>
      </c>
      <c r="EJ31" s="183">
        <v>2</v>
      </c>
      <c r="EK31" s="183" t="s">
        <v>6962</v>
      </c>
      <c r="EL31" s="538" t="s">
        <v>4641</v>
      </c>
      <c r="EM31" s="370">
        <v>2007</v>
      </c>
      <c r="EN31" s="370">
        <v>3</v>
      </c>
      <c r="EO31" s="342">
        <v>2</v>
      </c>
      <c r="EP31" s="676">
        <v>1</v>
      </c>
      <c r="EQ31" s="676">
        <v>0</v>
      </c>
      <c r="ER31" s="611" t="s">
        <v>572</v>
      </c>
      <c r="ES31" s="183" t="s">
        <v>572</v>
      </c>
      <c r="ET31" s="184">
        <v>1</v>
      </c>
      <c r="EU31" s="799">
        <v>0</v>
      </c>
      <c r="EV31" s="572" t="s">
        <v>572</v>
      </c>
      <c r="EW31" s="561" t="s">
        <v>572</v>
      </c>
      <c r="EX31" s="561">
        <v>0</v>
      </c>
      <c r="EY31" s="572" t="s">
        <v>572</v>
      </c>
      <c r="EZ31" s="561" t="s">
        <v>572</v>
      </c>
      <c r="FA31" s="600">
        <v>0</v>
      </c>
      <c r="FB31" s="742">
        <v>295800</v>
      </c>
      <c r="FC31" s="740">
        <v>2</v>
      </c>
      <c r="FD31" s="691" t="s">
        <v>7455</v>
      </c>
      <c r="FE31" s="747">
        <v>2004</v>
      </c>
      <c r="FF31" s="761" t="s">
        <v>6652</v>
      </c>
      <c r="FG31" s="762" t="s">
        <v>6897</v>
      </c>
      <c r="FH31" s="713">
        <v>2</v>
      </c>
      <c r="FI31" s="788" t="s">
        <v>2699</v>
      </c>
      <c r="FJ31" s="19" t="s">
        <v>7253</v>
      </c>
      <c r="FK31" s="561" t="s">
        <v>572</v>
      </c>
      <c r="FL31" s="561">
        <v>2</v>
      </c>
      <c r="FM31" s="600">
        <v>2</v>
      </c>
      <c r="FN31" s="819" t="s">
        <v>6652</v>
      </c>
      <c r="FO31" s="760" t="s">
        <v>6894</v>
      </c>
      <c r="FP31" s="831">
        <v>2</v>
      </c>
      <c r="FQ31" s="782" t="s">
        <v>2699</v>
      </c>
      <c r="FR31" s="19" t="s">
        <v>7253</v>
      </c>
      <c r="FS31" s="561" t="s">
        <v>572</v>
      </c>
      <c r="FT31" s="597">
        <v>2</v>
      </c>
      <c r="FU31" s="599">
        <v>2</v>
      </c>
      <c r="FV31" s="564" t="s">
        <v>1548</v>
      </c>
      <c r="FW31" s="541" t="s">
        <v>572</v>
      </c>
      <c r="FX31" s="722" t="s">
        <v>7537</v>
      </c>
      <c r="FY31" s="871">
        <v>2013</v>
      </c>
      <c r="FZ31" s="539">
        <v>2</v>
      </c>
      <c r="GA31" s="676">
        <v>1</v>
      </c>
      <c r="GB31" s="860" t="s">
        <v>572</v>
      </c>
      <c r="GC31" s="571" t="s">
        <v>8</v>
      </c>
      <c r="GD31" s="539">
        <v>2</v>
      </c>
      <c r="GE31" s="1040" t="s">
        <v>8834</v>
      </c>
      <c r="GF31" s="539">
        <v>2007</v>
      </c>
      <c r="GG31" s="539">
        <v>3</v>
      </c>
      <c r="GH31" s="676" t="s">
        <v>8835</v>
      </c>
      <c r="GI31" s="615" t="s">
        <v>8841</v>
      </c>
      <c r="GJ31" s="426">
        <f t="shared" si="1"/>
        <v>12</v>
      </c>
      <c r="GK31" s="427">
        <f t="shared" si="2"/>
        <v>54.54545454545454</v>
      </c>
      <c r="GL31" s="12" t="str">
        <f t="shared" si="3"/>
        <v>B</v>
      </c>
      <c r="GM31" s="83" t="s">
        <v>46</v>
      </c>
      <c r="GN31" s="18" t="s">
        <v>2455</v>
      </c>
      <c r="GO31" s="340"/>
      <c r="GP31" s="1016"/>
      <c r="GQ31" s="184">
        <v>0</v>
      </c>
      <c r="GR31" s="57"/>
      <c r="GS31" s="58"/>
      <c r="GT31" s="59"/>
    </row>
    <row r="32" spans="1:202" x14ac:dyDescent="0.25">
      <c r="A32" s="67">
        <v>30</v>
      </c>
      <c r="B32" s="13"/>
      <c r="C32" s="23" t="s">
        <v>209</v>
      </c>
      <c r="D32" s="83" t="s">
        <v>46</v>
      </c>
      <c r="E32" s="849">
        <v>23344.179</v>
      </c>
      <c r="F32" s="847">
        <v>31121.770921313018</v>
      </c>
      <c r="G32" s="49">
        <v>1330</v>
      </c>
      <c r="H32" s="109" t="s">
        <v>3770</v>
      </c>
      <c r="I32" s="20" t="s">
        <v>210</v>
      </c>
      <c r="J32" s="50">
        <v>0</v>
      </c>
      <c r="K32" s="53" t="s">
        <v>572</v>
      </c>
      <c r="L32" s="25">
        <v>1</v>
      </c>
      <c r="M32" s="19" t="s">
        <v>1612</v>
      </c>
      <c r="N32" s="16">
        <v>0</v>
      </c>
      <c r="O32" s="69" t="s">
        <v>572</v>
      </c>
      <c r="P32" s="50">
        <v>0</v>
      </c>
      <c r="Q32" s="53" t="s">
        <v>572</v>
      </c>
      <c r="R32" s="16">
        <v>0</v>
      </c>
      <c r="S32" s="50">
        <v>0</v>
      </c>
      <c r="T32" s="167" t="s">
        <v>572</v>
      </c>
      <c r="U32" s="16">
        <v>0</v>
      </c>
      <c r="V32" s="254">
        <v>0</v>
      </c>
      <c r="W32" s="16">
        <v>1</v>
      </c>
      <c r="X32" s="177" t="s">
        <v>2489</v>
      </c>
      <c r="Y32" s="16">
        <v>0</v>
      </c>
      <c r="Z32" s="17" t="s">
        <v>572</v>
      </c>
      <c r="AA32" s="16">
        <v>0</v>
      </c>
      <c r="AB32" s="50"/>
      <c r="AC32" s="51" t="s">
        <v>572</v>
      </c>
      <c r="AD32" s="25">
        <v>0</v>
      </c>
      <c r="AE32" s="50"/>
      <c r="AF32" s="50" t="s">
        <v>572</v>
      </c>
      <c r="AG32" s="55" t="s">
        <v>572</v>
      </c>
      <c r="AH32" s="16">
        <v>0</v>
      </c>
      <c r="AI32" s="50"/>
      <c r="AJ32" s="55" t="s">
        <v>572</v>
      </c>
      <c r="AK32" s="16">
        <v>0</v>
      </c>
      <c r="AL32" s="50"/>
      <c r="AM32" s="50"/>
      <c r="AN32" s="51" t="s">
        <v>572</v>
      </c>
      <c r="AO32" s="16">
        <v>0</v>
      </c>
      <c r="AP32" s="50"/>
      <c r="AQ32" s="66" t="s">
        <v>572</v>
      </c>
      <c r="AR32" s="16">
        <v>0</v>
      </c>
      <c r="AS32" s="50">
        <v>0</v>
      </c>
      <c r="AT32" s="50">
        <v>0</v>
      </c>
      <c r="AU32" s="50">
        <v>0</v>
      </c>
      <c r="AV32" s="50">
        <v>0</v>
      </c>
      <c r="AW32" s="50">
        <v>0</v>
      </c>
      <c r="AX32" s="50">
        <v>0</v>
      </c>
      <c r="AY32" s="50">
        <v>0</v>
      </c>
      <c r="AZ32" s="50">
        <v>0</v>
      </c>
      <c r="BA32" s="50">
        <v>0</v>
      </c>
      <c r="BB32" s="50">
        <v>0</v>
      </c>
      <c r="BC32" s="69" t="s">
        <v>572</v>
      </c>
      <c r="BD32" s="423">
        <v>0</v>
      </c>
      <c r="BE32" s="475" t="s">
        <v>572</v>
      </c>
      <c r="BF32" s="25">
        <v>0</v>
      </c>
      <c r="BG32" s="131" t="s">
        <v>572</v>
      </c>
      <c r="BH32" s="25">
        <v>0</v>
      </c>
      <c r="BI32" s="19" t="s">
        <v>572</v>
      </c>
      <c r="BJ32" s="16">
        <v>0</v>
      </c>
      <c r="BK32" s="21" t="s">
        <v>212</v>
      </c>
      <c r="BL32" s="20" t="s">
        <v>211</v>
      </c>
      <c r="BM32" s="21" t="s">
        <v>214</v>
      </c>
      <c r="BN32" s="20" t="s">
        <v>213</v>
      </c>
      <c r="BO32" s="132" t="s">
        <v>572</v>
      </c>
      <c r="BP32" s="16">
        <v>0</v>
      </c>
      <c r="BQ32" s="134" t="s">
        <v>572</v>
      </c>
      <c r="BR32" s="16">
        <v>0</v>
      </c>
      <c r="BS32" s="17" t="s">
        <v>572</v>
      </c>
      <c r="BT32" s="16">
        <v>0</v>
      </c>
      <c r="BU32" s="69" t="s">
        <v>572</v>
      </c>
      <c r="BV32" s="16">
        <v>0</v>
      </c>
      <c r="BW32" s="50">
        <v>0</v>
      </c>
      <c r="BX32" s="69" t="s">
        <v>572</v>
      </c>
      <c r="BY32" s="16" t="s">
        <v>2007</v>
      </c>
      <c r="BZ32" s="50" t="s">
        <v>1966</v>
      </c>
      <c r="CA32" s="56" t="s">
        <v>572</v>
      </c>
      <c r="CB32" s="56" t="s">
        <v>572</v>
      </c>
      <c r="CC32" s="55">
        <v>0</v>
      </c>
      <c r="CD32" s="75" t="s">
        <v>1502</v>
      </c>
      <c r="CE32" s="1131" t="s">
        <v>1588</v>
      </c>
      <c r="CF32" s="75" t="s">
        <v>1548</v>
      </c>
      <c r="CG32" s="75" t="s">
        <v>1549</v>
      </c>
      <c r="CH32" s="75">
        <v>3</v>
      </c>
      <c r="CI32" s="75">
        <v>2004</v>
      </c>
      <c r="CJ32" s="75" t="s">
        <v>1548</v>
      </c>
      <c r="CK32" s="75">
        <v>1</v>
      </c>
      <c r="CL32" s="75">
        <v>1</v>
      </c>
      <c r="CM32" s="75" t="s">
        <v>1589</v>
      </c>
      <c r="CN32" s="75" t="s">
        <v>1553</v>
      </c>
      <c r="CO32" s="75">
        <f t="shared" si="0"/>
        <v>2</v>
      </c>
      <c r="CP32" s="336"/>
      <c r="CQ32" s="67">
        <v>30</v>
      </c>
      <c r="CR32" s="500" t="s">
        <v>209</v>
      </c>
      <c r="CS32" s="507" t="s">
        <v>3582</v>
      </c>
      <c r="CT32" s="511"/>
      <c r="CU32" s="512" t="s">
        <v>3748</v>
      </c>
      <c r="CV32" s="628" t="s">
        <v>4671</v>
      </c>
      <c r="CW32" s="568">
        <v>0</v>
      </c>
      <c r="CX32" s="631" t="s">
        <v>572</v>
      </c>
      <c r="CY32" s="380">
        <v>0.21739</v>
      </c>
      <c r="CZ32" s="380">
        <v>0.19689999999999999</v>
      </c>
      <c r="DA32" s="656">
        <v>47</v>
      </c>
      <c r="DB32" s="597">
        <v>25</v>
      </c>
      <c r="DC32" s="597">
        <v>7</v>
      </c>
      <c r="DD32" s="597">
        <v>9</v>
      </c>
      <c r="DE32" s="156" t="s">
        <v>9124</v>
      </c>
      <c r="DF32" s="1025" t="s">
        <v>9062</v>
      </c>
      <c r="DG32" s="717">
        <v>5</v>
      </c>
      <c r="DH32" s="119" t="s">
        <v>9125</v>
      </c>
      <c r="DI32" s="700">
        <v>2007</v>
      </c>
      <c r="DJ32" s="521" t="s">
        <v>3809</v>
      </c>
      <c r="DK32" s="537">
        <v>2005</v>
      </c>
      <c r="DL32" s="538" t="s">
        <v>3807</v>
      </c>
      <c r="DM32" s="580">
        <v>2007</v>
      </c>
      <c r="DN32" s="580">
        <v>3</v>
      </c>
      <c r="DO32" s="580">
        <v>4</v>
      </c>
      <c r="DP32" s="183" t="s">
        <v>572</v>
      </c>
      <c r="DQ32" s="538" t="s">
        <v>3808</v>
      </c>
      <c r="DR32" s="183" t="s">
        <v>572</v>
      </c>
      <c r="DS32" s="184" t="s">
        <v>572</v>
      </c>
      <c r="DT32" s="571" t="s">
        <v>5803</v>
      </c>
      <c r="DU32" s="676">
        <v>1983</v>
      </c>
      <c r="DV32" s="183" t="s">
        <v>6742</v>
      </c>
      <c r="DW32" s="547" t="s">
        <v>6120</v>
      </c>
      <c r="DX32" s="183">
        <v>1</v>
      </c>
      <c r="DY32" s="183" t="s">
        <v>1563</v>
      </c>
      <c r="DZ32" s="538" t="s">
        <v>5924</v>
      </c>
      <c r="EA32" s="256">
        <v>2008</v>
      </c>
      <c r="EB32" s="370">
        <v>3</v>
      </c>
      <c r="EC32" s="671">
        <v>2</v>
      </c>
      <c r="ED32" s="642" t="s">
        <v>5397</v>
      </c>
      <c r="EE32" s="539">
        <v>1960</v>
      </c>
      <c r="EF32" s="537">
        <v>1965</v>
      </c>
      <c r="EG32" s="183">
        <v>4</v>
      </c>
      <c r="EH32" s="541" t="s">
        <v>6052</v>
      </c>
      <c r="EI32" s="547" t="s">
        <v>4470</v>
      </c>
      <c r="EJ32" s="183">
        <v>2</v>
      </c>
      <c r="EK32" s="183" t="s">
        <v>7015</v>
      </c>
      <c r="EL32" s="538" t="s">
        <v>4641</v>
      </c>
      <c r="EM32" s="370">
        <v>2007</v>
      </c>
      <c r="EN32" s="370">
        <v>3</v>
      </c>
      <c r="EO32" s="700">
        <v>2</v>
      </c>
      <c r="EP32" s="676">
        <v>1</v>
      </c>
      <c r="EQ32" s="676">
        <v>1</v>
      </c>
      <c r="ER32" s="611" t="s">
        <v>572</v>
      </c>
      <c r="ES32" s="183" t="s">
        <v>572</v>
      </c>
      <c r="ET32" s="184">
        <v>1</v>
      </c>
      <c r="EU32" s="799">
        <v>0</v>
      </c>
      <c r="EV32" s="572" t="s">
        <v>572</v>
      </c>
      <c r="EW32" s="561" t="s">
        <v>572</v>
      </c>
      <c r="EX32" s="561">
        <v>0</v>
      </c>
      <c r="EY32" s="571" t="s">
        <v>3922</v>
      </c>
      <c r="EZ32" s="183">
        <v>2012</v>
      </c>
      <c r="FA32" s="599">
        <v>2</v>
      </c>
      <c r="FB32" s="742">
        <v>40000</v>
      </c>
      <c r="FC32" s="740">
        <v>1</v>
      </c>
      <c r="FD32" s="691" t="s">
        <v>7254</v>
      </c>
      <c r="FE32" s="747">
        <v>2003</v>
      </c>
      <c r="FF32" s="761" t="s">
        <v>7255</v>
      </c>
      <c r="FG32" s="762" t="s">
        <v>7093</v>
      </c>
      <c r="FH32" s="713">
        <v>2</v>
      </c>
      <c r="FI32" s="784" t="s">
        <v>1565</v>
      </c>
      <c r="FJ32" s="119" t="s">
        <v>7094</v>
      </c>
      <c r="FK32" s="561">
        <v>2002</v>
      </c>
      <c r="FL32" s="561">
        <v>2</v>
      </c>
      <c r="FM32" s="600">
        <v>2</v>
      </c>
      <c r="FN32" s="818" t="s">
        <v>7256</v>
      </c>
      <c r="FO32" s="773" t="s">
        <v>6867</v>
      </c>
      <c r="FP32" s="713">
        <v>2</v>
      </c>
      <c r="FQ32" s="784" t="s">
        <v>1565</v>
      </c>
      <c r="FR32" s="536" t="s">
        <v>7094</v>
      </c>
      <c r="FS32" s="597">
        <v>2002</v>
      </c>
      <c r="FT32" s="597">
        <v>2</v>
      </c>
      <c r="FU32" s="599">
        <v>2</v>
      </c>
      <c r="FV32" s="566" t="s">
        <v>2486</v>
      </c>
      <c r="FW32" s="547" t="s">
        <v>7557</v>
      </c>
      <c r="FX32" s="536" t="s">
        <v>5866</v>
      </c>
      <c r="FY32" s="539">
        <v>2014</v>
      </c>
      <c r="FZ32" s="539">
        <v>3</v>
      </c>
      <c r="GA32" s="676">
        <v>1</v>
      </c>
      <c r="GB32" s="650" t="s">
        <v>5867</v>
      </c>
      <c r="GC32" s="979" t="s">
        <v>8777</v>
      </c>
      <c r="GD32" s="539">
        <v>2</v>
      </c>
      <c r="GE32" s="1040" t="s">
        <v>8846</v>
      </c>
      <c r="GF32" s="539">
        <v>1995</v>
      </c>
      <c r="GG32" s="539">
        <v>3</v>
      </c>
      <c r="GH32" s="676" t="s">
        <v>8847</v>
      </c>
      <c r="GI32" s="615">
        <v>4</v>
      </c>
      <c r="GJ32" s="426">
        <f t="shared" si="1"/>
        <v>12</v>
      </c>
      <c r="GK32" s="427">
        <f t="shared" si="2"/>
        <v>54.54545454545454</v>
      </c>
      <c r="GL32" s="12" t="str">
        <f t="shared" si="3"/>
        <v>B</v>
      </c>
      <c r="GM32" s="83" t="s">
        <v>46</v>
      </c>
      <c r="GN32" s="18" t="s">
        <v>2454</v>
      </c>
      <c r="GO32" s="340"/>
      <c r="GP32" s="1016"/>
      <c r="GQ32" s="184">
        <v>0</v>
      </c>
      <c r="GR32" s="57"/>
      <c r="GS32" s="58"/>
      <c r="GT32" s="59"/>
    </row>
    <row r="33" spans="1:202" x14ac:dyDescent="0.25">
      <c r="A33" s="67">
        <v>31</v>
      </c>
      <c r="B33" s="13"/>
      <c r="C33" s="14" t="s">
        <v>215</v>
      </c>
      <c r="D33" s="83" t="s">
        <v>38</v>
      </c>
      <c r="E33" s="849">
        <v>35939.927000000003</v>
      </c>
      <c r="F33" s="847">
        <v>1702894.6754309093</v>
      </c>
      <c r="G33" s="49">
        <v>47500</v>
      </c>
      <c r="H33" s="155" t="s">
        <v>217</v>
      </c>
      <c r="I33" s="20" t="s">
        <v>216</v>
      </c>
      <c r="J33" s="56">
        <v>2</v>
      </c>
      <c r="K33" s="113" t="s">
        <v>1337</v>
      </c>
      <c r="L33" s="1170">
        <v>1</v>
      </c>
      <c r="M33" s="529" t="s">
        <v>9581</v>
      </c>
      <c r="N33" s="25">
        <v>1</v>
      </c>
      <c r="O33" s="69" t="s">
        <v>572</v>
      </c>
      <c r="P33" s="56">
        <v>0</v>
      </c>
      <c r="Q33" s="250" t="s">
        <v>572</v>
      </c>
      <c r="R33" s="25">
        <v>0</v>
      </c>
      <c r="S33" s="56">
        <v>0</v>
      </c>
      <c r="T33" s="168" t="s">
        <v>572</v>
      </c>
      <c r="U33" s="25">
        <v>2</v>
      </c>
      <c r="V33" s="252">
        <v>1</v>
      </c>
      <c r="W33" s="25">
        <v>0</v>
      </c>
      <c r="X33" s="24" t="s">
        <v>572</v>
      </c>
      <c r="Y33" s="25">
        <v>0</v>
      </c>
      <c r="Z33" s="24" t="s">
        <v>572</v>
      </c>
      <c r="AA33" s="25">
        <v>1</v>
      </c>
      <c r="AB33" s="56">
        <v>1</v>
      </c>
      <c r="AC33" s="55">
        <v>1990</v>
      </c>
      <c r="AD33" s="25">
        <v>1</v>
      </c>
      <c r="AE33" s="50">
        <v>1</v>
      </c>
      <c r="AF33" s="50">
        <v>5</v>
      </c>
      <c r="AG33" s="55">
        <v>1995</v>
      </c>
      <c r="AH33" s="25">
        <v>0</v>
      </c>
      <c r="AI33" s="56"/>
      <c r="AJ33" s="55" t="s">
        <v>572</v>
      </c>
      <c r="AK33" s="25">
        <v>1</v>
      </c>
      <c r="AL33" s="56">
        <v>4</v>
      </c>
      <c r="AM33" s="56">
        <v>1</v>
      </c>
      <c r="AN33" s="55">
        <v>1995</v>
      </c>
      <c r="AO33" s="25">
        <v>1</v>
      </c>
      <c r="AP33" s="56">
        <v>1</v>
      </c>
      <c r="AQ33" s="55">
        <v>2004</v>
      </c>
      <c r="AR33" s="25">
        <v>1</v>
      </c>
      <c r="AS33" s="56">
        <v>1</v>
      </c>
      <c r="AT33" s="56">
        <v>0</v>
      </c>
      <c r="AU33" s="56">
        <v>0</v>
      </c>
      <c r="AV33" s="56">
        <v>1</v>
      </c>
      <c r="AW33" s="56">
        <v>1</v>
      </c>
      <c r="AX33" s="56">
        <v>1</v>
      </c>
      <c r="AY33" s="56">
        <v>1</v>
      </c>
      <c r="AZ33" s="56">
        <v>1</v>
      </c>
      <c r="BA33" s="56">
        <v>0</v>
      </c>
      <c r="BB33" s="56">
        <v>0</v>
      </c>
      <c r="BC33" s="69"/>
      <c r="BD33" s="423">
        <v>1</v>
      </c>
      <c r="BE33" s="19" t="s">
        <v>1288</v>
      </c>
      <c r="BF33" s="25">
        <v>0</v>
      </c>
      <c r="BG33" s="131" t="s">
        <v>572</v>
      </c>
      <c r="BH33" s="25">
        <v>0</v>
      </c>
      <c r="BI33" s="19" t="s">
        <v>572</v>
      </c>
      <c r="BJ33" s="25">
        <v>1</v>
      </c>
      <c r="BK33" s="60" t="s">
        <v>219</v>
      </c>
      <c r="BL33" s="20" t="s">
        <v>218</v>
      </c>
      <c r="BM33" s="21" t="s">
        <v>221</v>
      </c>
      <c r="BN33" s="20" t="s">
        <v>220</v>
      </c>
      <c r="BO33" s="132" t="s">
        <v>572</v>
      </c>
      <c r="BP33" s="25">
        <v>1</v>
      </c>
      <c r="BQ33" s="26" t="s">
        <v>1444</v>
      </c>
      <c r="BR33" s="25">
        <v>1</v>
      </c>
      <c r="BS33" s="26" t="s">
        <v>1445</v>
      </c>
      <c r="BT33" s="25">
        <v>0</v>
      </c>
      <c r="BU33" s="69" t="s">
        <v>572</v>
      </c>
      <c r="BV33" s="25">
        <v>0</v>
      </c>
      <c r="BW33" s="56">
        <v>3</v>
      </c>
      <c r="BX33" s="24" t="s">
        <v>1446</v>
      </c>
      <c r="BY33" s="25" t="s">
        <v>1966</v>
      </c>
      <c r="BZ33" s="56" t="s">
        <v>2007</v>
      </c>
      <c r="CA33" s="56" t="s">
        <v>572</v>
      </c>
      <c r="CB33" s="56" t="s">
        <v>572</v>
      </c>
      <c r="CC33" s="55">
        <v>1</v>
      </c>
      <c r="CD33" s="75" t="s">
        <v>1298</v>
      </c>
      <c r="CE33" s="1131" t="s">
        <v>1593</v>
      </c>
      <c r="CF33" s="75" t="s">
        <v>1556</v>
      </c>
      <c r="CG33" s="75" t="s">
        <v>13</v>
      </c>
      <c r="CH33" s="75">
        <v>3</v>
      </c>
      <c r="CI33" s="75">
        <v>1994</v>
      </c>
      <c r="CJ33" s="75" t="s">
        <v>1542</v>
      </c>
      <c r="CK33" s="75">
        <v>1</v>
      </c>
      <c r="CL33" s="75">
        <v>2</v>
      </c>
      <c r="CM33" s="75" t="s">
        <v>1550</v>
      </c>
      <c r="CN33" s="75" t="s">
        <v>1553</v>
      </c>
      <c r="CO33" s="75">
        <f t="shared" si="0"/>
        <v>3</v>
      </c>
      <c r="CP33" s="336"/>
      <c r="CQ33" s="67">
        <v>31</v>
      </c>
      <c r="CR33" s="500" t="s">
        <v>215</v>
      </c>
      <c r="CS33" s="507" t="s">
        <v>3583</v>
      </c>
      <c r="CT33" s="511"/>
      <c r="CU33" s="512"/>
      <c r="CV33" s="628" t="s">
        <v>5530</v>
      </c>
      <c r="CW33" s="568">
        <v>2</v>
      </c>
      <c r="CX33" s="636" t="s">
        <v>5928</v>
      </c>
      <c r="CY33" s="652">
        <v>0.95652000000000004</v>
      </c>
      <c r="CZ33" s="652">
        <v>0.91339999999999999</v>
      </c>
      <c r="DA33" s="601">
        <v>100</v>
      </c>
      <c r="DB33" s="560">
        <v>73</v>
      </c>
      <c r="DC33" s="560">
        <v>84</v>
      </c>
      <c r="DD33" s="560">
        <v>68</v>
      </c>
      <c r="DE33" s="156" t="s">
        <v>3965</v>
      </c>
      <c r="DF33" s="1025" t="s">
        <v>9126</v>
      </c>
      <c r="DG33" s="717">
        <v>1</v>
      </c>
      <c r="DH33" s="119" t="s">
        <v>9127</v>
      </c>
      <c r="DI33" s="700">
        <v>1999</v>
      </c>
      <c r="DJ33" s="521" t="s">
        <v>3965</v>
      </c>
      <c r="DK33" s="537">
        <v>1869</v>
      </c>
      <c r="DL33" s="538" t="s">
        <v>3967</v>
      </c>
      <c r="DM33" s="580">
        <v>1985</v>
      </c>
      <c r="DN33" s="580">
        <v>2</v>
      </c>
      <c r="DO33" s="580">
        <v>4</v>
      </c>
      <c r="DP33" s="183" t="s">
        <v>572</v>
      </c>
      <c r="DQ33" s="183" t="s">
        <v>572</v>
      </c>
      <c r="DR33" s="183" t="s">
        <v>572</v>
      </c>
      <c r="DS33" s="184" t="s">
        <v>572</v>
      </c>
      <c r="DT33" s="571" t="s">
        <v>5802</v>
      </c>
      <c r="DU33" s="676">
        <v>2003</v>
      </c>
      <c r="DV33" s="183" t="s">
        <v>5797</v>
      </c>
      <c r="DW33" s="547" t="s">
        <v>5927</v>
      </c>
      <c r="DX33" s="183">
        <v>2</v>
      </c>
      <c r="DY33" s="183" t="s">
        <v>2699</v>
      </c>
      <c r="DZ33" s="538" t="s">
        <v>5926</v>
      </c>
      <c r="EA33" s="374">
        <v>2013</v>
      </c>
      <c r="EB33" s="370">
        <v>3</v>
      </c>
      <c r="EC33" s="539">
        <v>3</v>
      </c>
      <c r="ED33" s="642" t="s">
        <v>5398</v>
      </c>
      <c r="EE33" s="539">
        <v>2003</v>
      </c>
      <c r="EF33" s="537">
        <v>1971</v>
      </c>
      <c r="EG33" s="539">
        <v>3</v>
      </c>
      <c r="EH33" s="612" t="s">
        <v>5751</v>
      </c>
      <c r="EI33" s="547" t="s">
        <v>4084</v>
      </c>
      <c r="EJ33" s="183">
        <v>1</v>
      </c>
      <c r="EK33" s="183" t="s">
        <v>1563</v>
      </c>
      <c r="EL33" s="538" t="s">
        <v>5929</v>
      </c>
      <c r="EM33" s="370">
        <v>1999</v>
      </c>
      <c r="EN33" s="370">
        <v>3</v>
      </c>
      <c r="EO33" s="700">
        <v>3</v>
      </c>
      <c r="EP33" s="676">
        <v>1</v>
      </c>
      <c r="EQ33" s="676">
        <v>1</v>
      </c>
      <c r="ER33" s="571" t="s">
        <v>4355</v>
      </c>
      <c r="ES33" s="183">
        <v>1992</v>
      </c>
      <c r="ET33" s="184">
        <v>3</v>
      </c>
      <c r="EU33" s="799">
        <v>1</v>
      </c>
      <c r="EV33" s="156" t="s">
        <v>5713</v>
      </c>
      <c r="EW33" s="561" t="s">
        <v>572</v>
      </c>
      <c r="EX33" s="597">
        <v>1</v>
      </c>
      <c r="EY33" s="571" t="s">
        <v>6600</v>
      </c>
      <c r="EZ33" s="561">
        <v>2000</v>
      </c>
      <c r="FA33" s="599">
        <v>3</v>
      </c>
      <c r="FB33" s="742">
        <f>IFERROR(VLOOKUP($C33,'PS Employment'!$B$2:$N$107,12,FALSE)*1000,"-")</f>
        <v>3609274</v>
      </c>
      <c r="FC33" s="740">
        <v>2</v>
      </c>
      <c r="FD33" s="692" t="s">
        <v>6853</v>
      </c>
      <c r="FE33" s="747">
        <v>2010</v>
      </c>
      <c r="FF33" s="761" t="s">
        <v>6921</v>
      </c>
      <c r="FG33" s="762" t="s">
        <v>7252</v>
      </c>
      <c r="FH33" s="713">
        <v>2</v>
      </c>
      <c r="FI33" s="788" t="s">
        <v>2699</v>
      </c>
      <c r="FJ33" s="119" t="s">
        <v>6796</v>
      </c>
      <c r="FK33" s="561">
        <v>2006</v>
      </c>
      <c r="FL33" s="561">
        <v>3</v>
      </c>
      <c r="FM33" s="600">
        <v>2</v>
      </c>
      <c r="FN33" s="818" t="s">
        <v>6922</v>
      </c>
      <c r="FO33" s="773" t="s">
        <v>6922</v>
      </c>
      <c r="FP33" s="831">
        <v>2</v>
      </c>
      <c r="FQ33" s="781" t="s">
        <v>2699</v>
      </c>
      <c r="FR33" s="536" t="s">
        <v>6923</v>
      </c>
      <c r="FS33" s="597" t="s">
        <v>572</v>
      </c>
      <c r="FT33" s="597">
        <v>2</v>
      </c>
      <c r="FU33" s="599">
        <v>1</v>
      </c>
      <c r="FV33" s="423" t="s">
        <v>572</v>
      </c>
      <c r="FW33" s="547" t="s">
        <v>7534</v>
      </c>
      <c r="FX33" s="536" t="s">
        <v>5868</v>
      </c>
      <c r="FY33" s="539">
        <v>2013</v>
      </c>
      <c r="FZ33" s="539">
        <v>3</v>
      </c>
      <c r="GA33" s="676">
        <v>2</v>
      </c>
      <c r="GB33" s="650" t="s">
        <v>7042</v>
      </c>
      <c r="GC33" s="979" t="s">
        <v>8778</v>
      </c>
      <c r="GD33" s="539">
        <v>2</v>
      </c>
      <c r="GE33" s="1040" t="s">
        <v>2699</v>
      </c>
      <c r="GF33" s="539">
        <v>1994</v>
      </c>
      <c r="GG33" s="539">
        <v>3</v>
      </c>
      <c r="GH33" s="676" t="s">
        <v>8835</v>
      </c>
      <c r="GI33" s="615" t="s">
        <v>8840</v>
      </c>
      <c r="GJ33" s="426">
        <f t="shared" si="1"/>
        <v>18</v>
      </c>
      <c r="GK33" s="427">
        <f t="shared" si="2"/>
        <v>81.818181818181827</v>
      </c>
      <c r="GL33" s="12" t="str">
        <f t="shared" si="3"/>
        <v>A</v>
      </c>
      <c r="GM33" s="83" t="s">
        <v>38</v>
      </c>
      <c r="GN33" s="18"/>
      <c r="GO33" s="340"/>
      <c r="GP33" s="1016"/>
      <c r="GQ33" s="184">
        <v>0</v>
      </c>
      <c r="GR33" s="57" t="s">
        <v>2462</v>
      </c>
      <c r="GS33" s="58" t="s">
        <v>2430</v>
      </c>
      <c r="GT33" s="59" t="s">
        <v>2465</v>
      </c>
    </row>
    <row r="34" spans="1:202" x14ac:dyDescent="0.25">
      <c r="A34" s="67">
        <v>32</v>
      </c>
      <c r="B34" s="13"/>
      <c r="C34" s="1119" t="s">
        <v>9528</v>
      </c>
      <c r="D34" s="83" t="s">
        <v>46</v>
      </c>
      <c r="E34" s="849">
        <v>520.50199999999995</v>
      </c>
      <c r="F34" s="847">
        <v>1711.6831219656672</v>
      </c>
      <c r="G34" s="49">
        <v>3290</v>
      </c>
      <c r="H34" s="156" t="s">
        <v>1159</v>
      </c>
      <c r="I34" s="20" t="s">
        <v>223</v>
      </c>
      <c r="J34" s="50">
        <v>2</v>
      </c>
      <c r="K34" s="115" t="s">
        <v>2387</v>
      </c>
      <c r="L34" s="1170">
        <v>1</v>
      </c>
      <c r="M34" s="529" t="s">
        <v>9582</v>
      </c>
      <c r="N34" s="16">
        <v>1</v>
      </c>
      <c r="O34" s="69" t="s">
        <v>572</v>
      </c>
      <c r="P34" s="50">
        <v>0</v>
      </c>
      <c r="Q34" s="53" t="s">
        <v>572</v>
      </c>
      <c r="R34" s="16">
        <v>0</v>
      </c>
      <c r="S34" s="50">
        <v>0</v>
      </c>
      <c r="T34" s="167" t="s">
        <v>572</v>
      </c>
      <c r="U34" s="16">
        <v>2</v>
      </c>
      <c r="V34" s="254">
        <v>1</v>
      </c>
      <c r="W34" s="16">
        <v>0</v>
      </c>
      <c r="X34" s="1" t="s">
        <v>572</v>
      </c>
      <c r="Y34" s="16">
        <v>1</v>
      </c>
      <c r="Z34" s="1" t="s">
        <v>224</v>
      </c>
      <c r="AA34" s="16">
        <v>1</v>
      </c>
      <c r="AB34" s="50">
        <v>0</v>
      </c>
      <c r="AC34" s="51">
        <v>2006</v>
      </c>
      <c r="AD34" s="16">
        <v>1</v>
      </c>
      <c r="AE34" s="50">
        <v>1</v>
      </c>
      <c r="AF34" s="50">
        <v>3</v>
      </c>
      <c r="AG34" s="51">
        <v>2006</v>
      </c>
      <c r="AH34" s="16">
        <v>1</v>
      </c>
      <c r="AI34" s="50">
        <v>0</v>
      </c>
      <c r="AJ34" s="51">
        <v>2010</v>
      </c>
      <c r="AK34" s="16">
        <v>1</v>
      </c>
      <c r="AL34" s="50">
        <v>3</v>
      </c>
      <c r="AM34" s="50">
        <v>1</v>
      </c>
      <c r="AN34" s="51">
        <v>2006</v>
      </c>
      <c r="AO34" s="16">
        <v>0</v>
      </c>
      <c r="AP34" s="50"/>
      <c r="AQ34" s="51" t="s">
        <v>572</v>
      </c>
      <c r="AR34" s="16">
        <v>1</v>
      </c>
      <c r="AS34" s="50">
        <v>1</v>
      </c>
      <c r="AT34" s="50">
        <v>1</v>
      </c>
      <c r="AU34" s="50">
        <v>0</v>
      </c>
      <c r="AV34" s="50">
        <v>0</v>
      </c>
      <c r="AW34" s="50">
        <v>1</v>
      </c>
      <c r="AX34" s="50">
        <v>0</v>
      </c>
      <c r="AY34" s="50">
        <v>1</v>
      </c>
      <c r="AZ34" s="50">
        <v>0</v>
      </c>
      <c r="BA34" s="50">
        <v>0</v>
      </c>
      <c r="BB34" s="50">
        <v>0</v>
      </c>
      <c r="BC34" s="69" t="s">
        <v>572</v>
      </c>
      <c r="BD34" s="423">
        <v>0</v>
      </c>
      <c r="BE34" s="475" t="s">
        <v>572</v>
      </c>
      <c r="BF34" s="25">
        <v>2</v>
      </c>
      <c r="BG34" s="19" t="s">
        <v>2109</v>
      </c>
      <c r="BH34" s="25">
        <v>1</v>
      </c>
      <c r="BI34" s="19" t="s">
        <v>2110</v>
      </c>
      <c r="BJ34" s="16">
        <v>2</v>
      </c>
      <c r="BK34" s="82" t="s">
        <v>226</v>
      </c>
      <c r="BL34" s="20" t="s">
        <v>225</v>
      </c>
      <c r="BM34" s="119" t="s">
        <v>228</v>
      </c>
      <c r="BN34" s="20" t="s">
        <v>227</v>
      </c>
      <c r="BO34" s="1" t="s">
        <v>1255</v>
      </c>
      <c r="BP34" s="16">
        <v>0</v>
      </c>
      <c r="BQ34" s="134" t="s">
        <v>572</v>
      </c>
      <c r="BR34" s="16">
        <v>1</v>
      </c>
      <c r="BS34" s="19" t="s">
        <v>224</v>
      </c>
      <c r="BT34" s="16">
        <v>0</v>
      </c>
      <c r="BU34" s="69" t="s">
        <v>572</v>
      </c>
      <c r="BV34" s="16">
        <v>0</v>
      </c>
      <c r="BW34" s="50">
        <v>3</v>
      </c>
      <c r="BX34" s="69" t="s">
        <v>572</v>
      </c>
      <c r="BY34" s="16" t="s">
        <v>1987</v>
      </c>
      <c r="BZ34" s="56" t="s">
        <v>572</v>
      </c>
      <c r="CA34" s="56" t="s">
        <v>572</v>
      </c>
      <c r="CB34" s="56" t="s">
        <v>572</v>
      </c>
      <c r="CC34" s="55" t="s">
        <v>572</v>
      </c>
      <c r="CD34" s="75" t="s">
        <v>1302</v>
      </c>
      <c r="CE34" s="1131" t="s">
        <v>1590</v>
      </c>
      <c r="CF34" s="75" t="s">
        <v>1548</v>
      </c>
      <c r="CG34" s="75" t="s">
        <v>1549</v>
      </c>
      <c r="CH34" s="77">
        <v>3</v>
      </c>
      <c r="CI34" s="75">
        <v>2002</v>
      </c>
      <c r="CJ34" s="75" t="s">
        <v>1548</v>
      </c>
      <c r="CK34" s="75">
        <v>1</v>
      </c>
      <c r="CL34" s="75">
        <v>1</v>
      </c>
      <c r="CM34" s="75" t="s">
        <v>1558</v>
      </c>
      <c r="CN34" s="75" t="s">
        <v>1551</v>
      </c>
      <c r="CO34" s="75">
        <f t="shared" si="0"/>
        <v>2</v>
      </c>
      <c r="CP34" s="336"/>
      <c r="CQ34" s="67">
        <v>32</v>
      </c>
      <c r="CR34" s="500" t="s">
        <v>9528</v>
      </c>
      <c r="CS34" s="507" t="s">
        <v>3584</v>
      </c>
      <c r="CT34" s="511"/>
      <c r="CU34" s="512" t="s">
        <v>3748</v>
      </c>
      <c r="CV34" s="628" t="s">
        <v>4672</v>
      </c>
      <c r="CW34" s="568">
        <v>1</v>
      </c>
      <c r="CX34" s="636" t="s">
        <v>5569</v>
      </c>
      <c r="CY34" s="652">
        <v>0.45651999999999998</v>
      </c>
      <c r="CZ34" s="652">
        <v>0.16539999999999999</v>
      </c>
      <c r="DA34" s="601">
        <v>34</v>
      </c>
      <c r="DB34" s="560">
        <v>16</v>
      </c>
      <c r="DC34" s="560">
        <v>12</v>
      </c>
      <c r="DD34" s="560">
        <v>15</v>
      </c>
      <c r="DE34" s="156" t="s">
        <v>9128</v>
      </c>
      <c r="DF34" s="1025" t="s">
        <v>9129</v>
      </c>
      <c r="DG34" s="717">
        <v>1</v>
      </c>
      <c r="DH34" s="119" t="s">
        <v>9130</v>
      </c>
      <c r="DI34" s="700">
        <v>2003</v>
      </c>
      <c r="DJ34" s="521" t="s">
        <v>3810</v>
      </c>
      <c r="DK34" s="537">
        <v>1996</v>
      </c>
      <c r="DL34" s="538" t="s">
        <v>3968</v>
      </c>
      <c r="DM34" s="580">
        <v>1998</v>
      </c>
      <c r="DN34" s="580">
        <v>2</v>
      </c>
      <c r="DO34" s="580">
        <v>3</v>
      </c>
      <c r="DP34" s="183" t="s">
        <v>572</v>
      </c>
      <c r="DQ34" s="183" t="s">
        <v>572</v>
      </c>
      <c r="DR34" s="183" t="s">
        <v>572</v>
      </c>
      <c r="DS34" s="184" t="s">
        <v>572</v>
      </c>
      <c r="DT34" s="571" t="s">
        <v>5930</v>
      </c>
      <c r="DU34" s="676">
        <v>1975</v>
      </c>
      <c r="DV34" s="548" t="s">
        <v>1302</v>
      </c>
      <c r="DW34" s="670" t="s">
        <v>1590</v>
      </c>
      <c r="DX34" s="548">
        <v>1</v>
      </c>
      <c r="DY34" s="548" t="s">
        <v>7005</v>
      </c>
      <c r="DZ34" s="669" t="s">
        <v>5931</v>
      </c>
      <c r="EA34" s="374">
        <v>2002</v>
      </c>
      <c r="EB34" s="370">
        <v>3</v>
      </c>
      <c r="EC34" s="539">
        <v>2</v>
      </c>
      <c r="ED34" s="642" t="s">
        <v>5399</v>
      </c>
      <c r="EE34" s="539">
        <v>1960</v>
      </c>
      <c r="EF34" s="537">
        <v>1992</v>
      </c>
      <c r="EG34" s="183">
        <v>4</v>
      </c>
      <c r="EH34" s="541" t="s">
        <v>6052</v>
      </c>
      <c r="EI34" s="547" t="s">
        <v>4470</v>
      </c>
      <c r="EJ34" s="548">
        <v>2</v>
      </c>
      <c r="EK34" s="183" t="s">
        <v>7015</v>
      </c>
      <c r="EL34" s="538" t="s">
        <v>4641</v>
      </c>
      <c r="EM34" s="370">
        <v>2003</v>
      </c>
      <c r="EN34" s="370">
        <v>3</v>
      </c>
      <c r="EO34" s="700">
        <v>2</v>
      </c>
      <c r="EP34" s="676">
        <v>1</v>
      </c>
      <c r="EQ34" s="676">
        <v>0</v>
      </c>
      <c r="ER34" s="571" t="s">
        <v>4356</v>
      </c>
      <c r="ES34" s="183">
        <v>2013</v>
      </c>
      <c r="ET34" s="184">
        <v>2</v>
      </c>
      <c r="EU34" s="799">
        <v>0</v>
      </c>
      <c r="EV34" s="156" t="s">
        <v>4365</v>
      </c>
      <c r="EW34" s="183">
        <v>2013</v>
      </c>
      <c r="EX34" s="597">
        <v>2</v>
      </c>
      <c r="EY34" s="571" t="s">
        <v>5714</v>
      </c>
      <c r="EZ34" s="183">
        <v>2013</v>
      </c>
      <c r="FA34" s="599">
        <v>2</v>
      </c>
      <c r="FB34" s="742">
        <v>25000</v>
      </c>
      <c r="FC34" s="740">
        <v>1</v>
      </c>
      <c r="FD34" s="691" t="s">
        <v>7456</v>
      </c>
      <c r="FE34" s="747">
        <v>2004</v>
      </c>
      <c r="FF34" s="761" t="s">
        <v>1302</v>
      </c>
      <c r="FG34" s="762" t="s">
        <v>6797</v>
      </c>
      <c r="FH34" s="713">
        <v>1</v>
      </c>
      <c r="FI34" s="788" t="s">
        <v>1563</v>
      </c>
      <c r="FJ34" s="119" t="s">
        <v>6798</v>
      </c>
      <c r="FK34" s="561">
        <v>2002</v>
      </c>
      <c r="FL34" s="561">
        <v>3</v>
      </c>
      <c r="FM34" s="600">
        <v>2</v>
      </c>
      <c r="FN34" s="818" t="s">
        <v>1302</v>
      </c>
      <c r="FO34" s="773" t="s">
        <v>6797</v>
      </c>
      <c r="FP34" s="713">
        <v>1</v>
      </c>
      <c r="FQ34" s="788" t="s">
        <v>1563</v>
      </c>
      <c r="FR34" s="536" t="s">
        <v>6798</v>
      </c>
      <c r="FS34" s="597" t="s">
        <v>572</v>
      </c>
      <c r="FT34" s="597">
        <v>3</v>
      </c>
      <c r="FU34" s="599">
        <v>2</v>
      </c>
      <c r="FV34" s="564" t="s">
        <v>1546</v>
      </c>
      <c r="FW34" s="547" t="s">
        <v>7533</v>
      </c>
      <c r="FX34" s="538" t="s">
        <v>7531</v>
      </c>
      <c r="FY34" s="539">
        <v>2009</v>
      </c>
      <c r="FZ34" s="539">
        <v>3</v>
      </c>
      <c r="GA34" s="676">
        <v>1</v>
      </c>
      <c r="GB34" s="650" t="s">
        <v>7532</v>
      </c>
      <c r="GC34" s="571" t="s">
        <v>8</v>
      </c>
      <c r="GD34" s="539">
        <v>2</v>
      </c>
      <c r="GE34" s="1040" t="s">
        <v>8846</v>
      </c>
      <c r="GF34" s="539">
        <v>1997</v>
      </c>
      <c r="GG34" s="539">
        <v>3</v>
      </c>
      <c r="GH34" s="676" t="s">
        <v>8835</v>
      </c>
      <c r="GI34" s="615">
        <v>4</v>
      </c>
      <c r="GJ34" s="426">
        <f t="shared" si="1"/>
        <v>14</v>
      </c>
      <c r="GK34" s="427">
        <f t="shared" si="2"/>
        <v>63.636363636363633</v>
      </c>
      <c r="GL34" s="12" t="str">
        <f t="shared" si="3"/>
        <v>B</v>
      </c>
      <c r="GM34" s="83" t="s">
        <v>46</v>
      </c>
      <c r="GN34" s="18" t="s">
        <v>2454</v>
      </c>
      <c r="GO34" s="342"/>
      <c r="GP34" s="1016"/>
      <c r="GQ34" s="184">
        <v>1</v>
      </c>
      <c r="GR34" s="57"/>
      <c r="GS34" s="58"/>
      <c r="GT34" s="59"/>
    </row>
    <row r="35" spans="1:202" x14ac:dyDescent="0.25">
      <c r="A35" s="67">
        <v>33</v>
      </c>
      <c r="B35" s="13"/>
      <c r="C35" s="23" t="s">
        <v>229</v>
      </c>
      <c r="D35" s="83" t="s">
        <v>12</v>
      </c>
      <c r="E35" s="849">
        <v>4900.2740000000003</v>
      </c>
      <c r="F35" s="847">
        <v>1590.9278392444539</v>
      </c>
      <c r="G35" s="49">
        <v>320</v>
      </c>
      <c r="H35" s="109" t="s">
        <v>230</v>
      </c>
      <c r="I35" s="20" t="s">
        <v>8</v>
      </c>
      <c r="J35" s="50">
        <v>0</v>
      </c>
      <c r="K35" s="53" t="s">
        <v>572</v>
      </c>
      <c r="L35" s="25">
        <v>1</v>
      </c>
      <c r="M35" s="19" t="s">
        <v>1613</v>
      </c>
      <c r="N35" s="16">
        <v>0</v>
      </c>
      <c r="O35" s="69" t="s">
        <v>572</v>
      </c>
      <c r="P35" s="50">
        <v>0</v>
      </c>
      <c r="Q35" s="53" t="s">
        <v>572</v>
      </c>
      <c r="R35" s="16">
        <v>0</v>
      </c>
      <c r="S35" s="50">
        <v>0</v>
      </c>
      <c r="T35" s="167" t="s">
        <v>572</v>
      </c>
      <c r="U35" s="16">
        <v>0</v>
      </c>
      <c r="V35" s="254">
        <v>0</v>
      </c>
      <c r="W35" s="16">
        <v>0</v>
      </c>
      <c r="X35" s="17" t="s">
        <v>572</v>
      </c>
      <c r="Y35" s="16">
        <v>0</v>
      </c>
      <c r="Z35" s="17" t="s">
        <v>572</v>
      </c>
      <c r="AA35" s="16">
        <v>0</v>
      </c>
      <c r="AB35" s="50"/>
      <c r="AC35" s="51" t="s">
        <v>572</v>
      </c>
      <c r="AD35" s="25">
        <v>0</v>
      </c>
      <c r="AE35" s="50"/>
      <c r="AF35" s="50" t="s">
        <v>572</v>
      </c>
      <c r="AG35" s="55" t="s">
        <v>572</v>
      </c>
      <c r="AH35" s="16">
        <v>0</v>
      </c>
      <c r="AI35" s="50"/>
      <c r="AJ35" s="55" t="s">
        <v>572</v>
      </c>
      <c r="AK35" s="16">
        <v>0</v>
      </c>
      <c r="AL35" s="50"/>
      <c r="AM35" s="50"/>
      <c r="AN35" s="51" t="s">
        <v>572</v>
      </c>
      <c r="AO35" s="16">
        <v>0</v>
      </c>
      <c r="AP35" s="50"/>
      <c r="AQ35" s="66" t="s">
        <v>572</v>
      </c>
      <c r="AR35" s="16">
        <v>0</v>
      </c>
      <c r="AS35" s="50">
        <v>0</v>
      </c>
      <c r="AT35" s="50">
        <v>0</v>
      </c>
      <c r="AU35" s="50">
        <v>0</v>
      </c>
      <c r="AV35" s="50">
        <v>0</v>
      </c>
      <c r="AW35" s="50">
        <v>0</v>
      </c>
      <c r="AX35" s="50">
        <v>0</v>
      </c>
      <c r="AY35" s="50">
        <v>0</v>
      </c>
      <c r="AZ35" s="50">
        <v>0</v>
      </c>
      <c r="BA35" s="50">
        <v>0</v>
      </c>
      <c r="BB35" s="50">
        <v>0</v>
      </c>
      <c r="BC35" s="69" t="s">
        <v>572</v>
      </c>
      <c r="BD35" s="423">
        <v>0</v>
      </c>
      <c r="BE35" s="475" t="s">
        <v>572</v>
      </c>
      <c r="BF35" s="25">
        <v>0</v>
      </c>
      <c r="BG35" s="131" t="s">
        <v>572</v>
      </c>
      <c r="BH35" s="25">
        <v>0</v>
      </c>
      <c r="BI35" s="61" t="s">
        <v>572</v>
      </c>
      <c r="BJ35" s="16">
        <v>1</v>
      </c>
      <c r="BK35" s="21" t="s">
        <v>232</v>
      </c>
      <c r="BL35" s="20" t="s">
        <v>231</v>
      </c>
      <c r="BM35" s="21" t="s">
        <v>214</v>
      </c>
      <c r="BN35" s="20" t="s">
        <v>213</v>
      </c>
      <c r="BO35" s="132" t="s">
        <v>572</v>
      </c>
      <c r="BP35" s="16">
        <v>0</v>
      </c>
      <c r="BQ35" s="134" t="s">
        <v>572</v>
      </c>
      <c r="BR35" s="16">
        <v>0</v>
      </c>
      <c r="BS35" s="17" t="s">
        <v>572</v>
      </c>
      <c r="BT35" s="16">
        <v>0</v>
      </c>
      <c r="BU35" s="69" t="s">
        <v>572</v>
      </c>
      <c r="BV35" s="16">
        <v>0</v>
      </c>
      <c r="BW35" s="50">
        <v>0</v>
      </c>
      <c r="BX35" s="69" t="s">
        <v>572</v>
      </c>
      <c r="BY35" s="16" t="s">
        <v>2007</v>
      </c>
      <c r="BZ35" s="50" t="s">
        <v>1966</v>
      </c>
      <c r="CA35" s="56" t="s">
        <v>572</v>
      </c>
      <c r="CB35" s="56" t="s">
        <v>572</v>
      </c>
      <c r="CC35" s="55">
        <v>0</v>
      </c>
      <c r="CD35" s="75" t="s">
        <v>9479</v>
      </c>
      <c r="CE35" s="1131" t="s">
        <v>1591</v>
      </c>
      <c r="CF35" s="75" t="s">
        <v>1548</v>
      </c>
      <c r="CG35" s="75" t="s">
        <v>1549</v>
      </c>
      <c r="CH35" s="75">
        <v>3</v>
      </c>
      <c r="CI35" s="75">
        <v>2010</v>
      </c>
      <c r="CJ35" s="75" t="s">
        <v>1548</v>
      </c>
      <c r="CK35" s="75">
        <v>1</v>
      </c>
      <c r="CL35" s="75">
        <v>1</v>
      </c>
      <c r="CM35" s="75" t="s">
        <v>1563</v>
      </c>
      <c r="CN35" s="75" t="s">
        <v>1553</v>
      </c>
      <c r="CO35" s="75">
        <f t="shared" ref="CO35:CO66" si="4">IF(CH35=0,0,IF(CG35="T",1,2)+IF(CQ35&gt;1,1,0))</f>
        <v>2</v>
      </c>
      <c r="CP35" s="336"/>
      <c r="CQ35" s="67">
        <v>33</v>
      </c>
      <c r="CR35" s="500" t="s">
        <v>229</v>
      </c>
      <c r="CS35" s="507" t="s">
        <v>3585</v>
      </c>
      <c r="CT35" s="511"/>
      <c r="CU35" s="512" t="s">
        <v>3748</v>
      </c>
      <c r="CV35" s="628" t="s">
        <v>5597</v>
      </c>
      <c r="CW35" s="568">
        <v>0</v>
      </c>
      <c r="CX35" s="631" t="s">
        <v>572</v>
      </c>
      <c r="CY35" s="380">
        <v>0</v>
      </c>
      <c r="CZ35" s="380">
        <v>3.9399999999999998E-2</v>
      </c>
      <c r="DA35" s="656">
        <v>13</v>
      </c>
      <c r="DB35" s="597">
        <v>11</v>
      </c>
      <c r="DC35" s="597">
        <v>5</v>
      </c>
      <c r="DD35" s="597">
        <v>3</v>
      </c>
      <c r="DE35" s="156" t="s">
        <v>572</v>
      </c>
      <c r="DF35" s="1025" t="s">
        <v>572</v>
      </c>
      <c r="DG35" s="717" t="s">
        <v>572</v>
      </c>
      <c r="DH35" s="1025" t="s">
        <v>572</v>
      </c>
      <c r="DI35" s="700" t="s">
        <v>572</v>
      </c>
      <c r="DJ35" s="109" t="s">
        <v>230</v>
      </c>
      <c r="DK35" s="537">
        <v>2004</v>
      </c>
      <c r="DL35" s="538" t="s">
        <v>3815</v>
      </c>
      <c r="DM35" s="580">
        <v>2012</v>
      </c>
      <c r="DN35" s="580">
        <v>2</v>
      </c>
      <c r="DO35" s="580">
        <v>2</v>
      </c>
      <c r="DP35" s="183" t="s">
        <v>572</v>
      </c>
      <c r="DQ35" s="183" t="s">
        <v>572</v>
      </c>
      <c r="DR35" s="183" t="s">
        <v>572</v>
      </c>
      <c r="DS35" s="184" t="s">
        <v>572</v>
      </c>
      <c r="DT35" s="109" t="s">
        <v>230</v>
      </c>
      <c r="DU35" s="676">
        <v>2004</v>
      </c>
      <c r="DV35" s="183" t="s">
        <v>5932</v>
      </c>
      <c r="DW35" s="547" t="s">
        <v>4636</v>
      </c>
      <c r="DX35" s="183">
        <v>2</v>
      </c>
      <c r="DY35" s="183" t="s">
        <v>2699</v>
      </c>
      <c r="DZ35" s="538" t="s">
        <v>5933</v>
      </c>
      <c r="EA35" s="374">
        <v>2008</v>
      </c>
      <c r="EB35" s="370">
        <v>3</v>
      </c>
      <c r="EC35" s="539">
        <v>2</v>
      </c>
      <c r="ED35" s="642" t="s">
        <v>5400</v>
      </c>
      <c r="EE35" s="539">
        <v>2004</v>
      </c>
      <c r="EF35" s="537">
        <v>1986</v>
      </c>
      <c r="EG35" s="539">
        <v>0</v>
      </c>
      <c r="EH35" s="541" t="s">
        <v>6052</v>
      </c>
      <c r="EI35" s="547" t="s">
        <v>4470</v>
      </c>
      <c r="EJ35" s="183">
        <v>2</v>
      </c>
      <c r="EK35" s="183" t="s">
        <v>7015</v>
      </c>
      <c r="EL35" s="538" t="s">
        <v>4641</v>
      </c>
      <c r="EM35" s="370">
        <v>2007</v>
      </c>
      <c r="EN35" s="370">
        <v>3</v>
      </c>
      <c r="EO35" s="700">
        <v>2</v>
      </c>
      <c r="EP35" s="676">
        <v>0</v>
      </c>
      <c r="EQ35" s="676" t="s">
        <v>572</v>
      </c>
      <c r="ER35" s="611" t="s">
        <v>572</v>
      </c>
      <c r="ES35" s="183" t="s">
        <v>572</v>
      </c>
      <c r="ET35" s="184">
        <v>0</v>
      </c>
      <c r="EU35" s="799">
        <v>0</v>
      </c>
      <c r="EV35" s="572" t="s">
        <v>572</v>
      </c>
      <c r="EW35" s="183" t="s">
        <v>572</v>
      </c>
      <c r="EX35" s="597">
        <v>0</v>
      </c>
      <c r="EY35" s="572" t="s">
        <v>572</v>
      </c>
      <c r="EZ35" s="183" t="s">
        <v>572</v>
      </c>
      <c r="FA35" s="599">
        <v>0</v>
      </c>
      <c r="FB35" s="742">
        <v>25000</v>
      </c>
      <c r="FC35" s="740">
        <v>1</v>
      </c>
      <c r="FD35" s="691" t="s">
        <v>5933</v>
      </c>
      <c r="FE35" s="747">
        <v>2010</v>
      </c>
      <c r="FF35" s="761" t="s">
        <v>572</v>
      </c>
      <c r="FG35" s="762" t="s">
        <v>572</v>
      </c>
      <c r="FH35" s="713">
        <v>0</v>
      </c>
      <c r="FI35" s="788" t="s">
        <v>572</v>
      </c>
      <c r="FJ35" s="691" t="s">
        <v>5933</v>
      </c>
      <c r="FK35" s="561" t="s">
        <v>572</v>
      </c>
      <c r="FL35" s="561">
        <v>1</v>
      </c>
      <c r="FM35" s="600">
        <v>0</v>
      </c>
      <c r="FN35" s="818" t="s">
        <v>572</v>
      </c>
      <c r="FO35" s="773" t="s">
        <v>572</v>
      </c>
      <c r="FP35" s="831">
        <v>0</v>
      </c>
      <c r="FQ35" s="781" t="s">
        <v>572</v>
      </c>
      <c r="FR35" s="691" t="s">
        <v>5933</v>
      </c>
      <c r="FS35" s="597" t="s">
        <v>572</v>
      </c>
      <c r="FT35" s="597">
        <v>1</v>
      </c>
      <c r="FU35" s="599">
        <v>0</v>
      </c>
      <c r="FV35" s="564" t="s">
        <v>1450</v>
      </c>
      <c r="FW35" s="637" t="s">
        <v>572</v>
      </c>
      <c r="FX35" s="722" t="s">
        <v>5933</v>
      </c>
      <c r="FY35" s="58" t="s">
        <v>572</v>
      </c>
      <c r="FZ35" s="539">
        <v>0</v>
      </c>
      <c r="GA35" s="676">
        <v>0</v>
      </c>
      <c r="GB35" s="860" t="s">
        <v>572</v>
      </c>
      <c r="GC35" s="109" t="s">
        <v>8</v>
      </c>
      <c r="GD35" s="539">
        <v>2</v>
      </c>
      <c r="GE35" s="1040" t="s">
        <v>8834</v>
      </c>
      <c r="GF35" s="539">
        <v>1995</v>
      </c>
      <c r="GG35" s="539">
        <v>3</v>
      </c>
      <c r="GH35" s="676" t="s">
        <v>8835</v>
      </c>
      <c r="GI35" s="615">
        <v>4</v>
      </c>
      <c r="GJ35" s="426">
        <f t="shared" ref="GJ35:GJ66" si="5">N35+CO35+EC35+EO35+ET35+FM35+FU35+GA35</f>
        <v>6</v>
      </c>
      <c r="GK35" s="427">
        <f t="shared" ref="GK35:GK66" si="6">GJ35/22*100</f>
        <v>27.27272727272727</v>
      </c>
      <c r="GL35" s="12" t="str">
        <f t="shared" ref="GL35:GL66" si="7">IF(GK35&lt;25,"D",IF(GK35&lt;50,"C",IF(GK35&lt;75,"B","A")))</f>
        <v>C</v>
      </c>
      <c r="GM35" s="83" t="s">
        <v>12</v>
      </c>
      <c r="GN35" s="18" t="s">
        <v>2454</v>
      </c>
      <c r="GO35" s="342">
        <v>1</v>
      </c>
      <c r="GP35" s="1016"/>
      <c r="GQ35" s="184">
        <v>0</v>
      </c>
      <c r="GR35" s="57"/>
      <c r="GS35" s="58"/>
      <c r="GT35" s="59"/>
    </row>
    <row r="36" spans="1:202" x14ac:dyDescent="0.25">
      <c r="A36" s="67">
        <v>34</v>
      </c>
      <c r="B36" s="13"/>
      <c r="C36" s="14" t="s">
        <v>233</v>
      </c>
      <c r="D36" s="83" t="s">
        <v>12</v>
      </c>
      <c r="E36" s="849">
        <v>14037.472</v>
      </c>
      <c r="F36" s="847">
        <v>12307.504386138769</v>
      </c>
      <c r="G36" s="49">
        <v>880</v>
      </c>
      <c r="H36" s="109" t="s">
        <v>3143</v>
      </c>
      <c r="I36" s="369" t="s">
        <v>8</v>
      </c>
      <c r="J36" s="50">
        <v>0</v>
      </c>
      <c r="K36" s="53" t="s">
        <v>572</v>
      </c>
      <c r="L36" s="25">
        <v>1</v>
      </c>
      <c r="M36" s="1132" t="s">
        <v>9583</v>
      </c>
      <c r="N36" s="16">
        <v>0</v>
      </c>
      <c r="O36" s="69" t="s">
        <v>572</v>
      </c>
      <c r="P36" s="50">
        <v>0</v>
      </c>
      <c r="Q36" s="53" t="s">
        <v>572</v>
      </c>
      <c r="R36" s="16">
        <v>0</v>
      </c>
      <c r="S36" s="50">
        <v>0</v>
      </c>
      <c r="T36" s="167" t="s">
        <v>572</v>
      </c>
      <c r="U36" s="16">
        <v>0</v>
      </c>
      <c r="V36" s="254">
        <v>0</v>
      </c>
      <c r="W36" s="16">
        <v>0</v>
      </c>
      <c r="X36" s="17" t="s">
        <v>572</v>
      </c>
      <c r="Y36" s="16">
        <v>0</v>
      </c>
      <c r="Z36" s="17" t="s">
        <v>572</v>
      </c>
      <c r="AA36" s="16">
        <v>0</v>
      </c>
      <c r="AB36" s="50"/>
      <c r="AC36" s="51" t="s">
        <v>572</v>
      </c>
      <c r="AD36" s="25">
        <v>0</v>
      </c>
      <c r="AE36" s="50"/>
      <c r="AF36" s="50" t="s">
        <v>572</v>
      </c>
      <c r="AG36" s="55" t="s">
        <v>572</v>
      </c>
      <c r="AH36" s="16">
        <v>0</v>
      </c>
      <c r="AI36" s="50"/>
      <c r="AJ36" s="55" t="s">
        <v>572</v>
      </c>
      <c r="AK36" s="16">
        <v>0</v>
      </c>
      <c r="AL36" s="50"/>
      <c r="AM36" s="50"/>
      <c r="AN36" s="51" t="s">
        <v>572</v>
      </c>
      <c r="AO36" s="16">
        <v>0</v>
      </c>
      <c r="AP36" s="50"/>
      <c r="AQ36" s="66" t="s">
        <v>572</v>
      </c>
      <c r="AR36" s="16">
        <v>0</v>
      </c>
      <c r="AS36" s="50">
        <v>0</v>
      </c>
      <c r="AT36" s="50">
        <v>0</v>
      </c>
      <c r="AU36" s="50">
        <v>0</v>
      </c>
      <c r="AV36" s="50">
        <v>0</v>
      </c>
      <c r="AW36" s="50">
        <v>0</v>
      </c>
      <c r="AX36" s="50">
        <v>0</v>
      </c>
      <c r="AY36" s="50">
        <v>0</v>
      </c>
      <c r="AZ36" s="50">
        <v>0</v>
      </c>
      <c r="BA36" s="50">
        <v>0</v>
      </c>
      <c r="BB36" s="50">
        <v>0</v>
      </c>
      <c r="BC36" s="69" t="s">
        <v>572</v>
      </c>
      <c r="BD36" s="423">
        <v>0</v>
      </c>
      <c r="BE36" s="475" t="s">
        <v>572</v>
      </c>
      <c r="BF36" s="25">
        <v>0</v>
      </c>
      <c r="BG36" s="131" t="s">
        <v>572</v>
      </c>
      <c r="BH36" s="25">
        <v>0</v>
      </c>
      <c r="BI36" s="61" t="s">
        <v>572</v>
      </c>
      <c r="BJ36" s="16">
        <v>0</v>
      </c>
      <c r="BK36" s="21" t="s">
        <v>235</v>
      </c>
      <c r="BL36" s="20" t="s">
        <v>234</v>
      </c>
      <c r="BM36" s="21" t="s">
        <v>236</v>
      </c>
      <c r="BN36" s="20" t="s">
        <v>213</v>
      </c>
      <c r="BO36" s="132" t="s">
        <v>572</v>
      </c>
      <c r="BP36" s="16">
        <v>0</v>
      </c>
      <c r="BQ36" s="134" t="s">
        <v>572</v>
      </c>
      <c r="BR36" s="16">
        <v>0</v>
      </c>
      <c r="BS36" s="17" t="s">
        <v>572</v>
      </c>
      <c r="BT36" s="16">
        <v>0</v>
      </c>
      <c r="BU36" s="69" t="s">
        <v>572</v>
      </c>
      <c r="BV36" s="16">
        <v>0</v>
      </c>
      <c r="BW36" s="50">
        <v>0</v>
      </c>
      <c r="BX36" s="69" t="s">
        <v>572</v>
      </c>
      <c r="BY36" s="16" t="s">
        <v>2007</v>
      </c>
      <c r="BZ36" s="50" t="s">
        <v>1958</v>
      </c>
      <c r="CA36" s="56" t="s">
        <v>572</v>
      </c>
      <c r="CB36" s="56" t="s">
        <v>572</v>
      </c>
      <c r="CC36" s="55">
        <v>0</v>
      </c>
      <c r="CD36" s="75" t="s">
        <v>1586</v>
      </c>
      <c r="CE36" s="1131" t="s">
        <v>1587</v>
      </c>
      <c r="CF36" s="67" t="s">
        <v>1548</v>
      </c>
      <c r="CG36" s="67" t="s">
        <v>1549</v>
      </c>
      <c r="CH36" s="73">
        <v>3</v>
      </c>
      <c r="CI36" s="67">
        <v>2000</v>
      </c>
      <c r="CJ36" s="73" t="s">
        <v>1548</v>
      </c>
      <c r="CK36" s="73">
        <v>1</v>
      </c>
      <c r="CL36" s="74">
        <v>2</v>
      </c>
      <c r="CM36" s="985" t="s">
        <v>9531</v>
      </c>
      <c r="CN36" s="75" t="s">
        <v>1551</v>
      </c>
      <c r="CO36" s="75">
        <f t="shared" si="4"/>
        <v>2</v>
      </c>
      <c r="CP36" s="336"/>
      <c r="CQ36" s="67">
        <v>34</v>
      </c>
      <c r="CR36" s="500" t="s">
        <v>233</v>
      </c>
      <c r="CS36" s="507" t="s">
        <v>3586</v>
      </c>
      <c r="CT36" s="511"/>
      <c r="CU36" s="512"/>
      <c r="CV36" s="628" t="s">
        <v>3143</v>
      </c>
      <c r="CW36" s="568">
        <v>0</v>
      </c>
      <c r="CX36" s="631" t="s">
        <v>572</v>
      </c>
      <c r="CY36" s="380">
        <v>0.13768</v>
      </c>
      <c r="CZ36" s="380">
        <v>4.7199999999999999E-2</v>
      </c>
      <c r="DA36" s="656">
        <v>19</v>
      </c>
      <c r="DB36" s="597">
        <v>11</v>
      </c>
      <c r="DC36" s="597">
        <v>5</v>
      </c>
      <c r="DD36" s="597">
        <v>0</v>
      </c>
      <c r="DE36" s="156" t="s">
        <v>572</v>
      </c>
      <c r="DF36" s="1025" t="s">
        <v>572</v>
      </c>
      <c r="DG36" s="717" t="s">
        <v>572</v>
      </c>
      <c r="DH36" s="1025" t="s">
        <v>572</v>
      </c>
      <c r="DI36" s="700" t="s">
        <v>572</v>
      </c>
      <c r="DJ36" s="109" t="s">
        <v>3143</v>
      </c>
      <c r="DK36" s="537">
        <v>1996</v>
      </c>
      <c r="DL36" s="541" t="s">
        <v>572</v>
      </c>
      <c r="DM36" s="580" t="s">
        <v>572</v>
      </c>
      <c r="DN36" s="580">
        <v>0</v>
      </c>
      <c r="DO36" s="580" t="s">
        <v>572</v>
      </c>
      <c r="DP36" s="183" t="s">
        <v>572</v>
      </c>
      <c r="DQ36" s="183" t="s">
        <v>572</v>
      </c>
      <c r="DR36" s="183" t="s">
        <v>572</v>
      </c>
      <c r="DS36" s="184" t="s">
        <v>572</v>
      </c>
      <c r="DT36" s="542" t="s">
        <v>5948</v>
      </c>
      <c r="DU36" s="676">
        <v>1969</v>
      </c>
      <c r="DV36" s="183" t="s">
        <v>6431</v>
      </c>
      <c r="DW36" s="547" t="s">
        <v>5936</v>
      </c>
      <c r="DX36" s="183">
        <v>1</v>
      </c>
      <c r="DY36" s="183" t="s">
        <v>1563</v>
      </c>
      <c r="DZ36" s="538" t="s">
        <v>5934</v>
      </c>
      <c r="EA36" s="374">
        <v>1996</v>
      </c>
      <c r="EB36" s="370">
        <v>3</v>
      </c>
      <c r="EC36" s="539">
        <v>2</v>
      </c>
      <c r="ED36" s="542" t="s">
        <v>5948</v>
      </c>
      <c r="EE36" s="539">
        <v>1969</v>
      </c>
      <c r="EF36" s="537">
        <v>2005</v>
      </c>
      <c r="EG36" s="539">
        <v>0</v>
      </c>
      <c r="EH36" s="541" t="s">
        <v>6052</v>
      </c>
      <c r="EI36" s="547" t="s">
        <v>4470</v>
      </c>
      <c r="EJ36" s="183">
        <v>2</v>
      </c>
      <c r="EK36" s="183" t="s">
        <v>7015</v>
      </c>
      <c r="EL36" s="538" t="s">
        <v>4641</v>
      </c>
      <c r="EM36" s="370">
        <v>2007</v>
      </c>
      <c r="EN36" s="370">
        <v>3</v>
      </c>
      <c r="EO36" s="700">
        <v>2</v>
      </c>
      <c r="EP36" s="676">
        <v>0</v>
      </c>
      <c r="EQ36" s="676">
        <v>0</v>
      </c>
      <c r="ER36" s="611" t="s">
        <v>572</v>
      </c>
      <c r="ES36" s="183" t="s">
        <v>572</v>
      </c>
      <c r="ET36" s="184">
        <v>0</v>
      </c>
      <c r="EU36" s="799">
        <v>0</v>
      </c>
      <c r="EV36" s="572" t="s">
        <v>572</v>
      </c>
      <c r="EW36" s="183" t="s">
        <v>572</v>
      </c>
      <c r="EX36" s="597">
        <v>0</v>
      </c>
      <c r="EY36" s="572" t="s">
        <v>572</v>
      </c>
      <c r="EZ36" s="183" t="s">
        <v>572</v>
      </c>
      <c r="FA36" s="599">
        <v>0</v>
      </c>
      <c r="FB36" s="742">
        <v>58800</v>
      </c>
      <c r="FC36" s="740">
        <v>2</v>
      </c>
      <c r="FD36" s="691" t="s">
        <v>7458</v>
      </c>
      <c r="FE36" s="747">
        <v>2004</v>
      </c>
      <c r="FF36" s="761" t="s">
        <v>5935</v>
      </c>
      <c r="FG36" s="762" t="s">
        <v>6899</v>
      </c>
      <c r="FH36" s="831">
        <v>1</v>
      </c>
      <c r="FI36" s="784" t="s">
        <v>1563</v>
      </c>
      <c r="FJ36" s="119" t="s">
        <v>5115</v>
      </c>
      <c r="FK36" s="561" t="s">
        <v>572</v>
      </c>
      <c r="FL36" s="561">
        <v>2</v>
      </c>
      <c r="FM36" s="600">
        <v>2</v>
      </c>
      <c r="FN36" s="819" t="s">
        <v>5935</v>
      </c>
      <c r="FO36" s="760" t="s">
        <v>6899</v>
      </c>
      <c r="FP36" s="831">
        <v>1</v>
      </c>
      <c r="FQ36" s="784" t="s">
        <v>1563</v>
      </c>
      <c r="FR36" s="536" t="s">
        <v>5115</v>
      </c>
      <c r="FS36" s="561" t="s">
        <v>572</v>
      </c>
      <c r="FT36" s="597">
        <v>2</v>
      </c>
      <c r="FU36" s="599">
        <v>2</v>
      </c>
      <c r="FV36" s="566" t="s">
        <v>2486</v>
      </c>
      <c r="FW36" s="547" t="s">
        <v>7650</v>
      </c>
      <c r="FX36" s="722" t="s">
        <v>7540</v>
      </c>
      <c r="FY36" s="539">
        <v>2014</v>
      </c>
      <c r="FZ36" s="539">
        <v>2</v>
      </c>
      <c r="GA36" s="676">
        <v>1</v>
      </c>
      <c r="GB36" s="860" t="s">
        <v>572</v>
      </c>
      <c r="GC36" s="109" t="s">
        <v>8</v>
      </c>
      <c r="GD36" s="539">
        <v>2</v>
      </c>
      <c r="GE36" s="1040" t="s">
        <v>8834</v>
      </c>
      <c r="GF36" s="539">
        <v>2000</v>
      </c>
      <c r="GG36" s="539">
        <v>3</v>
      </c>
      <c r="GH36" s="676" t="s">
        <v>8835</v>
      </c>
      <c r="GI36" s="615">
        <v>3</v>
      </c>
      <c r="GJ36" s="426">
        <f t="shared" si="5"/>
        <v>11</v>
      </c>
      <c r="GK36" s="427">
        <f t="shared" si="6"/>
        <v>50</v>
      </c>
      <c r="GL36" s="12" t="str">
        <f t="shared" si="7"/>
        <v>B</v>
      </c>
      <c r="GM36" s="83" t="s">
        <v>12</v>
      </c>
      <c r="GN36" s="18" t="s">
        <v>2454</v>
      </c>
      <c r="GO36" s="342">
        <v>1</v>
      </c>
      <c r="GP36" s="1016">
        <v>21.7</v>
      </c>
      <c r="GQ36" s="184">
        <v>0</v>
      </c>
      <c r="GR36" s="57"/>
      <c r="GS36" s="58"/>
      <c r="GT36" s="59"/>
    </row>
    <row r="37" spans="1:202" x14ac:dyDescent="0.25">
      <c r="A37" s="67">
        <v>35</v>
      </c>
      <c r="B37" s="13"/>
      <c r="C37" s="14" t="s">
        <v>237</v>
      </c>
      <c r="D37" s="83" t="s">
        <v>38</v>
      </c>
      <c r="E37" s="849">
        <v>17948.141</v>
      </c>
      <c r="F37" s="847">
        <v>252439.6217515468</v>
      </c>
      <c r="G37" s="49">
        <v>14060</v>
      </c>
      <c r="H37" s="155" t="s">
        <v>239</v>
      </c>
      <c r="I37" s="20" t="s">
        <v>238</v>
      </c>
      <c r="J37" s="56">
        <v>2</v>
      </c>
      <c r="K37" s="111" t="s">
        <v>2388</v>
      </c>
      <c r="L37" s="25">
        <v>2</v>
      </c>
      <c r="M37" s="19" t="s">
        <v>3157</v>
      </c>
      <c r="N37" s="25">
        <v>2</v>
      </c>
      <c r="O37" s="288" t="s">
        <v>2389</v>
      </c>
      <c r="P37" s="50">
        <v>1</v>
      </c>
      <c r="Q37" s="191" t="s">
        <v>2343</v>
      </c>
      <c r="R37" s="16">
        <v>0</v>
      </c>
      <c r="S37" s="50">
        <v>0</v>
      </c>
      <c r="T37" s="168" t="s">
        <v>572</v>
      </c>
      <c r="U37" s="25">
        <v>2</v>
      </c>
      <c r="V37" s="252">
        <v>1</v>
      </c>
      <c r="W37" s="25">
        <v>0</v>
      </c>
      <c r="X37" s="19" t="s">
        <v>572</v>
      </c>
      <c r="Y37" s="25">
        <v>1</v>
      </c>
      <c r="Z37" s="61" t="s">
        <v>245</v>
      </c>
      <c r="AA37" s="25">
        <v>1</v>
      </c>
      <c r="AB37" s="56">
        <v>1</v>
      </c>
      <c r="AC37" s="55">
        <v>1989</v>
      </c>
      <c r="AD37" s="25">
        <v>0</v>
      </c>
      <c r="AE37" s="50"/>
      <c r="AF37" s="50" t="s">
        <v>572</v>
      </c>
      <c r="AG37" s="55" t="s">
        <v>572</v>
      </c>
      <c r="AH37" s="25">
        <v>0</v>
      </c>
      <c r="AI37" s="56"/>
      <c r="AJ37" s="55" t="s">
        <v>572</v>
      </c>
      <c r="AK37" s="25">
        <v>1</v>
      </c>
      <c r="AL37" s="56">
        <v>2</v>
      </c>
      <c r="AM37" s="56">
        <v>1</v>
      </c>
      <c r="AN37" s="55">
        <v>2003</v>
      </c>
      <c r="AO37" s="25">
        <v>1</v>
      </c>
      <c r="AP37" s="56">
        <v>1</v>
      </c>
      <c r="AQ37" s="55">
        <v>2003</v>
      </c>
      <c r="AR37" s="25">
        <v>1</v>
      </c>
      <c r="AS37" s="56">
        <v>1</v>
      </c>
      <c r="AT37" s="56">
        <v>0</v>
      </c>
      <c r="AU37" s="56">
        <v>0</v>
      </c>
      <c r="AV37" s="56">
        <v>0</v>
      </c>
      <c r="AW37" s="56">
        <v>1</v>
      </c>
      <c r="AX37" s="56">
        <v>1</v>
      </c>
      <c r="AY37" s="56">
        <v>1</v>
      </c>
      <c r="AZ37" s="56">
        <v>1</v>
      </c>
      <c r="BA37" s="56">
        <v>0</v>
      </c>
      <c r="BB37" s="56">
        <v>0</v>
      </c>
      <c r="BC37" s="69" t="s">
        <v>572</v>
      </c>
      <c r="BD37" s="423">
        <v>1</v>
      </c>
      <c r="BE37" s="19" t="s">
        <v>3177</v>
      </c>
      <c r="BF37" s="25">
        <v>0</v>
      </c>
      <c r="BG37" s="131" t="s">
        <v>572</v>
      </c>
      <c r="BH37" s="25">
        <v>1</v>
      </c>
      <c r="BI37" s="19" t="s">
        <v>2111</v>
      </c>
      <c r="BJ37" s="25">
        <v>2</v>
      </c>
      <c r="BK37" s="60" t="s">
        <v>241</v>
      </c>
      <c r="BL37" s="20" t="s">
        <v>240</v>
      </c>
      <c r="BM37" s="21" t="s">
        <v>243</v>
      </c>
      <c r="BN37" s="20" t="s">
        <v>242</v>
      </c>
      <c r="BO37" s="26" t="s">
        <v>244</v>
      </c>
      <c r="BP37" s="25">
        <v>1</v>
      </c>
      <c r="BQ37" s="26" t="s">
        <v>1447</v>
      </c>
      <c r="BR37" s="25">
        <v>1</v>
      </c>
      <c r="BS37" s="26" t="s">
        <v>1448</v>
      </c>
      <c r="BT37" s="25">
        <v>2</v>
      </c>
      <c r="BU37" s="69" t="s">
        <v>572</v>
      </c>
      <c r="BV37" s="16">
        <v>0</v>
      </c>
      <c r="BW37" s="56">
        <v>3</v>
      </c>
      <c r="BX37" s="24" t="s">
        <v>1924</v>
      </c>
      <c r="BY37" s="25" t="s">
        <v>1992</v>
      </c>
      <c r="BZ37" s="56" t="s">
        <v>1966</v>
      </c>
      <c r="CA37" s="56" t="s">
        <v>572</v>
      </c>
      <c r="CB37" s="56" t="s">
        <v>572</v>
      </c>
      <c r="CC37" s="55">
        <v>0</v>
      </c>
      <c r="CD37" s="75" t="s">
        <v>1707</v>
      </c>
      <c r="CE37" s="1131" t="s">
        <v>1592</v>
      </c>
      <c r="CF37" s="67" t="s">
        <v>1548</v>
      </c>
      <c r="CG37" s="67" t="s">
        <v>13</v>
      </c>
      <c r="CH37" s="73">
        <v>3</v>
      </c>
      <c r="CI37" s="67">
        <v>2007</v>
      </c>
      <c r="CJ37" s="73" t="s">
        <v>1548</v>
      </c>
      <c r="CK37" s="73">
        <v>1</v>
      </c>
      <c r="CL37" s="74">
        <v>1</v>
      </c>
      <c r="CM37" s="67" t="s">
        <v>1558</v>
      </c>
      <c r="CN37" s="75" t="s">
        <v>1553</v>
      </c>
      <c r="CO37" s="75">
        <f t="shared" si="4"/>
        <v>3</v>
      </c>
      <c r="CP37" s="336"/>
      <c r="CQ37" s="67">
        <v>35</v>
      </c>
      <c r="CR37" s="500" t="s">
        <v>237</v>
      </c>
      <c r="CS37" s="507" t="s">
        <v>3587</v>
      </c>
      <c r="CT37" s="511"/>
      <c r="CU37" s="512"/>
      <c r="CV37" s="646" t="s">
        <v>4673</v>
      </c>
      <c r="CW37" s="568">
        <v>2</v>
      </c>
      <c r="CX37" s="645" t="s">
        <v>5531</v>
      </c>
      <c r="CY37" s="652">
        <v>0.77536000000000005</v>
      </c>
      <c r="CZ37" s="652">
        <v>0.81889999999999996</v>
      </c>
      <c r="DA37" s="601">
        <v>100</v>
      </c>
      <c r="DB37" s="560">
        <v>57</v>
      </c>
      <c r="DC37" s="560">
        <v>70</v>
      </c>
      <c r="DD37" s="560">
        <v>71</v>
      </c>
      <c r="DE37" s="156" t="s">
        <v>9131</v>
      </c>
      <c r="DF37" s="1025" t="s">
        <v>9132</v>
      </c>
      <c r="DG37" s="717">
        <v>1</v>
      </c>
      <c r="DH37" s="119" t="s">
        <v>9133</v>
      </c>
      <c r="DI37" s="700">
        <v>2000</v>
      </c>
      <c r="DJ37" s="521" t="s">
        <v>3969</v>
      </c>
      <c r="DK37" s="537">
        <v>1927</v>
      </c>
      <c r="DL37" s="538" t="s">
        <v>3996</v>
      </c>
      <c r="DM37" s="580">
        <v>1963</v>
      </c>
      <c r="DN37" s="580">
        <v>2</v>
      </c>
      <c r="DO37" s="580">
        <v>3</v>
      </c>
      <c r="DP37" s="183" t="s">
        <v>572</v>
      </c>
      <c r="DQ37" s="183" t="s">
        <v>572</v>
      </c>
      <c r="DR37" s="183" t="s">
        <v>572</v>
      </c>
      <c r="DS37" s="184" t="s">
        <v>572</v>
      </c>
      <c r="DT37" s="571" t="s">
        <v>5937</v>
      </c>
      <c r="DU37" s="676">
        <v>1902</v>
      </c>
      <c r="DV37" s="183" t="s">
        <v>5939</v>
      </c>
      <c r="DW37" s="547" t="s">
        <v>5925</v>
      </c>
      <c r="DX37" s="183">
        <v>2</v>
      </c>
      <c r="DY37" s="183" t="s">
        <v>2699</v>
      </c>
      <c r="DZ37" s="538" t="s">
        <v>5938</v>
      </c>
      <c r="EA37" s="374">
        <v>2000</v>
      </c>
      <c r="EB37" s="370">
        <v>3</v>
      </c>
      <c r="EC37" s="539">
        <v>3</v>
      </c>
      <c r="ED37" s="642" t="s">
        <v>5401</v>
      </c>
      <c r="EE37" s="539">
        <v>1844</v>
      </c>
      <c r="EF37" s="537">
        <v>1966</v>
      </c>
      <c r="EG37" s="539">
        <v>2</v>
      </c>
      <c r="EH37" s="547" t="s">
        <v>5945</v>
      </c>
      <c r="EI37" s="547" t="s">
        <v>5946</v>
      </c>
      <c r="EJ37" s="183">
        <v>2</v>
      </c>
      <c r="EK37" s="183" t="s">
        <v>2699</v>
      </c>
      <c r="EL37" s="538" t="s">
        <v>5944</v>
      </c>
      <c r="EM37" s="370">
        <v>2013</v>
      </c>
      <c r="EN37" s="370">
        <v>3</v>
      </c>
      <c r="EO37" s="700">
        <v>3</v>
      </c>
      <c r="EP37" s="676">
        <v>1</v>
      </c>
      <c r="EQ37" s="676">
        <v>1</v>
      </c>
      <c r="ER37" s="571" t="s">
        <v>4357</v>
      </c>
      <c r="ES37" s="629">
        <v>2000</v>
      </c>
      <c r="ET37" s="184">
        <v>3</v>
      </c>
      <c r="EU37" s="799">
        <v>1</v>
      </c>
      <c r="EV37" s="156" t="s">
        <v>4366</v>
      </c>
      <c r="EW37" s="183" t="s">
        <v>572</v>
      </c>
      <c r="EX37" s="597">
        <v>1</v>
      </c>
      <c r="EY37" s="571" t="s">
        <v>5715</v>
      </c>
      <c r="EZ37" s="183">
        <v>2009</v>
      </c>
      <c r="FA37" s="599">
        <v>3</v>
      </c>
      <c r="FB37" s="742">
        <f>IFERROR(VLOOKUP($C37,'PS Employment'!$B$2:$N$107,12,FALSE)*1000,"-")</f>
        <v>652900</v>
      </c>
      <c r="FC37" s="740">
        <v>2</v>
      </c>
      <c r="FD37" s="692" t="s">
        <v>6853</v>
      </c>
      <c r="FE37" s="747">
        <v>2008</v>
      </c>
      <c r="FF37" s="761" t="s">
        <v>7257</v>
      </c>
      <c r="FG37" s="762" t="s">
        <v>6897</v>
      </c>
      <c r="FH37" s="713">
        <v>1</v>
      </c>
      <c r="FI37" s="788" t="s">
        <v>1563</v>
      </c>
      <c r="FJ37" s="119" t="s">
        <v>7258</v>
      </c>
      <c r="FK37" s="561">
        <v>2011</v>
      </c>
      <c r="FL37" s="561">
        <v>3</v>
      </c>
      <c r="FM37" s="600">
        <v>2</v>
      </c>
      <c r="FN37" s="761" t="s">
        <v>7257</v>
      </c>
      <c r="FO37" s="762" t="s">
        <v>6897</v>
      </c>
      <c r="FP37" s="713">
        <v>1</v>
      </c>
      <c r="FQ37" s="788" t="s">
        <v>1563</v>
      </c>
      <c r="FR37" s="119" t="s">
        <v>7258</v>
      </c>
      <c r="FS37" s="561">
        <v>2011</v>
      </c>
      <c r="FT37" s="597">
        <v>3</v>
      </c>
      <c r="FU37" s="599">
        <v>2</v>
      </c>
      <c r="FV37" s="423" t="s">
        <v>572</v>
      </c>
      <c r="FW37" s="547" t="s">
        <v>7538</v>
      </c>
      <c r="FX37" s="536" t="s">
        <v>5869</v>
      </c>
      <c r="FY37" s="539">
        <v>1999</v>
      </c>
      <c r="FZ37" s="539">
        <v>3</v>
      </c>
      <c r="GA37" s="676">
        <v>2</v>
      </c>
      <c r="GB37" s="650" t="s">
        <v>5870</v>
      </c>
      <c r="GC37" s="979" t="s">
        <v>8779</v>
      </c>
      <c r="GD37" s="539">
        <v>2</v>
      </c>
      <c r="GE37" s="1040" t="s">
        <v>8834</v>
      </c>
      <c r="GF37" s="539">
        <v>2003</v>
      </c>
      <c r="GG37" s="539">
        <v>3</v>
      </c>
      <c r="GH37" s="676" t="s">
        <v>3252</v>
      </c>
      <c r="GI37" s="615">
        <v>4</v>
      </c>
      <c r="GJ37" s="426">
        <f t="shared" si="5"/>
        <v>20</v>
      </c>
      <c r="GK37" s="427">
        <f t="shared" si="6"/>
        <v>90.909090909090907</v>
      </c>
      <c r="GL37" s="12" t="str">
        <f t="shared" si="7"/>
        <v>A</v>
      </c>
      <c r="GM37" s="83" t="s">
        <v>38</v>
      </c>
      <c r="GN37" s="83" t="s">
        <v>2457</v>
      </c>
      <c r="GO37" s="342"/>
      <c r="GP37" s="1017"/>
      <c r="GQ37" s="59">
        <v>0</v>
      </c>
      <c r="GR37" s="57"/>
      <c r="GS37" s="58" t="s">
        <v>2430</v>
      </c>
      <c r="GT37" s="59" t="s">
        <v>2465</v>
      </c>
    </row>
    <row r="38" spans="1:202" x14ac:dyDescent="0.25">
      <c r="A38" s="67">
        <v>36</v>
      </c>
      <c r="B38" s="13"/>
      <c r="C38" s="14" t="s">
        <v>246</v>
      </c>
      <c r="D38" s="83" t="s">
        <v>21</v>
      </c>
      <c r="E38" s="849">
        <v>1376048.943</v>
      </c>
      <c r="F38" s="847">
        <v>10723960.19402574</v>
      </c>
      <c r="G38" s="49">
        <v>7820</v>
      </c>
      <c r="H38" s="155" t="s">
        <v>248</v>
      </c>
      <c r="I38" s="20" t="s">
        <v>247</v>
      </c>
      <c r="J38" s="56">
        <v>2</v>
      </c>
      <c r="K38" s="112" t="s">
        <v>1477</v>
      </c>
      <c r="L38" s="25">
        <v>2</v>
      </c>
      <c r="M38" s="19" t="s">
        <v>1614</v>
      </c>
      <c r="N38" s="25">
        <v>2</v>
      </c>
      <c r="O38" s="26" t="s">
        <v>253</v>
      </c>
      <c r="P38" s="56">
        <v>0</v>
      </c>
      <c r="Q38" s="250" t="s">
        <v>572</v>
      </c>
      <c r="R38" s="25">
        <v>0</v>
      </c>
      <c r="S38" s="56">
        <v>0</v>
      </c>
      <c r="T38" s="168" t="s">
        <v>572</v>
      </c>
      <c r="U38" s="25">
        <v>1</v>
      </c>
      <c r="V38" s="252">
        <v>1</v>
      </c>
      <c r="W38" s="25">
        <v>0</v>
      </c>
      <c r="X38" s="26" t="s">
        <v>572</v>
      </c>
      <c r="Y38" s="25">
        <v>1</v>
      </c>
      <c r="Z38" s="19" t="s">
        <v>1926</v>
      </c>
      <c r="AA38" s="25">
        <v>1</v>
      </c>
      <c r="AB38" s="56">
        <v>1</v>
      </c>
      <c r="AC38" s="55">
        <v>2010</v>
      </c>
      <c r="AD38" s="25">
        <v>0</v>
      </c>
      <c r="AE38" s="50"/>
      <c r="AF38" s="50" t="s">
        <v>572</v>
      </c>
      <c r="AG38" s="55" t="s">
        <v>572</v>
      </c>
      <c r="AH38" s="25">
        <v>0</v>
      </c>
      <c r="AI38" s="56"/>
      <c r="AJ38" s="55" t="s">
        <v>572</v>
      </c>
      <c r="AK38" s="25">
        <v>1</v>
      </c>
      <c r="AL38" s="56">
        <v>4</v>
      </c>
      <c r="AM38" s="56">
        <v>1</v>
      </c>
      <c r="AN38" s="55">
        <v>2003</v>
      </c>
      <c r="AO38" s="25">
        <v>0</v>
      </c>
      <c r="AP38" s="56"/>
      <c r="AQ38" s="55" t="s">
        <v>572</v>
      </c>
      <c r="AR38" s="25">
        <v>1</v>
      </c>
      <c r="AS38" s="56">
        <v>1</v>
      </c>
      <c r="AT38" s="56">
        <v>0</v>
      </c>
      <c r="AU38" s="56">
        <v>0</v>
      </c>
      <c r="AV38" s="56">
        <v>0</v>
      </c>
      <c r="AW38" s="56">
        <v>1</v>
      </c>
      <c r="AX38" s="56">
        <v>1</v>
      </c>
      <c r="AY38" s="56">
        <v>1</v>
      </c>
      <c r="AZ38" s="56">
        <v>1</v>
      </c>
      <c r="BA38" s="56">
        <v>0</v>
      </c>
      <c r="BB38" s="56">
        <v>0</v>
      </c>
      <c r="BC38" s="69" t="s">
        <v>572</v>
      </c>
      <c r="BD38" s="423">
        <v>1</v>
      </c>
      <c r="BE38" s="476" t="s">
        <v>8985</v>
      </c>
      <c r="BF38" s="25">
        <v>0</v>
      </c>
      <c r="BG38" s="131" t="s">
        <v>572</v>
      </c>
      <c r="BH38" s="25">
        <v>1</v>
      </c>
      <c r="BI38" s="19" t="s">
        <v>2112</v>
      </c>
      <c r="BJ38" s="25">
        <v>0</v>
      </c>
      <c r="BK38" s="60" t="s">
        <v>250</v>
      </c>
      <c r="BL38" s="20" t="s">
        <v>249</v>
      </c>
      <c r="BM38" s="21" t="s">
        <v>252</v>
      </c>
      <c r="BN38" s="20" t="s">
        <v>251</v>
      </c>
      <c r="BO38" s="132" t="s">
        <v>572</v>
      </c>
      <c r="BP38" s="25">
        <v>1</v>
      </c>
      <c r="BQ38" s="61" t="s">
        <v>1478</v>
      </c>
      <c r="BR38" s="25">
        <v>1</v>
      </c>
      <c r="BS38" s="26" t="s">
        <v>1479</v>
      </c>
      <c r="BT38" s="25">
        <v>0</v>
      </c>
      <c r="BU38" s="24" t="s">
        <v>28</v>
      </c>
      <c r="BV38" s="25">
        <v>0</v>
      </c>
      <c r="BW38" s="56">
        <v>3</v>
      </c>
      <c r="BX38" s="24" t="s">
        <v>254</v>
      </c>
      <c r="BY38" s="25" t="s">
        <v>2013</v>
      </c>
      <c r="BZ38" s="56" t="s">
        <v>572</v>
      </c>
      <c r="CA38" s="56" t="s">
        <v>572</v>
      </c>
      <c r="CB38" s="56" t="s">
        <v>572</v>
      </c>
      <c r="CC38" s="55" t="s">
        <v>572</v>
      </c>
      <c r="CD38" s="75" t="s">
        <v>1298</v>
      </c>
      <c r="CE38" s="1131" t="s">
        <v>1593</v>
      </c>
      <c r="CF38" s="67" t="s">
        <v>1548</v>
      </c>
      <c r="CG38" s="67" t="s">
        <v>13</v>
      </c>
      <c r="CH38" s="73">
        <v>3</v>
      </c>
      <c r="CI38" s="67">
        <v>2002</v>
      </c>
      <c r="CJ38" s="73" t="s">
        <v>1548</v>
      </c>
      <c r="CK38" s="73">
        <v>1</v>
      </c>
      <c r="CL38" s="74">
        <v>1</v>
      </c>
      <c r="CM38" s="76" t="s">
        <v>1594</v>
      </c>
      <c r="CN38" s="75" t="s">
        <v>1551</v>
      </c>
      <c r="CO38" s="75">
        <f t="shared" si="4"/>
        <v>3</v>
      </c>
      <c r="CP38" s="336"/>
      <c r="CQ38" s="67">
        <v>36</v>
      </c>
      <c r="CR38" s="500" t="s">
        <v>246</v>
      </c>
      <c r="CS38" s="507" t="s">
        <v>3588</v>
      </c>
      <c r="CT38" s="511"/>
      <c r="CU38" s="512"/>
      <c r="CV38" s="628" t="s">
        <v>4674</v>
      </c>
      <c r="CW38" s="568">
        <v>2</v>
      </c>
      <c r="CX38" s="636" t="s">
        <v>5532</v>
      </c>
      <c r="CY38" s="380">
        <v>0.76812000000000002</v>
      </c>
      <c r="CZ38" s="380">
        <v>0.60629999999999995</v>
      </c>
      <c r="DA38" s="656">
        <v>100</v>
      </c>
      <c r="DB38" s="597">
        <v>57</v>
      </c>
      <c r="DC38" s="597">
        <v>37</v>
      </c>
      <c r="DD38" s="597">
        <v>32</v>
      </c>
      <c r="DE38" s="156" t="s">
        <v>9134</v>
      </c>
      <c r="DF38" s="1025" t="s">
        <v>9135</v>
      </c>
      <c r="DG38" s="717">
        <v>2</v>
      </c>
      <c r="DH38" s="119" t="s">
        <v>9136</v>
      </c>
      <c r="DI38" s="700">
        <v>1999</v>
      </c>
      <c r="DJ38" s="521" t="s">
        <v>3970</v>
      </c>
      <c r="DK38" s="537">
        <v>2000</v>
      </c>
      <c r="DL38" s="538" t="s">
        <v>3972</v>
      </c>
      <c r="DM38" s="580">
        <v>2002</v>
      </c>
      <c r="DN38" s="580">
        <v>2</v>
      </c>
      <c r="DO38" s="580">
        <v>4</v>
      </c>
      <c r="DP38" s="183" t="s">
        <v>572</v>
      </c>
      <c r="DQ38" s="538" t="s">
        <v>3971</v>
      </c>
      <c r="DR38" s="183" t="s">
        <v>572</v>
      </c>
      <c r="DS38" s="184" t="s">
        <v>572</v>
      </c>
      <c r="DT38" s="571" t="s">
        <v>5947</v>
      </c>
      <c r="DU38" s="676">
        <v>1958</v>
      </c>
      <c r="DV38" s="183" t="s">
        <v>6082</v>
      </c>
      <c r="DW38" s="547" t="s">
        <v>6083</v>
      </c>
      <c r="DX38" s="183">
        <v>2</v>
      </c>
      <c r="DY38" s="183" t="s">
        <v>7006</v>
      </c>
      <c r="DZ38" s="538" t="s">
        <v>5949</v>
      </c>
      <c r="EA38" s="374">
        <v>1994</v>
      </c>
      <c r="EB38" s="370">
        <v>3</v>
      </c>
      <c r="EC38" s="539">
        <v>3</v>
      </c>
      <c r="ED38" s="642" t="s">
        <v>5402</v>
      </c>
      <c r="EE38" s="539">
        <v>1958</v>
      </c>
      <c r="EF38" s="537">
        <v>1983</v>
      </c>
      <c r="EG38" s="183">
        <v>3</v>
      </c>
      <c r="EH38" s="547" t="s">
        <v>6084</v>
      </c>
      <c r="EI38" s="547" t="s">
        <v>5951</v>
      </c>
      <c r="EJ38" s="183">
        <v>2</v>
      </c>
      <c r="EK38" s="183" t="s">
        <v>2699</v>
      </c>
      <c r="EL38" s="538" t="s">
        <v>5950</v>
      </c>
      <c r="EM38" s="370">
        <v>1999</v>
      </c>
      <c r="EN38" s="370">
        <v>3</v>
      </c>
      <c r="EO38" s="700">
        <v>3</v>
      </c>
      <c r="EP38" s="676">
        <v>1</v>
      </c>
      <c r="EQ38" s="676">
        <v>1</v>
      </c>
      <c r="ER38" s="571" t="s">
        <v>4358</v>
      </c>
      <c r="ES38" s="183">
        <v>2001</v>
      </c>
      <c r="ET38" s="184">
        <v>3</v>
      </c>
      <c r="EU38" s="799">
        <v>1</v>
      </c>
      <c r="EV38" s="202" t="s">
        <v>572</v>
      </c>
      <c r="EW38" s="183" t="s">
        <v>572</v>
      </c>
      <c r="EX38" s="597">
        <v>0</v>
      </c>
      <c r="EY38" s="571" t="s">
        <v>6601</v>
      </c>
      <c r="EZ38" s="183">
        <v>2001</v>
      </c>
      <c r="FA38" s="599">
        <v>2</v>
      </c>
      <c r="FB38" s="742">
        <v>14051000</v>
      </c>
      <c r="FC38" s="740">
        <v>2</v>
      </c>
      <c r="FD38" s="691" t="s">
        <v>7459</v>
      </c>
      <c r="FE38" s="747">
        <v>2006</v>
      </c>
      <c r="FF38" s="761" t="s">
        <v>6652</v>
      </c>
      <c r="FG38" s="762" t="s">
        <v>6897</v>
      </c>
      <c r="FH38" s="713">
        <v>1</v>
      </c>
      <c r="FI38" s="788" t="s">
        <v>1563</v>
      </c>
      <c r="FJ38" s="119" t="s">
        <v>7132</v>
      </c>
      <c r="FK38" s="561" t="s">
        <v>572</v>
      </c>
      <c r="FL38" s="561">
        <v>3</v>
      </c>
      <c r="FM38" s="600">
        <v>1</v>
      </c>
      <c r="FN38" s="761" t="s">
        <v>6652</v>
      </c>
      <c r="FO38" s="762" t="s">
        <v>6897</v>
      </c>
      <c r="FP38" s="713">
        <v>1</v>
      </c>
      <c r="FQ38" s="788" t="s">
        <v>1563</v>
      </c>
      <c r="FR38" s="536" t="s">
        <v>7133</v>
      </c>
      <c r="FS38" s="597" t="s">
        <v>572</v>
      </c>
      <c r="FT38" s="597">
        <v>3</v>
      </c>
      <c r="FU38" s="599">
        <v>1</v>
      </c>
      <c r="FV38" s="423" t="s">
        <v>572</v>
      </c>
      <c r="FW38" s="547" t="s">
        <v>7558</v>
      </c>
      <c r="FX38" s="536" t="s">
        <v>5871</v>
      </c>
      <c r="FY38" s="539">
        <v>2000</v>
      </c>
      <c r="FZ38" s="539">
        <v>3</v>
      </c>
      <c r="GA38" s="676">
        <v>1</v>
      </c>
      <c r="GB38" s="650" t="s">
        <v>5872</v>
      </c>
      <c r="GC38" s="979" t="s">
        <v>251</v>
      </c>
      <c r="GD38" s="539">
        <v>2</v>
      </c>
      <c r="GE38" s="1040" t="s">
        <v>8846</v>
      </c>
      <c r="GF38" s="539">
        <v>2005</v>
      </c>
      <c r="GG38" s="539">
        <v>3</v>
      </c>
      <c r="GH38" s="676" t="s">
        <v>8835</v>
      </c>
      <c r="GI38" s="615">
        <v>4</v>
      </c>
      <c r="GJ38" s="426">
        <f t="shared" si="5"/>
        <v>17</v>
      </c>
      <c r="GK38" s="427">
        <f t="shared" si="6"/>
        <v>77.272727272727266</v>
      </c>
      <c r="GL38" s="12" t="str">
        <f t="shared" si="7"/>
        <v>A</v>
      </c>
      <c r="GM38" s="83" t="s">
        <v>21</v>
      </c>
      <c r="GN38" s="18" t="s">
        <v>2455</v>
      </c>
      <c r="GO38" s="342"/>
      <c r="GP38" s="1016"/>
      <c r="GQ38" s="184">
        <v>0</v>
      </c>
      <c r="GR38" s="57"/>
      <c r="GS38" s="58"/>
      <c r="GT38" s="59" t="s">
        <v>2465</v>
      </c>
    </row>
    <row r="39" spans="1:202" ht="15.75" customHeight="1" x14ac:dyDescent="0.3">
      <c r="A39" s="67">
        <v>37</v>
      </c>
      <c r="B39" s="13"/>
      <c r="C39" s="14" t="s">
        <v>255</v>
      </c>
      <c r="D39" s="83" t="s">
        <v>21</v>
      </c>
      <c r="E39" s="849">
        <v>48228.703999999998</v>
      </c>
      <c r="F39" s="847">
        <v>344093.16961401829</v>
      </c>
      <c r="G39" s="49">
        <v>7130</v>
      </c>
      <c r="H39" s="155" t="s">
        <v>257</v>
      </c>
      <c r="I39" s="20" t="s">
        <v>256</v>
      </c>
      <c r="J39" s="71">
        <v>2</v>
      </c>
      <c r="K39" s="112" t="s">
        <v>2390</v>
      </c>
      <c r="L39" s="70">
        <v>2</v>
      </c>
      <c r="M39" s="1173" t="s">
        <v>257</v>
      </c>
      <c r="N39" s="70">
        <v>3</v>
      </c>
      <c r="O39" s="19" t="s">
        <v>3052</v>
      </c>
      <c r="P39" s="71">
        <v>1</v>
      </c>
      <c r="Q39" s="177" t="s">
        <v>4171</v>
      </c>
      <c r="R39" s="70">
        <v>1</v>
      </c>
      <c r="S39" s="71">
        <v>1</v>
      </c>
      <c r="T39" s="177" t="s">
        <v>4172</v>
      </c>
      <c r="U39" s="70">
        <v>1</v>
      </c>
      <c r="V39" s="255">
        <v>1</v>
      </c>
      <c r="W39" s="70">
        <v>1</v>
      </c>
      <c r="X39" s="19" t="s">
        <v>2101</v>
      </c>
      <c r="Y39" s="70">
        <v>1</v>
      </c>
      <c r="Z39" s="177" t="s">
        <v>2392</v>
      </c>
      <c r="AA39" s="70">
        <v>1</v>
      </c>
      <c r="AB39" s="71">
        <v>1</v>
      </c>
      <c r="AC39" s="478">
        <v>2000</v>
      </c>
      <c r="AD39" s="70">
        <v>1</v>
      </c>
      <c r="AE39" s="50">
        <v>1</v>
      </c>
      <c r="AF39" s="50">
        <v>4</v>
      </c>
      <c r="AG39" s="55">
        <v>2007</v>
      </c>
      <c r="AH39" s="70">
        <v>1</v>
      </c>
      <c r="AI39" s="71">
        <v>1</v>
      </c>
      <c r="AJ39" s="478">
        <v>2007</v>
      </c>
      <c r="AK39" s="70">
        <v>1</v>
      </c>
      <c r="AL39" s="71">
        <v>1</v>
      </c>
      <c r="AM39" s="71">
        <v>1</v>
      </c>
      <c r="AN39" s="478">
        <v>2000</v>
      </c>
      <c r="AO39" s="70">
        <v>1</v>
      </c>
      <c r="AP39" s="56">
        <v>1</v>
      </c>
      <c r="AQ39" s="55">
        <v>1995</v>
      </c>
      <c r="AR39" s="70">
        <v>1</v>
      </c>
      <c r="AS39" s="71">
        <v>1</v>
      </c>
      <c r="AT39" s="71">
        <v>0</v>
      </c>
      <c r="AU39" s="71">
        <v>0</v>
      </c>
      <c r="AV39" s="71">
        <v>0</v>
      </c>
      <c r="AW39" s="71">
        <v>1</v>
      </c>
      <c r="AX39" s="71">
        <v>1</v>
      </c>
      <c r="AY39" s="71">
        <v>1</v>
      </c>
      <c r="AZ39" s="71">
        <v>1</v>
      </c>
      <c r="BA39" s="71">
        <v>1</v>
      </c>
      <c r="BB39" s="71">
        <v>0</v>
      </c>
      <c r="BC39" s="69" t="s">
        <v>572</v>
      </c>
      <c r="BD39" s="423">
        <v>1</v>
      </c>
      <c r="BE39" s="19" t="s">
        <v>3178</v>
      </c>
      <c r="BF39" s="25">
        <v>1</v>
      </c>
      <c r="BG39" s="177" t="s">
        <v>2393</v>
      </c>
      <c r="BH39" s="70">
        <v>1</v>
      </c>
      <c r="BI39" s="177" t="s">
        <v>2394</v>
      </c>
      <c r="BJ39" s="70">
        <v>1</v>
      </c>
      <c r="BK39" s="60" t="s">
        <v>259</v>
      </c>
      <c r="BL39" s="20" t="s">
        <v>258</v>
      </c>
      <c r="BM39" s="21" t="s">
        <v>261</v>
      </c>
      <c r="BN39" s="20" t="s">
        <v>260</v>
      </c>
      <c r="BO39" s="132" t="s">
        <v>572</v>
      </c>
      <c r="BP39" s="70">
        <v>1</v>
      </c>
      <c r="BQ39" s="177" t="s">
        <v>3052</v>
      </c>
      <c r="BR39" s="70">
        <v>1</v>
      </c>
      <c r="BS39" s="177" t="s">
        <v>2391</v>
      </c>
      <c r="BT39" s="70">
        <v>0</v>
      </c>
      <c r="BU39" s="24" t="s">
        <v>19</v>
      </c>
      <c r="BV39" s="70">
        <v>0</v>
      </c>
      <c r="BW39" s="56">
        <v>3</v>
      </c>
      <c r="BX39" s="24" t="s">
        <v>1925</v>
      </c>
      <c r="BY39" s="25" t="s">
        <v>1992</v>
      </c>
      <c r="BZ39" s="56" t="s">
        <v>572</v>
      </c>
      <c r="CA39" s="56" t="s">
        <v>572</v>
      </c>
      <c r="CB39" s="56" t="s">
        <v>572</v>
      </c>
      <c r="CC39" s="55" t="s">
        <v>572</v>
      </c>
      <c r="CD39" s="75" t="s">
        <v>1308</v>
      </c>
      <c r="CE39" s="1131" t="s">
        <v>1560</v>
      </c>
      <c r="CF39" s="75" t="s">
        <v>1548</v>
      </c>
      <c r="CG39" s="75" t="s">
        <v>13</v>
      </c>
      <c r="CH39" s="73">
        <v>3</v>
      </c>
      <c r="CI39" s="75">
        <v>2009</v>
      </c>
      <c r="CJ39" s="75" t="s">
        <v>1548</v>
      </c>
      <c r="CK39" s="75">
        <v>2</v>
      </c>
      <c r="CL39" s="75">
        <v>1</v>
      </c>
      <c r="CM39" s="75" t="s">
        <v>1589</v>
      </c>
      <c r="CN39" s="75" t="s">
        <v>1553</v>
      </c>
      <c r="CO39" s="75">
        <f t="shared" si="4"/>
        <v>3</v>
      </c>
      <c r="CP39" s="336"/>
      <c r="CQ39" s="67">
        <v>37</v>
      </c>
      <c r="CR39" s="500" t="s">
        <v>255</v>
      </c>
      <c r="CS39" s="507" t="s">
        <v>3589</v>
      </c>
      <c r="CT39" s="511"/>
      <c r="CU39" s="512"/>
      <c r="CV39" s="639" t="s">
        <v>4346</v>
      </c>
      <c r="CW39" s="568">
        <v>2</v>
      </c>
      <c r="CX39" s="660" t="s">
        <v>4346</v>
      </c>
      <c r="CY39" s="380">
        <v>0.78986000000000001</v>
      </c>
      <c r="CZ39" s="380">
        <v>0.78739999999999999</v>
      </c>
      <c r="DA39" s="656">
        <v>88</v>
      </c>
      <c r="DB39" s="597">
        <v>75</v>
      </c>
      <c r="DC39" s="597">
        <v>56</v>
      </c>
      <c r="DD39" s="597">
        <v>65</v>
      </c>
      <c r="DE39" s="156" t="s">
        <v>9137</v>
      </c>
      <c r="DF39" s="1025" t="s">
        <v>9138</v>
      </c>
      <c r="DG39" s="717">
        <v>2</v>
      </c>
      <c r="DH39" s="119" t="s">
        <v>9139</v>
      </c>
      <c r="DI39" s="700">
        <v>2000</v>
      </c>
      <c r="DJ39" s="521" t="s">
        <v>3973</v>
      </c>
      <c r="DK39" s="537">
        <v>1923</v>
      </c>
      <c r="DL39" s="538" t="s">
        <v>3996</v>
      </c>
      <c r="DM39" s="580">
        <v>2000</v>
      </c>
      <c r="DN39" s="580">
        <v>3</v>
      </c>
      <c r="DO39" s="580">
        <v>4</v>
      </c>
      <c r="DP39" s="183" t="s">
        <v>572</v>
      </c>
      <c r="DQ39" s="183" t="s">
        <v>572</v>
      </c>
      <c r="DR39" s="183" t="s">
        <v>572</v>
      </c>
      <c r="DS39" s="184" t="s">
        <v>572</v>
      </c>
      <c r="DT39" s="571" t="s">
        <v>5403</v>
      </c>
      <c r="DU39" s="676">
        <v>1992</v>
      </c>
      <c r="DV39" s="183" t="s">
        <v>5797</v>
      </c>
      <c r="DW39" s="547" t="s">
        <v>5952</v>
      </c>
      <c r="DX39" s="183">
        <v>2</v>
      </c>
      <c r="DY39" s="183" t="s">
        <v>7006</v>
      </c>
      <c r="DZ39" s="538" t="s">
        <v>4359</v>
      </c>
      <c r="EA39" s="374">
        <v>2008</v>
      </c>
      <c r="EB39" s="370">
        <v>3</v>
      </c>
      <c r="EC39" s="539">
        <v>3</v>
      </c>
      <c r="ED39" s="642" t="s">
        <v>5403</v>
      </c>
      <c r="EE39" s="539">
        <v>1992</v>
      </c>
      <c r="EF39" s="537">
        <v>1993</v>
      </c>
      <c r="EG39" s="539">
        <v>0</v>
      </c>
      <c r="EH39" s="541" t="s">
        <v>4085</v>
      </c>
      <c r="EI39" s="547" t="s">
        <v>5952</v>
      </c>
      <c r="EJ39" s="183">
        <v>2</v>
      </c>
      <c r="EK39" s="183" t="s">
        <v>2699</v>
      </c>
      <c r="EL39" s="538" t="s">
        <v>4359</v>
      </c>
      <c r="EM39" s="370">
        <v>2008</v>
      </c>
      <c r="EN39" s="370">
        <v>3</v>
      </c>
      <c r="EO39" s="700">
        <v>3</v>
      </c>
      <c r="EP39" s="676">
        <v>1</v>
      </c>
      <c r="EQ39" s="676">
        <v>1</v>
      </c>
      <c r="ER39" s="571" t="s">
        <v>4359</v>
      </c>
      <c r="ES39" s="183">
        <v>2008</v>
      </c>
      <c r="ET39" s="184">
        <v>3</v>
      </c>
      <c r="EU39" s="799">
        <v>1</v>
      </c>
      <c r="EV39" s="156" t="s">
        <v>4367</v>
      </c>
      <c r="EW39" s="183" t="s">
        <v>572</v>
      </c>
      <c r="EX39" s="597">
        <v>1</v>
      </c>
      <c r="EY39" s="571" t="s">
        <v>5716</v>
      </c>
      <c r="EZ39" s="183">
        <v>2012</v>
      </c>
      <c r="FA39" s="599">
        <v>3</v>
      </c>
      <c r="FB39" s="742">
        <f>IFERROR(VLOOKUP($C39,'PS Employment'!$B$2:$N$107,12,FALSE)*1000,"-")</f>
        <v>806600</v>
      </c>
      <c r="FC39" s="740">
        <v>2</v>
      </c>
      <c r="FD39" s="692" t="s">
        <v>6853</v>
      </c>
      <c r="FE39" s="747">
        <v>2010</v>
      </c>
      <c r="FF39" s="761" t="s">
        <v>7134</v>
      </c>
      <c r="FG39" s="877" t="s">
        <v>7135</v>
      </c>
      <c r="FH39" s="713">
        <v>1</v>
      </c>
      <c r="FI39" s="788" t="s">
        <v>1563</v>
      </c>
      <c r="FJ39" s="119" t="s">
        <v>7136</v>
      </c>
      <c r="FK39" s="561">
        <v>2010</v>
      </c>
      <c r="FL39" s="561">
        <v>3</v>
      </c>
      <c r="FM39" s="600">
        <v>2</v>
      </c>
      <c r="FN39" s="761" t="s">
        <v>7134</v>
      </c>
      <c r="FO39" s="877" t="s">
        <v>7135</v>
      </c>
      <c r="FP39" s="713">
        <v>1</v>
      </c>
      <c r="FQ39" s="788" t="s">
        <v>1563</v>
      </c>
      <c r="FR39" s="119" t="s">
        <v>7136</v>
      </c>
      <c r="FS39" s="561">
        <v>2010</v>
      </c>
      <c r="FT39" s="561">
        <v>3</v>
      </c>
      <c r="FU39" s="600">
        <v>2</v>
      </c>
      <c r="FV39" s="564" t="s">
        <v>1546</v>
      </c>
      <c r="FW39" s="547" t="s">
        <v>7541</v>
      </c>
      <c r="FX39" s="536" t="s">
        <v>5873</v>
      </c>
      <c r="FY39" s="539">
        <v>2011</v>
      </c>
      <c r="FZ39" s="539">
        <v>3</v>
      </c>
      <c r="GA39" s="700">
        <v>2</v>
      </c>
      <c r="GB39" s="650" t="s">
        <v>7542</v>
      </c>
      <c r="GC39" s="979" t="s">
        <v>8780</v>
      </c>
      <c r="GD39" s="539">
        <v>1</v>
      </c>
      <c r="GE39" s="683" t="s">
        <v>1563</v>
      </c>
      <c r="GF39" s="539">
        <v>2009</v>
      </c>
      <c r="GG39" s="370">
        <v>3</v>
      </c>
      <c r="GH39" s="676" t="s">
        <v>8835</v>
      </c>
      <c r="GI39" s="615">
        <v>4</v>
      </c>
      <c r="GJ39" s="426">
        <f t="shared" si="5"/>
        <v>21</v>
      </c>
      <c r="GK39" s="427">
        <f t="shared" si="6"/>
        <v>95.454545454545453</v>
      </c>
      <c r="GL39" s="12" t="str">
        <f t="shared" si="7"/>
        <v>A</v>
      </c>
      <c r="GM39" s="83" t="s">
        <v>21</v>
      </c>
      <c r="GN39" s="83" t="s">
        <v>2457</v>
      </c>
      <c r="GO39" s="342"/>
      <c r="GP39" s="1017"/>
      <c r="GQ39" s="59">
        <v>0</v>
      </c>
      <c r="GR39" s="57"/>
      <c r="GS39" s="58"/>
      <c r="GT39" s="59"/>
    </row>
    <row r="40" spans="1:202" x14ac:dyDescent="0.25">
      <c r="A40" s="67">
        <v>38</v>
      </c>
      <c r="B40" s="13"/>
      <c r="C40" s="14" t="s">
        <v>262</v>
      </c>
      <c r="D40" s="83" t="s">
        <v>12</v>
      </c>
      <c r="E40" s="849">
        <v>788.47400000000005</v>
      </c>
      <c r="F40" s="847">
        <v>615</v>
      </c>
      <c r="G40" s="49">
        <v>790</v>
      </c>
      <c r="H40" s="177" t="s">
        <v>3144</v>
      </c>
      <c r="I40" s="20" t="s">
        <v>263</v>
      </c>
      <c r="J40" s="50">
        <v>0</v>
      </c>
      <c r="K40" s="53" t="s">
        <v>572</v>
      </c>
      <c r="L40" s="25">
        <v>1</v>
      </c>
      <c r="M40" s="19" t="s">
        <v>1615</v>
      </c>
      <c r="N40" s="16">
        <v>0</v>
      </c>
      <c r="O40" s="69" t="s">
        <v>572</v>
      </c>
      <c r="P40" s="71">
        <v>0</v>
      </c>
      <c r="Q40" s="53" t="s">
        <v>572</v>
      </c>
      <c r="R40" s="70">
        <v>0</v>
      </c>
      <c r="S40" s="71">
        <v>0</v>
      </c>
      <c r="T40" s="167" t="s">
        <v>572</v>
      </c>
      <c r="U40" s="16">
        <v>0</v>
      </c>
      <c r="V40" s="254">
        <v>0</v>
      </c>
      <c r="W40" s="16">
        <v>0</v>
      </c>
      <c r="X40" s="130" t="s">
        <v>572</v>
      </c>
      <c r="Y40" s="16">
        <v>0</v>
      </c>
      <c r="Z40" s="17" t="s">
        <v>572</v>
      </c>
      <c r="AA40" s="16">
        <v>0</v>
      </c>
      <c r="AB40" s="50"/>
      <c r="AC40" s="55" t="s">
        <v>572</v>
      </c>
      <c r="AD40" s="25">
        <v>0</v>
      </c>
      <c r="AE40" s="50"/>
      <c r="AF40" s="50" t="s">
        <v>572</v>
      </c>
      <c r="AG40" s="55" t="s">
        <v>572</v>
      </c>
      <c r="AH40" s="16">
        <v>0</v>
      </c>
      <c r="AI40" s="50"/>
      <c r="AJ40" s="55" t="s">
        <v>572</v>
      </c>
      <c r="AK40" s="16">
        <v>0</v>
      </c>
      <c r="AL40" s="50"/>
      <c r="AM40" s="50"/>
      <c r="AN40" s="51" t="s">
        <v>572</v>
      </c>
      <c r="AO40" s="16">
        <v>0</v>
      </c>
      <c r="AP40" s="50"/>
      <c r="AQ40" s="66" t="s">
        <v>572</v>
      </c>
      <c r="AR40" s="16">
        <v>0</v>
      </c>
      <c r="AS40" s="50">
        <v>0</v>
      </c>
      <c r="AT40" s="50">
        <v>0</v>
      </c>
      <c r="AU40" s="50">
        <v>0</v>
      </c>
      <c r="AV40" s="50">
        <v>0</v>
      </c>
      <c r="AW40" s="50">
        <v>0</v>
      </c>
      <c r="AX40" s="50">
        <v>0</v>
      </c>
      <c r="AY40" s="50">
        <v>0</v>
      </c>
      <c r="AZ40" s="50">
        <v>0</v>
      </c>
      <c r="BA40" s="50">
        <v>0</v>
      </c>
      <c r="BB40" s="50">
        <v>0</v>
      </c>
      <c r="BC40" s="69" t="s">
        <v>572</v>
      </c>
      <c r="BD40" s="423">
        <v>0</v>
      </c>
      <c r="BE40" s="475" t="s">
        <v>572</v>
      </c>
      <c r="BF40" s="25">
        <v>0</v>
      </c>
      <c r="BG40" s="131" t="s">
        <v>572</v>
      </c>
      <c r="BH40" s="70">
        <v>0</v>
      </c>
      <c r="BI40" s="19" t="s">
        <v>572</v>
      </c>
      <c r="BJ40" s="16">
        <v>0</v>
      </c>
      <c r="BK40" s="177" t="s">
        <v>572</v>
      </c>
      <c r="BL40" s="20" t="s">
        <v>264</v>
      </c>
      <c r="BM40" s="177" t="s">
        <v>3170</v>
      </c>
      <c r="BN40" s="20" t="s">
        <v>265</v>
      </c>
      <c r="BO40" s="132" t="s">
        <v>572</v>
      </c>
      <c r="BP40" s="16">
        <v>0</v>
      </c>
      <c r="BQ40" s="134" t="s">
        <v>572</v>
      </c>
      <c r="BR40" s="16">
        <v>0</v>
      </c>
      <c r="BS40" s="17" t="s">
        <v>572</v>
      </c>
      <c r="BT40" s="16">
        <v>0</v>
      </c>
      <c r="BU40" s="69" t="s">
        <v>572</v>
      </c>
      <c r="BV40" s="16">
        <v>0</v>
      </c>
      <c r="BW40" s="50">
        <v>0</v>
      </c>
      <c r="BX40" s="69" t="s">
        <v>572</v>
      </c>
      <c r="BY40" s="16" t="s">
        <v>2007</v>
      </c>
      <c r="BZ40" s="50" t="s">
        <v>1958</v>
      </c>
      <c r="CA40" s="56" t="s">
        <v>572</v>
      </c>
      <c r="CB40" s="56" t="s">
        <v>572</v>
      </c>
      <c r="CC40" s="55">
        <v>0</v>
      </c>
      <c r="CD40" s="75" t="s">
        <v>7494</v>
      </c>
      <c r="CE40" s="1131" t="s">
        <v>7493</v>
      </c>
      <c r="CF40" s="75" t="s">
        <v>1548</v>
      </c>
      <c r="CG40" s="75" t="s">
        <v>13</v>
      </c>
      <c r="CH40" s="75">
        <v>1</v>
      </c>
      <c r="CI40" s="75">
        <v>2016</v>
      </c>
      <c r="CJ40" s="73" t="s">
        <v>1548</v>
      </c>
      <c r="CK40" s="73">
        <v>1</v>
      </c>
      <c r="CL40" s="74">
        <v>2</v>
      </c>
      <c r="CM40" s="67" t="s">
        <v>9473</v>
      </c>
      <c r="CN40" s="75" t="s">
        <v>1551</v>
      </c>
      <c r="CO40" s="75">
        <f t="shared" si="4"/>
        <v>3</v>
      </c>
      <c r="CP40" s="336"/>
      <c r="CQ40" s="67">
        <v>38</v>
      </c>
      <c r="CR40" s="500" t="s">
        <v>262</v>
      </c>
      <c r="CS40" s="507" t="s">
        <v>3590</v>
      </c>
      <c r="CT40" s="511"/>
      <c r="CU40" s="1152" t="s">
        <v>3748</v>
      </c>
      <c r="CV40" s="646" t="s">
        <v>3144</v>
      </c>
      <c r="CW40" s="568">
        <v>0</v>
      </c>
      <c r="CX40" s="631" t="s">
        <v>572</v>
      </c>
      <c r="CY40" s="380">
        <v>5.0720000000000001E-2</v>
      </c>
      <c r="CZ40" s="380">
        <v>1.5699999999999999E-2</v>
      </c>
      <c r="DA40" s="656">
        <v>19</v>
      </c>
      <c r="DB40" s="597">
        <v>7</v>
      </c>
      <c r="DC40" s="597">
        <v>0</v>
      </c>
      <c r="DD40" s="597">
        <v>0</v>
      </c>
      <c r="DE40" s="156" t="s">
        <v>572</v>
      </c>
      <c r="DF40" s="1025" t="s">
        <v>572</v>
      </c>
      <c r="DG40" s="717" t="s">
        <v>572</v>
      </c>
      <c r="DH40" s="1025" t="s">
        <v>572</v>
      </c>
      <c r="DI40" s="700" t="s">
        <v>572</v>
      </c>
      <c r="DJ40" s="521" t="s">
        <v>3835</v>
      </c>
      <c r="DK40" s="537">
        <v>1999</v>
      </c>
      <c r="DL40" s="541" t="s">
        <v>572</v>
      </c>
      <c r="DM40" s="580" t="s">
        <v>572</v>
      </c>
      <c r="DN40" s="580">
        <v>0</v>
      </c>
      <c r="DO40" s="580" t="s">
        <v>572</v>
      </c>
      <c r="DP40" s="183" t="s">
        <v>572</v>
      </c>
      <c r="DQ40" s="183" t="s">
        <v>572</v>
      </c>
      <c r="DR40" s="183" t="s">
        <v>572</v>
      </c>
      <c r="DS40" s="184" t="s">
        <v>572</v>
      </c>
      <c r="DT40" s="542" t="s">
        <v>7283</v>
      </c>
      <c r="DU40" s="340">
        <v>2014</v>
      </c>
      <c r="DV40" s="183" t="s">
        <v>572</v>
      </c>
      <c r="DW40" s="547" t="s">
        <v>7880</v>
      </c>
      <c r="DX40" s="183">
        <v>0</v>
      </c>
      <c r="DY40" s="183" t="s">
        <v>572</v>
      </c>
      <c r="DZ40" s="538" t="s">
        <v>572</v>
      </c>
      <c r="EA40" s="256" t="s">
        <v>572</v>
      </c>
      <c r="EB40" s="58">
        <v>0</v>
      </c>
      <c r="EC40" s="183">
        <v>1</v>
      </c>
      <c r="ED40" s="642" t="s">
        <v>5404</v>
      </c>
      <c r="EE40" s="539">
        <v>1892</v>
      </c>
      <c r="EF40" s="537">
        <v>1993</v>
      </c>
      <c r="EG40" s="183">
        <v>4</v>
      </c>
      <c r="EH40" s="541" t="s">
        <v>6052</v>
      </c>
      <c r="EI40" s="547" t="s">
        <v>4470</v>
      </c>
      <c r="EJ40" s="183">
        <v>2</v>
      </c>
      <c r="EK40" s="183" t="s">
        <v>7015</v>
      </c>
      <c r="EL40" s="538" t="s">
        <v>5953</v>
      </c>
      <c r="EM40" s="370">
        <v>2008</v>
      </c>
      <c r="EN40" s="370">
        <v>3</v>
      </c>
      <c r="EO40" s="342">
        <v>2</v>
      </c>
      <c r="EP40" s="676">
        <v>1</v>
      </c>
      <c r="EQ40" s="676">
        <v>0</v>
      </c>
      <c r="ER40" s="611" t="s">
        <v>572</v>
      </c>
      <c r="ES40" s="183" t="s">
        <v>572</v>
      </c>
      <c r="ET40" s="184">
        <v>0</v>
      </c>
      <c r="EU40" s="799">
        <v>0</v>
      </c>
      <c r="EV40" s="572" t="s">
        <v>572</v>
      </c>
      <c r="EW40" s="183" t="s">
        <v>572</v>
      </c>
      <c r="EX40" s="597">
        <v>0</v>
      </c>
      <c r="EY40" s="572" t="s">
        <v>572</v>
      </c>
      <c r="EZ40" s="183" t="s">
        <v>572</v>
      </c>
      <c r="FA40" s="599">
        <v>0</v>
      </c>
      <c r="FB40" s="742">
        <v>13164</v>
      </c>
      <c r="FC40" s="740">
        <v>1</v>
      </c>
      <c r="FD40" s="691" t="s">
        <v>7259</v>
      </c>
      <c r="FE40" s="747">
        <v>2014</v>
      </c>
      <c r="FF40" s="761" t="s">
        <v>7648</v>
      </c>
      <c r="FG40" s="762" t="s">
        <v>7261</v>
      </c>
      <c r="FH40" s="713">
        <v>1</v>
      </c>
      <c r="FI40" s="788" t="s">
        <v>1563</v>
      </c>
      <c r="FJ40" s="119" t="s">
        <v>6799</v>
      </c>
      <c r="FK40" s="561" t="s">
        <v>572</v>
      </c>
      <c r="FL40" s="561">
        <v>2</v>
      </c>
      <c r="FM40" s="600">
        <v>2</v>
      </c>
      <c r="FN40" s="818" t="s">
        <v>6800</v>
      </c>
      <c r="FO40" s="773" t="s">
        <v>7260</v>
      </c>
      <c r="FP40" s="792">
        <v>1</v>
      </c>
      <c r="FQ40" s="781" t="s">
        <v>1563</v>
      </c>
      <c r="FR40" s="536" t="s">
        <v>6801</v>
      </c>
      <c r="FS40" s="597">
        <v>2011</v>
      </c>
      <c r="FT40" s="597">
        <v>3</v>
      </c>
      <c r="FU40" s="599">
        <v>2</v>
      </c>
      <c r="FV40" s="564" t="s">
        <v>2317</v>
      </c>
      <c r="FW40" s="547" t="s">
        <v>7559</v>
      </c>
      <c r="FX40" s="536" t="s">
        <v>5874</v>
      </c>
      <c r="FY40" s="539">
        <v>2012</v>
      </c>
      <c r="FZ40" s="539">
        <v>3</v>
      </c>
      <c r="GA40" s="676">
        <v>1</v>
      </c>
      <c r="GB40" s="650" t="s">
        <v>5875</v>
      </c>
      <c r="GC40" s="578" t="s">
        <v>9565</v>
      </c>
      <c r="GD40" s="629">
        <v>2</v>
      </c>
      <c r="GE40" s="1149" t="s">
        <v>8846</v>
      </c>
      <c r="GF40" s="629">
        <v>2012</v>
      </c>
      <c r="GG40" s="629">
        <v>3</v>
      </c>
      <c r="GH40" s="1150" t="s">
        <v>8835</v>
      </c>
      <c r="GI40" s="1151">
        <v>3</v>
      </c>
      <c r="GJ40" s="426">
        <f t="shared" si="5"/>
        <v>11</v>
      </c>
      <c r="GK40" s="427">
        <f t="shared" si="6"/>
        <v>50</v>
      </c>
      <c r="GL40" s="12" t="str">
        <f t="shared" si="7"/>
        <v>B</v>
      </c>
      <c r="GM40" s="83" t="s">
        <v>12</v>
      </c>
      <c r="GN40" s="18" t="s">
        <v>2454</v>
      </c>
      <c r="GO40" s="342">
        <v>1</v>
      </c>
      <c r="GP40" s="1016"/>
      <c r="GQ40" s="184">
        <v>0</v>
      </c>
      <c r="GR40" s="57"/>
      <c r="GS40" s="58"/>
      <c r="GT40" s="59"/>
    </row>
    <row r="41" spans="1:202" x14ac:dyDescent="0.25">
      <c r="A41" s="67">
        <v>39</v>
      </c>
      <c r="B41" s="13"/>
      <c r="C41" s="23" t="s">
        <v>6748</v>
      </c>
      <c r="D41" s="83" t="s">
        <v>46</v>
      </c>
      <c r="E41" s="849">
        <v>4620.33</v>
      </c>
      <c r="F41" s="847">
        <v>11723.287039883422</v>
      </c>
      <c r="G41" s="49">
        <v>2540</v>
      </c>
      <c r="H41" s="1180" t="s">
        <v>9634</v>
      </c>
      <c r="I41" s="20" t="s">
        <v>267</v>
      </c>
      <c r="J41" s="50">
        <v>1</v>
      </c>
      <c r="K41" s="1181" t="s">
        <v>9634</v>
      </c>
      <c r="L41" s="16">
        <v>1</v>
      </c>
      <c r="M41" s="529" t="s">
        <v>9584</v>
      </c>
      <c r="N41" s="16">
        <v>1</v>
      </c>
      <c r="O41" s="69" t="s">
        <v>572</v>
      </c>
      <c r="P41" s="71">
        <v>0</v>
      </c>
      <c r="Q41" s="53" t="s">
        <v>572</v>
      </c>
      <c r="R41" s="70">
        <v>0</v>
      </c>
      <c r="S41" s="71">
        <v>0</v>
      </c>
      <c r="T41" s="167" t="s">
        <v>572</v>
      </c>
      <c r="U41" s="16">
        <v>1</v>
      </c>
      <c r="V41" s="254">
        <v>1</v>
      </c>
      <c r="W41" s="16">
        <v>0</v>
      </c>
      <c r="X41" s="130" t="s">
        <v>572</v>
      </c>
      <c r="Y41" s="16">
        <v>0</v>
      </c>
      <c r="Z41" s="17" t="s">
        <v>572</v>
      </c>
      <c r="AA41" s="16">
        <v>0</v>
      </c>
      <c r="AB41" s="50"/>
      <c r="AC41" s="55" t="s">
        <v>572</v>
      </c>
      <c r="AD41" s="16">
        <v>0</v>
      </c>
      <c r="AE41" s="50"/>
      <c r="AF41" s="50" t="s">
        <v>572</v>
      </c>
      <c r="AG41" s="55" t="s">
        <v>572</v>
      </c>
      <c r="AH41" s="25">
        <v>0</v>
      </c>
      <c r="AI41" s="56"/>
      <c r="AJ41" s="55" t="s">
        <v>572</v>
      </c>
      <c r="AK41" s="16">
        <v>1</v>
      </c>
      <c r="AL41" s="50">
        <v>4</v>
      </c>
      <c r="AM41" s="50">
        <v>0</v>
      </c>
      <c r="AN41" s="51">
        <v>2005</v>
      </c>
      <c r="AO41" s="16">
        <v>0</v>
      </c>
      <c r="AP41" s="50"/>
      <c r="AQ41" s="66" t="s">
        <v>572</v>
      </c>
      <c r="AR41" s="16">
        <v>0</v>
      </c>
      <c r="AS41" s="50">
        <v>0</v>
      </c>
      <c r="AT41" s="50">
        <v>0</v>
      </c>
      <c r="AU41" s="50">
        <v>0</v>
      </c>
      <c r="AV41" s="50">
        <v>0</v>
      </c>
      <c r="AW41" s="50">
        <v>1</v>
      </c>
      <c r="AX41" s="50">
        <v>1</v>
      </c>
      <c r="AY41" s="50">
        <v>0</v>
      </c>
      <c r="AZ41" s="50">
        <v>0</v>
      </c>
      <c r="BA41" s="50">
        <v>0</v>
      </c>
      <c r="BB41" s="50">
        <v>0</v>
      </c>
      <c r="BC41" s="69" t="s">
        <v>572</v>
      </c>
      <c r="BD41" s="423">
        <v>0</v>
      </c>
      <c r="BE41" s="475" t="s">
        <v>572</v>
      </c>
      <c r="BF41" s="25">
        <v>0</v>
      </c>
      <c r="BG41" s="131" t="s">
        <v>572</v>
      </c>
      <c r="BH41" s="16">
        <v>0</v>
      </c>
      <c r="BI41" s="17" t="s">
        <v>572</v>
      </c>
      <c r="BJ41" s="16">
        <v>1</v>
      </c>
      <c r="BK41" s="21" t="s">
        <v>269</v>
      </c>
      <c r="BL41" s="20" t="s">
        <v>155</v>
      </c>
      <c r="BM41" s="21" t="s">
        <v>236</v>
      </c>
      <c r="BN41" s="20" t="s">
        <v>270</v>
      </c>
      <c r="BO41" s="132" t="s">
        <v>572</v>
      </c>
      <c r="BP41" s="16">
        <v>0</v>
      </c>
      <c r="BQ41" s="134" t="s">
        <v>572</v>
      </c>
      <c r="BR41" s="16">
        <v>0</v>
      </c>
      <c r="BS41" s="17" t="s">
        <v>572</v>
      </c>
      <c r="BT41" s="16">
        <v>0</v>
      </c>
      <c r="BU41" s="69" t="s">
        <v>572</v>
      </c>
      <c r="BV41" s="16">
        <v>0</v>
      </c>
      <c r="BW41" s="50">
        <v>0</v>
      </c>
      <c r="BX41" s="69" t="s">
        <v>572</v>
      </c>
      <c r="BY41" s="16" t="s">
        <v>2007</v>
      </c>
      <c r="BZ41" s="56" t="s">
        <v>572</v>
      </c>
      <c r="CA41" s="56" t="s">
        <v>572</v>
      </c>
      <c r="CB41" s="56" t="s">
        <v>572</v>
      </c>
      <c r="CC41" s="51" t="s">
        <v>572</v>
      </c>
      <c r="CD41" s="75" t="s">
        <v>1628</v>
      </c>
      <c r="CE41" s="1131" t="s">
        <v>1629</v>
      </c>
      <c r="CF41" s="75" t="s">
        <v>1548</v>
      </c>
      <c r="CG41" s="75" t="s">
        <v>1549</v>
      </c>
      <c r="CH41" s="75">
        <v>3</v>
      </c>
      <c r="CI41" s="75">
        <v>2000</v>
      </c>
      <c r="CJ41" s="75" t="s">
        <v>1548</v>
      </c>
      <c r="CK41" s="75">
        <v>1</v>
      </c>
      <c r="CL41" s="75">
        <v>1</v>
      </c>
      <c r="CM41" s="75" t="s">
        <v>2762</v>
      </c>
      <c r="CN41" s="75" t="s">
        <v>1553</v>
      </c>
      <c r="CO41" s="75">
        <f t="shared" si="4"/>
        <v>2</v>
      </c>
      <c r="CP41" s="336"/>
      <c r="CQ41" s="67">
        <v>39</v>
      </c>
      <c r="CR41" s="500" t="s">
        <v>6748</v>
      </c>
      <c r="CS41" s="507" t="s">
        <v>3542</v>
      </c>
      <c r="CT41" s="511"/>
      <c r="CU41" s="512"/>
      <c r="CV41" s="648" t="s">
        <v>5570</v>
      </c>
      <c r="CW41" s="568">
        <v>0</v>
      </c>
      <c r="CX41" s="631" t="s">
        <v>572</v>
      </c>
      <c r="CY41" s="380">
        <v>4.3479999999999998E-2</v>
      </c>
      <c r="CZ41" s="380">
        <v>0.1024</v>
      </c>
      <c r="DA41" s="656">
        <v>22</v>
      </c>
      <c r="DB41" s="597">
        <v>16</v>
      </c>
      <c r="DC41" s="597">
        <v>9</v>
      </c>
      <c r="DD41" s="597">
        <v>6</v>
      </c>
      <c r="DE41" s="156" t="s">
        <v>572</v>
      </c>
      <c r="DF41" s="1025" t="s">
        <v>572</v>
      </c>
      <c r="DG41" s="717" t="s">
        <v>572</v>
      </c>
      <c r="DH41" s="1025" t="s">
        <v>572</v>
      </c>
      <c r="DI41" s="700" t="s">
        <v>572</v>
      </c>
      <c r="DJ41" s="521" t="s">
        <v>3974</v>
      </c>
      <c r="DK41" s="537">
        <v>1997</v>
      </c>
      <c r="DL41" s="547" t="s">
        <v>572</v>
      </c>
      <c r="DM41" s="580" t="s">
        <v>572</v>
      </c>
      <c r="DN41" s="580">
        <v>0</v>
      </c>
      <c r="DO41" s="580" t="s">
        <v>572</v>
      </c>
      <c r="DP41" s="183" t="s">
        <v>572</v>
      </c>
      <c r="DQ41" s="183" t="s">
        <v>572</v>
      </c>
      <c r="DR41" s="183" t="s">
        <v>572</v>
      </c>
      <c r="DS41" s="184" t="s">
        <v>572</v>
      </c>
      <c r="DT41" s="542" t="s">
        <v>268</v>
      </c>
      <c r="DU41" s="676">
        <v>2002</v>
      </c>
      <c r="DV41" s="183" t="s">
        <v>572</v>
      </c>
      <c r="DW41" s="547" t="s">
        <v>7880</v>
      </c>
      <c r="DX41" s="183">
        <v>0</v>
      </c>
      <c r="DY41" s="183" t="s">
        <v>572</v>
      </c>
      <c r="DZ41" s="538" t="s">
        <v>572</v>
      </c>
      <c r="EA41" s="256" t="s">
        <v>572</v>
      </c>
      <c r="EB41" s="58">
        <v>0</v>
      </c>
      <c r="EC41" s="183">
        <v>1</v>
      </c>
      <c r="ED41" s="642" t="s">
        <v>5405</v>
      </c>
      <c r="EE41" s="539">
        <v>1954</v>
      </c>
      <c r="EF41" s="537">
        <v>1975</v>
      </c>
      <c r="EG41" s="183">
        <v>4</v>
      </c>
      <c r="EH41" s="541" t="s">
        <v>6052</v>
      </c>
      <c r="EI41" s="547" t="s">
        <v>4470</v>
      </c>
      <c r="EJ41" s="183">
        <v>2</v>
      </c>
      <c r="EK41" s="183" t="s">
        <v>7015</v>
      </c>
      <c r="EL41" s="538" t="s">
        <v>5954</v>
      </c>
      <c r="EM41" s="370">
        <v>2005</v>
      </c>
      <c r="EN41" s="370">
        <v>3</v>
      </c>
      <c r="EO41" s="342">
        <v>2</v>
      </c>
      <c r="EP41" s="676">
        <v>0</v>
      </c>
      <c r="EQ41" s="676" t="s">
        <v>572</v>
      </c>
      <c r="ER41" s="611" t="s">
        <v>572</v>
      </c>
      <c r="ES41" s="183" t="s">
        <v>572</v>
      </c>
      <c r="ET41" s="184">
        <v>0</v>
      </c>
      <c r="EU41" s="799">
        <v>0</v>
      </c>
      <c r="EV41" s="572" t="s">
        <v>572</v>
      </c>
      <c r="EW41" s="183" t="s">
        <v>572</v>
      </c>
      <c r="EX41" s="597">
        <v>0</v>
      </c>
      <c r="EY41" s="572" t="s">
        <v>572</v>
      </c>
      <c r="EZ41" s="183" t="s">
        <v>572</v>
      </c>
      <c r="FA41" s="599">
        <v>0</v>
      </c>
      <c r="FB41" s="742">
        <v>500000</v>
      </c>
      <c r="FC41" s="740">
        <v>1</v>
      </c>
      <c r="FD41" s="691" t="s">
        <v>7461</v>
      </c>
      <c r="FE41" s="747">
        <v>1998</v>
      </c>
      <c r="FF41" s="761" t="s">
        <v>7263</v>
      </c>
      <c r="FG41" s="762" t="s">
        <v>7264</v>
      </c>
      <c r="FH41" s="713">
        <v>1</v>
      </c>
      <c r="FI41" s="788" t="s">
        <v>1563</v>
      </c>
      <c r="FJ41" s="692" t="s">
        <v>7262</v>
      </c>
      <c r="FK41" s="561" t="s">
        <v>572</v>
      </c>
      <c r="FL41" s="561">
        <v>3</v>
      </c>
      <c r="FM41" s="600">
        <v>1</v>
      </c>
      <c r="FN41" s="818" t="s">
        <v>7137</v>
      </c>
      <c r="FO41" s="773" t="s">
        <v>7138</v>
      </c>
      <c r="FP41" s="792">
        <v>1</v>
      </c>
      <c r="FQ41" s="781" t="s">
        <v>1563</v>
      </c>
      <c r="FR41" s="536" t="s">
        <v>7139</v>
      </c>
      <c r="FS41" s="597">
        <v>2002</v>
      </c>
      <c r="FT41" s="597">
        <v>3</v>
      </c>
      <c r="FU41" s="599">
        <v>2</v>
      </c>
      <c r="FV41" s="564" t="s">
        <v>2317</v>
      </c>
      <c r="FW41" s="547" t="s">
        <v>7557</v>
      </c>
      <c r="FX41" s="538" t="s">
        <v>7043</v>
      </c>
      <c r="FY41" s="183">
        <v>2012</v>
      </c>
      <c r="FZ41" s="539">
        <v>3</v>
      </c>
      <c r="GA41" s="676">
        <v>1</v>
      </c>
      <c r="GB41" s="650" t="s">
        <v>7543</v>
      </c>
      <c r="GC41" s="571" t="s">
        <v>9449</v>
      </c>
      <c r="GD41" s="183">
        <v>2</v>
      </c>
      <c r="GE41" s="683" t="s">
        <v>8837</v>
      </c>
      <c r="GF41" s="183">
        <v>2003</v>
      </c>
      <c r="GG41" s="183">
        <v>3</v>
      </c>
      <c r="GH41" s="340" t="s">
        <v>9443</v>
      </c>
      <c r="GI41" s="184" t="s">
        <v>8841</v>
      </c>
      <c r="GJ41" s="426">
        <f t="shared" si="5"/>
        <v>10</v>
      </c>
      <c r="GK41" s="427">
        <f t="shared" si="6"/>
        <v>45.454545454545453</v>
      </c>
      <c r="GL41" s="12" t="str">
        <f t="shared" si="7"/>
        <v>C</v>
      </c>
      <c r="GM41" s="83" t="s">
        <v>46</v>
      </c>
      <c r="GN41" s="18" t="s">
        <v>2454</v>
      </c>
      <c r="GO41" s="1160" t="s">
        <v>3851</v>
      </c>
      <c r="GP41" s="1016">
        <v>60.2</v>
      </c>
      <c r="GQ41" s="184">
        <v>0</v>
      </c>
      <c r="GR41" s="57"/>
      <c r="GS41" s="58"/>
      <c r="GT41" s="59"/>
    </row>
    <row r="42" spans="1:202" x14ac:dyDescent="0.25">
      <c r="A42" s="67">
        <v>40</v>
      </c>
      <c r="B42" s="13"/>
      <c r="C42" s="23" t="s">
        <v>271</v>
      </c>
      <c r="D42" s="83" t="s">
        <v>12</v>
      </c>
      <c r="E42" s="849">
        <v>77266.813999999998</v>
      </c>
      <c r="F42" s="847">
        <v>31846.716623982476</v>
      </c>
      <c r="G42" s="49">
        <v>410</v>
      </c>
      <c r="H42" s="109" t="s">
        <v>5129</v>
      </c>
      <c r="I42" s="20" t="s">
        <v>8</v>
      </c>
      <c r="J42" s="50">
        <v>2</v>
      </c>
      <c r="K42" s="115" t="s">
        <v>7495</v>
      </c>
      <c r="L42" s="16">
        <v>1</v>
      </c>
      <c r="M42" s="529" t="s">
        <v>9585</v>
      </c>
      <c r="N42" s="16">
        <v>0</v>
      </c>
      <c r="O42" s="69" t="s">
        <v>572</v>
      </c>
      <c r="P42" s="71">
        <v>0</v>
      </c>
      <c r="Q42" s="53" t="s">
        <v>572</v>
      </c>
      <c r="R42" s="70">
        <v>0</v>
      </c>
      <c r="S42" s="71">
        <v>0</v>
      </c>
      <c r="T42" s="167" t="s">
        <v>572</v>
      </c>
      <c r="U42" s="16">
        <v>2</v>
      </c>
      <c r="V42" s="254">
        <v>1</v>
      </c>
      <c r="W42" s="16">
        <v>1</v>
      </c>
      <c r="X42" s="288" t="s">
        <v>7496</v>
      </c>
      <c r="Y42" s="16">
        <v>0</v>
      </c>
      <c r="Z42" s="17" t="s">
        <v>572</v>
      </c>
      <c r="AA42" s="16">
        <v>1</v>
      </c>
      <c r="AB42" s="50">
        <v>1</v>
      </c>
      <c r="AC42" s="55">
        <v>2010</v>
      </c>
      <c r="AD42" s="16">
        <v>0</v>
      </c>
      <c r="AE42" s="50"/>
      <c r="AF42" s="50" t="s">
        <v>572</v>
      </c>
      <c r="AG42" s="55" t="s">
        <v>572</v>
      </c>
      <c r="AH42" s="16">
        <v>0</v>
      </c>
      <c r="AI42" s="50"/>
      <c r="AJ42" s="55" t="s">
        <v>572</v>
      </c>
      <c r="AK42" s="16">
        <v>1</v>
      </c>
      <c r="AL42" s="50">
        <v>4</v>
      </c>
      <c r="AM42" s="50">
        <v>1</v>
      </c>
      <c r="AN42" s="51">
        <v>2011</v>
      </c>
      <c r="AO42" s="16">
        <v>0</v>
      </c>
      <c r="AP42" s="50"/>
      <c r="AQ42" s="66" t="s">
        <v>572</v>
      </c>
      <c r="AR42" s="16">
        <v>1</v>
      </c>
      <c r="AS42" s="50">
        <v>1</v>
      </c>
      <c r="AT42" s="50">
        <v>1</v>
      </c>
      <c r="AU42" s="50">
        <v>0</v>
      </c>
      <c r="AV42" s="50">
        <v>0</v>
      </c>
      <c r="AW42" s="50">
        <v>1</v>
      </c>
      <c r="AX42" s="50">
        <v>1</v>
      </c>
      <c r="AY42" s="50">
        <v>1</v>
      </c>
      <c r="AZ42" s="50">
        <v>1</v>
      </c>
      <c r="BA42" s="50">
        <v>1</v>
      </c>
      <c r="BB42" s="50">
        <v>0</v>
      </c>
      <c r="BC42" s="69" t="s">
        <v>572</v>
      </c>
      <c r="BD42" s="423">
        <v>0</v>
      </c>
      <c r="BE42" s="475" t="s">
        <v>572</v>
      </c>
      <c r="BF42" s="25">
        <v>0</v>
      </c>
      <c r="BG42" s="131" t="s">
        <v>572</v>
      </c>
      <c r="BH42" s="16">
        <v>0</v>
      </c>
      <c r="BI42" s="17" t="s">
        <v>572</v>
      </c>
      <c r="BJ42" s="16">
        <v>2</v>
      </c>
      <c r="BK42" s="395" t="s">
        <v>572</v>
      </c>
      <c r="BL42" s="20" t="s">
        <v>572</v>
      </c>
      <c r="BM42" s="21" t="s">
        <v>236</v>
      </c>
      <c r="BN42" s="20" t="s">
        <v>270</v>
      </c>
      <c r="BO42" s="132" t="s">
        <v>572</v>
      </c>
      <c r="BP42" s="16">
        <v>0</v>
      </c>
      <c r="BQ42" s="134" t="s">
        <v>572</v>
      </c>
      <c r="BR42" s="16">
        <v>0</v>
      </c>
      <c r="BS42" s="17" t="s">
        <v>572</v>
      </c>
      <c r="BT42" s="16">
        <v>0</v>
      </c>
      <c r="BU42" s="69" t="s">
        <v>572</v>
      </c>
      <c r="BV42" s="16">
        <v>0</v>
      </c>
      <c r="BW42" s="50">
        <v>0</v>
      </c>
      <c r="BX42" s="69" t="s">
        <v>572</v>
      </c>
      <c r="BY42" s="16" t="s">
        <v>2007</v>
      </c>
      <c r="BZ42" s="56" t="s">
        <v>572</v>
      </c>
      <c r="CA42" s="56" t="s">
        <v>572</v>
      </c>
      <c r="CB42" s="56" t="s">
        <v>572</v>
      </c>
      <c r="CC42" s="51" t="s">
        <v>572</v>
      </c>
      <c r="CD42" s="83" t="s">
        <v>1276</v>
      </c>
      <c r="CE42" s="1131" t="s">
        <v>1555</v>
      </c>
      <c r="CF42" s="67" t="s">
        <v>1548</v>
      </c>
      <c r="CG42" s="67" t="s">
        <v>1549</v>
      </c>
      <c r="CH42" s="73">
        <v>3</v>
      </c>
      <c r="CI42" s="67">
        <v>2003</v>
      </c>
      <c r="CJ42" s="73" t="s">
        <v>1542</v>
      </c>
      <c r="CK42" s="73">
        <v>1</v>
      </c>
      <c r="CL42" s="74">
        <v>2</v>
      </c>
      <c r="CM42" s="67" t="s">
        <v>1616</v>
      </c>
      <c r="CN42" s="75" t="s">
        <v>1553</v>
      </c>
      <c r="CO42" s="75">
        <f t="shared" si="4"/>
        <v>2</v>
      </c>
      <c r="CP42" s="336"/>
      <c r="CQ42" s="67">
        <v>40</v>
      </c>
      <c r="CR42" s="500" t="s">
        <v>271</v>
      </c>
      <c r="CS42" s="507" t="s">
        <v>3591</v>
      </c>
      <c r="CT42" s="511">
        <v>2008</v>
      </c>
      <c r="CU42" s="512"/>
      <c r="CV42" s="646" t="s">
        <v>4682</v>
      </c>
      <c r="CW42" s="568">
        <v>0</v>
      </c>
      <c r="CX42" s="631" t="s">
        <v>572</v>
      </c>
      <c r="CY42" s="380">
        <v>8.6959999999999996E-2</v>
      </c>
      <c r="CZ42" s="380">
        <v>4.7199999999999999E-2</v>
      </c>
      <c r="DA42" s="656">
        <v>25</v>
      </c>
      <c r="DB42" s="597">
        <v>5</v>
      </c>
      <c r="DC42" s="597">
        <v>2</v>
      </c>
      <c r="DD42" s="597">
        <v>6</v>
      </c>
      <c r="DE42" s="156" t="s">
        <v>572</v>
      </c>
      <c r="DF42" s="1025" t="s">
        <v>572</v>
      </c>
      <c r="DG42" s="717" t="s">
        <v>572</v>
      </c>
      <c r="DH42" s="1025" t="s">
        <v>572</v>
      </c>
      <c r="DI42" s="700" t="s">
        <v>572</v>
      </c>
      <c r="DJ42" s="109" t="s">
        <v>3836</v>
      </c>
      <c r="DK42" s="537">
        <v>2001</v>
      </c>
      <c r="DL42" s="541" t="s">
        <v>572</v>
      </c>
      <c r="DM42" s="580" t="s">
        <v>572</v>
      </c>
      <c r="DN42" s="580">
        <v>0</v>
      </c>
      <c r="DO42" s="580" t="s">
        <v>572</v>
      </c>
      <c r="DP42" s="183" t="s">
        <v>572</v>
      </c>
      <c r="DQ42" s="183" t="s">
        <v>572</v>
      </c>
      <c r="DR42" s="183" t="s">
        <v>572</v>
      </c>
      <c r="DS42" s="184" t="s">
        <v>572</v>
      </c>
      <c r="DT42" s="571" t="s">
        <v>5955</v>
      </c>
      <c r="DU42" s="676">
        <v>1988</v>
      </c>
      <c r="DV42" s="183" t="s">
        <v>4648</v>
      </c>
      <c r="DW42" s="547" t="s">
        <v>6080</v>
      </c>
      <c r="DX42" s="183">
        <v>1</v>
      </c>
      <c r="DY42" s="183" t="s">
        <v>1563</v>
      </c>
      <c r="DZ42" s="538" t="s">
        <v>5956</v>
      </c>
      <c r="EA42" s="374">
        <v>1999</v>
      </c>
      <c r="EB42" s="370">
        <v>3</v>
      </c>
      <c r="EC42" s="539">
        <v>2</v>
      </c>
      <c r="ED42" s="642" t="s">
        <v>5406</v>
      </c>
      <c r="EE42" s="539">
        <v>1960</v>
      </c>
      <c r="EF42" s="537">
        <v>1972</v>
      </c>
      <c r="EG42" s="183">
        <v>4</v>
      </c>
      <c r="EH42" s="541" t="s">
        <v>4064</v>
      </c>
      <c r="EI42" s="547" t="s">
        <v>4470</v>
      </c>
      <c r="EJ42" s="183">
        <v>2</v>
      </c>
      <c r="EK42" s="183" t="s">
        <v>6962</v>
      </c>
      <c r="EL42" s="538" t="s">
        <v>5957</v>
      </c>
      <c r="EM42" s="370">
        <v>2011</v>
      </c>
      <c r="EN42" s="370">
        <v>3</v>
      </c>
      <c r="EO42" s="700">
        <v>2</v>
      </c>
      <c r="EP42" s="676">
        <v>1</v>
      </c>
      <c r="EQ42" s="676">
        <v>1</v>
      </c>
      <c r="ER42" s="611" t="s">
        <v>572</v>
      </c>
      <c r="ES42" s="183" t="s">
        <v>572</v>
      </c>
      <c r="ET42" s="184">
        <v>1</v>
      </c>
      <c r="EU42" s="799">
        <v>0</v>
      </c>
      <c r="EV42" s="572" t="s">
        <v>572</v>
      </c>
      <c r="EW42" s="183" t="s">
        <v>572</v>
      </c>
      <c r="EX42" s="597">
        <v>0</v>
      </c>
      <c r="EY42" s="572" t="s">
        <v>572</v>
      </c>
      <c r="EZ42" s="183" t="s">
        <v>572</v>
      </c>
      <c r="FA42" s="599">
        <v>0</v>
      </c>
      <c r="FB42" s="742">
        <v>603936</v>
      </c>
      <c r="FC42" s="740">
        <v>1</v>
      </c>
      <c r="FD42" s="691" t="s">
        <v>7266</v>
      </c>
      <c r="FE42" s="747">
        <v>2007</v>
      </c>
      <c r="FF42" s="761" t="s">
        <v>6652</v>
      </c>
      <c r="FG42" s="762" t="s">
        <v>6897</v>
      </c>
      <c r="FH42" s="713">
        <v>1</v>
      </c>
      <c r="FI42" s="788" t="s">
        <v>1563</v>
      </c>
      <c r="FJ42" s="119" t="s">
        <v>7265</v>
      </c>
      <c r="FK42" s="561" t="s">
        <v>572</v>
      </c>
      <c r="FL42" s="561">
        <v>2</v>
      </c>
      <c r="FM42" s="600">
        <v>2</v>
      </c>
      <c r="FN42" s="819" t="s">
        <v>7267</v>
      </c>
      <c r="FO42" s="760" t="s">
        <v>6894</v>
      </c>
      <c r="FP42" s="792">
        <v>1</v>
      </c>
      <c r="FQ42" s="788" t="s">
        <v>1563</v>
      </c>
      <c r="FR42" s="536" t="s">
        <v>7266</v>
      </c>
      <c r="FS42" s="561" t="s">
        <v>572</v>
      </c>
      <c r="FT42" s="597">
        <v>2</v>
      </c>
      <c r="FU42" s="599">
        <v>2</v>
      </c>
      <c r="FV42" s="564" t="s">
        <v>1556</v>
      </c>
      <c r="FW42" s="863" t="s">
        <v>7544</v>
      </c>
      <c r="FX42" s="864" t="s">
        <v>7498</v>
      </c>
      <c r="FY42" s="726">
        <v>2013</v>
      </c>
      <c r="FZ42" s="370">
        <v>3</v>
      </c>
      <c r="GA42" s="700">
        <v>1</v>
      </c>
      <c r="GB42" s="211" t="s">
        <v>7497</v>
      </c>
      <c r="GC42" s="571" t="s">
        <v>9450</v>
      </c>
      <c r="GD42" s="183">
        <v>2</v>
      </c>
      <c r="GE42" s="683" t="s">
        <v>8837</v>
      </c>
      <c r="GF42" s="183">
        <v>2005</v>
      </c>
      <c r="GG42" s="183">
        <v>3</v>
      </c>
      <c r="GH42" s="340" t="s">
        <v>9443</v>
      </c>
      <c r="GI42" s="184" t="s">
        <v>8842</v>
      </c>
      <c r="GJ42" s="426">
        <f t="shared" si="5"/>
        <v>12</v>
      </c>
      <c r="GK42" s="427">
        <f t="shared" si="6"/>
        <v>54.54545454545454</v>
      </c>
      <c r="GL42" s="12" t="str">
        <f t="shared" si="7"/>
        <v>B</v>
      </c>
      <c r="GM42" s="83" t="s">
        <v>12</v>
      </c>
      <c r="GN42" s="18" t="s">
        <v>2454</v>
      </c>
      <c r="GO42" s="342">
        <v>1</v>
      </c>
      <c r="GP42" s="1016">
        <v>34.799999999999997</v>
      </c>
      <c r="GQ42" s="184">
        <v>0</v>
      </c>
      <c r="GR42" s="57"/>
      <c r="GS42" s="58"/>
      <c r="GT42" s="59"/>
    </row>
    <row r="43" spans="1:202" x14ac:dyDescent="0.25">
      <c r="A43" s="67">
        <v>41</v>
      </c>
      <c r="B43" s="13"/>
      <c r="C43" s="175" t="s">
        <v>273</v>
      </c>
      <c r="D43" s="83" t="s">
        <v>21</v>
      </c>
      <c r="E43" s="849">
        <v>4807.8500000000004</v>
      </c>
      <c r="F43" s="847">
        <v>49078.288317815932</v>
      </c>
      <c r="G43" s="49">
        <v>10210</v>
      </c>
      <c r="H43" s="109" t="s">
        <v>275</v>
      </c>
      <c r="I43" s="20" t="s">
        <v>274</v>
      </c>
      <c r="J43" s="50">
        <v>2</v>
      </c>
      <c r="K43" s="110" t="s">
        <v>4173</v>
      </c>
      <c r="L43" s="16">
        <v>2</v>
      </c>
      <c r="M43" s="19" t="s">
        <v>4174</v>
      </c>
      <c r="N43" s="16">
        <v>1</v>
      </c>
      <c r="O43" s="69" t="s">
        <v>572</v>
      </c>
      <c r="P43" s="50">
        <v>1</v>
      </c>
      <c r="Q43" s="191" t="s">
        <v>2367</v>
      </c>
      <c r="R43" s="16">
        <v>1</v>
      </c>
      <c r="S43" s="71">
        <v>0</v>
      </c>
      <c r="T43" s="172" t="s">
        <v>4175</v>
      </c>
      <c r="U43" s="16">
        <v>1</v>
      </c>
      <c r="V43" s="254">
        <v>1</v>
      </c>
      <c r="W43" s="16">
        <v>0</v>
      </c>
      <c r="X43" s="130" t="s">
        <v>572</v>
      </c>
      <c r="Y43" s="16">
        <v>1</v>
      </c>
      <c r="Z43" s="1" t="s">
        <v>1927</v>
      </c>
      <c r="AA43" s="16">
        <v>1</v>
      </c>
      <c r="AB43" s="50">
        <v>0</v>
      </c>
      <c r="AC43" s="51">
        <v>2003</v>
      </c>
      <c r="AD43" s="70">
        <v>1</v>
      </c>
      <c r="AE43" s="71">
        <v>0</v>
      </c>
      <c r="AF43" s="71">
        <v>5</v>
      </c>
      <c r="AG43" s="55">
        <v>2009</v>
      </c>
      <c r="AH43" s="16">
        <v>0</v>
      </c>
      <c r="AI43" s="50"/>
      <c r="AJ43" s="51" t="s">
        <v>572</v>
      </c>
      <c r="AK43" s="16">
        <v>1</v>
      </c>
      <c r="AL43" s="50">
        <v>4</v>
      </c>
      <c r="AM43" s="50">
        <v>1</v>
      </c>
      <c r="AN43" s="51">
        <v>2004</v>
      </c>
      <c r="AO43" s="70">
        <v>0</v>
      </c>
      <c r="AP43" s="56"/>
      <c r="AQ43" s="55" t="s">
        <v>572</v>
      </c>
      <c r="AR43" s="16">
        <v>1</v>
      </c>
      <c r="AS43" s="50">
        <v>1</v>
      </c>
      <c r="AT43" s="50">
        <v>0</v>
      </c>
      <c r="AU43" s="50">
        <v>0</v>
      </c>
      <c r="AV43" s="50">
        <v>0</v>
      </c>
      <c r="AW43" s="50">
        <v>1</v>
      </c>
      <c r="AX43" s="50">
        <v>1</v>
      </c>
      <c r="AY43" s="50">
        <v>0</v>
      </c>
      <c r="AZ43" s="50">
        <v>1</v>
      </c>
      <c r="BA43" s="50">
        <v>0</v>
      </c>
      <c r="BB43" s="50">
        <v>0</v>
      </c>
      <c r="BC43" s="69" t="s">
        <v>572</v>
      </c>
      <c r="BD43" s="423">
        <v>1</v>
      </c>
      <c r="BE43" s="19" t="s">
        <v>1295</v>
      </c>
      <c r="BF43" s="25">
        <v>0</v>
      </c>
      <c r="BG43" s="131" t="s">
        <v>572</v>
      </c>
      <c r="BH43" s="16">
        <v>0</v>
      </c>
      <c r="BI43" s="19" t="s">
        <v>572</v>
      </c>
      <c r="BJ43" s="16">
        <v>2</v>
      </c>
      <c r="BK43" s="21" t="s">
        <v>277</v>
      </c>
      <c r="BL43" s="20" t="s">
        <v>276</v>
      </c>
      <c r="BM43" s="21" t="s">
        <v>279</v>
      </c>
      <c r="BN43" s="20" t="s">
        <v>278</v>
      </c>
      <c r="BO43" s="1" t="s">
        <v>1402</v>
      </c>
      <c r="BP43" s="16">
        <v>0</v>
      </c>
      <c r="BQ43" s="134" t="s">
        <v>572</v>
      </c>
      <c r="BR43" s="16">
        <v>1</v>
      </c>
      <c r="BS43" s="19" t="s">
        <v>1928</v>
      </c>
      <c r="BT43" s="16">
        <v>2</v>
      </c>
      <c r="BU43" s="24" t="s">
        <v>19</v>
      </c>
      <c r="BV43" s="16">
        <v>0</v>
      </c>
      <c r="BW43" s="50">
        <v>1</v>
      </c>
      <c r="BX43" s="69" t="s">
        <v>572</v>
      </c>
      <c r="BY43" s="16" t="s">
        <v>1992</v>
      </c>
      <c r="BZ43" s="56" t="s">
        <v>572</v>
      </c>
      <c r="CA43" s="56" t="s">
        <v>572</v>
      </c>
      <c r="CB43" s="56" t="s">
        <v>572</v>
      </c>
      <c r="CC43" s="55" t="s">
        <v>572</v>
      </c>
      <c r="CD43" s="83" t="s">
        <v>1631</v>
      </c>
      <c r="CE43" s="1131" t="s">
        <v>1632</v>
      </c>
      <c r="CF43" s="75" t="s">
        <v>1548</v>
      </c>
      <c r="CG43" s="75" t="s">
        <v>13</v>
      </c>
      <c r="CH43" s="75">
        <v>3</v>
      </c>
      <c r="CI43" s="75">
        <v>2007</v>
      </c>
      <c r="CJ43" s="75" t="s">
        <v>1542</v>
      </c>
      <c r="CK43" s="75">
        <v>1</v>
      </c>
      <c r="CL43" s="75">
        <v>2</v>
      </c>
      <c r="CM43" s="75" t="s">
        <v>1633</v>
      </c>
      <c r="CN43" s="75" t="s">
        <v>1553</v>
      </c>
      <c r="CO43" s="75">
        <f t="shared" si="4"/>
        <v>3</v>
      </c>
      <c r="CP43" s="336"/>
      <c r="CQ43" s="67">
        <v>41</v>
      </c>
      <c r="CR43" s="500" t="s">
        <v>273</v>
      </c>
      <c r="CS43" s="507" t="s">
        <v>3592</v>
      </c>
      <c r="CT43" s="511"/>
      <c r="CU43" s="512"/>
      <c r="CV43" s="628" t="s">
        <v>4675</v>
      </c>
      <c r="CW43" s="568">
        <v>2</v>
      </c>
      <c r="CX43" s="645" t="s">
        <v>4675</v>
      </c>
      <c r="CY43" s="380">
        <v>0.63768000000000002</v>
      </c>
      <c r="CZ43" s="380">
        <v>0.61419999999999997</v>
      </c>
      <c r="DA43" s="656">
        <v>94</v>
      </c>
      <c r="DB43" s="597">
        <v>55</v>
      </c>
      <c r="DC43" s="597">
        <v>37</v>
      </c>
      <c r="DD43" s="597">
        <v>44</v>
      </c>
      <c r="DE43" s="156" t="s">
        <v>9140</v>
      </c>
      <c r="DF43" s="1025" t="s">
        <v>9141</v>
      </c>
      <c r="DG43" s="717">
        <v>2</v>
      </c>
      <c r="DH43" s="119" t="s">
        <v>9142</v>
      </c>
      <c r="DI43" s="700">
        <v>2006</v>
      </c>
      <c r="DJ43" s="521" t="s">
        <v>3975</v>
      </c>
      <c r="DK43" s="537">
        <v>1962</v>
      </c>
      <c r="DL43" s="538" t="s">
        <v>3996</v>
      </c>
      <c r="DM43" s="580">
        <v>2002</v>
      </c>
      <c r="DN43" s="580">
        <v>2</v>
      </c>
      <c r="DO43" s="580">
        <v>4</v>
      </c>
      <c r="DP43" s="183" t="s">
        <v>572</v>
      </c>
      <c r="DQ43" s="183" t="s">
        <v>572</v>
      </c>
      <c r="DR43" s="183" t="s">
        <v>572</v>
      </c>
      <c r="DS43" s="184" t="s">
        <v>572</v>
      </c>
      <c r="DT43" s="571" t="s">
        <v>275</v>
      </c>
      <c r="DU43" s="676">
        <v>1917</v>
      </c>
      <c r="DV43" s="183" t="s">
        <v>5797</v>
      </c>
      <c r="DW43" s="547" t="s">
        <v>5754</v>
      </c>
      <c r="DX43" s="183">
        <v>2</v>
      </c>
      <c r="DY43" s="183" t="s">
        <v>7006</v>
      </c>
      <c r="DZ43" s="538" t="s">
        <v>5958</v>
      </c>
      <c r="EA43" s="256">
        <v>2007</v>
      </c>
      <c r="EB43" s="370">
        <v>3</v>
      </c>
      <c r="EC43" s="671">
        <v>2</v>
      </c>
      <c r="ED43" s="642" t="s">
        <v>275</v>
      </c>
      <c r="EE43" s="539">
        <v>1915</v>
      </c>
      <c r="EF43" s="537">
        <v>2001</v>
      </c>
      <c r="EG43" s="539">
        <v>3</v>
      </c>
      <c r="EH43" s="547" t="s">
        <v>4086</v>
      </c>
      <c r="EI43" s="547" t="s">
        <v>4087</v>
      </c>
      <c r="EJ43" s="183">
        <v>2</v>
      </c>
      <c r="EK43" s="183" t="s">
        <v>2699</v>
      </c>
      <c r="EL43" s="538" t="s">
        <v>5959</v>
      </c>
      <c r="EM43" s="370">
        <v>2006</v>
      </c>
      <c r="EN43" s="370">
        <v>3</v>
      </c>
      <c r="EO43" s="700">
        <v>2</v>
      </c>
      <c r="EP43" s="676">
        <v>1</v>
      </c>
      <c r="EQ43" s="676">
        <v>1</v>
      </c>
      <c r="ER43" s="571" t="s">
        <v>4360</v>
      </c>
      <c r="ES43" s="183">
        <v>2008</v>
      </c>
      <c r="ET43" s="184">
        <v>3</v>
      </c>
      <c r="EU43" s="799">
        <v>1</v>
      </c>
      <c r="EV43" s="572" t="s">
        <v>572</v>
      </c>
      <c r="EW43" s="183" t="s">
        <v>572</v>
      </c>
      <c r="EX43" s="561">
        <v>0</v>
      </c>
      <c r="EY43" s="571" t="s">
        <v>5717</v>
      </c>
      <c r="EZ43" s="183">
        <v>2014</v>
      </c>
      <c r="FA43" s="599">
        <v>3</v>
      </c>
      <c r="FB43" s="742">
        <v>288500</v>
      </c>
      <c r="FC43" s="740">
        <v>2</v>
      </c>
      <c r="FD43" s="692" t="s">
        <v>6853</v>
      </c>
      <c r="FE43" s="747">
        <v>2010</v>
      </c>
      <c r="FF43" s="761" t="s">
        <v>6802</v>
      </c>
      <c r="FG43" s="762" t="s">
        <v>6803</v>
      </c>
      <c r="FH43" s="713">
        <v>1</v>
      </c>
      <c r="FI43" s="788" t="s">
        <v>1563</v>
      </c>
      <c r="FJ43" s="119" t="s">
        <v>6924</v>
      </c>
      <c r="FK43" s="561">
        <v>2005</v>
      </c>
      <c r="FL43" s="561">
        <v>3</v>
      </c>
      <c r="FM43" s="600">
        <v>2</v>
      </c>
      <c r="FN43" s="819" t="s">
        <v>6802</v>
      </c>
      <c r="FO43" s="760" t="s">
        <v>6803</v>
      </c>
      <c r="FP43" s="792">
        <v>1</v>
      </c>
      <c r="FQ43" s="788" t="s">
        <v>1563</v>
      </c>
      <c r="FR43" s="536" t="s">
        <v>6924</v>
      </c>
      <c r="FS43" s="597">
        <v>2005</v>
      </c>
      <c r="FT43" s="597">
        <v>3</v>
      </c>
      <c r="FU43" s="599">
        <v>2</v>
      </c>
      <c r="FV43" s="564" t="s">
        <v>2317</v>
      </c>
      <c r="FW43" s="858" t="s">
        <v>8766</v>
      </c>
      <c r="FX43" s="722" t="s">
        <v>7545</v>
      </c>
      <c r="FY43" s="540">
        <v>2010</v>
      </c>
      <c r="FZ43" s="539">
        <v>3</v>
      </c>
      <c r="GA43" s="676">
        <v>2</v>
      </c>
      <c r="GB43" s="650" t="s">
        <v>7546</v>
      </c>
      <c r="GC43" s="979" t="s">
        <v>8781</v>
      </c>
      <c r="GD43" s="183">
        <v>2</v>
      </c>
      <c r="GE43" s="683" t="s">
        <v>8834</v>
      </c>
      <c r="GF43" s="183">
        <v>1988</v>
      </c>
      <c r="GG43" s="183">
        <v>3</v>
      </c>
      <c r="GH43" s="340" t="s">
        <v>8835</v>
      </c>
      <c r="GI43" s="184" t="s">
        <v>8841</v>
      </c>
      <c r="GJ43" s="426">
        <f t="shared" si="5"/>
        <v>17</v>
      </c>
      <c r="GK43" s="427">
        <f t="shared" si="6"/>
        <v>77.272727272727266</v>
      </c>
      <c r="GL43" s="12" t="str">
        <f t="shared" si="7"/>
        <v>A</v>
      </c>
      <c r="GM43" s="83" t="s">
        <v>21</v>
      </c>
      <c r="GN43" s="83" t="s">
        <v>2457</v>
      </c>
      <c r="GO43" s="342"/>
      <c r="GP43" s="1017"/>
      <c r="GQ43" s="59">
        <v>0</v>
      </c>
      <c r="GR43" s="57"/>
      <c r="GS43" s="58"/>
      <c r="GT43" s="59"/>
    </row>
    <row r="44" spans="1:202" x14ac:dyDescent="0.25">
      <c r="A44" s="67">
        <v>42</v>
      </c>
      <c r="B44" s="13"/>
      <c r="C44" s="23" t="s">
        <v>280</v>
      </c>
      <c r="D44" s="83" t="s">
        <v>46</v>
      </c>
      <c r="E44" s="849">
        <v>22701.556</v>
      </c>
      <c r="F44" s="847">
        <v>32052.63354112902</v>
      </c>
      <c r="G44" s="49">
        <v>1410</v>
      </c>
      <c r="H44" s="109" t="s">
        <v>282</v>
      </c>
      <c r="I44" s="20" t="s">
        <v>281</v>
      </c>
      <c r="J44" s="50">
        <v>1</v>
      </c>
      <c r="K44" s="177" t="s">
        <v>2344</v>
      </c>
      <c r="L44" s="25">
        <v>2</v>
      </c>
      <c r="M44" s="19" t="s">
        <v>4169</v>
      </c>
      <c r="N44" s="16">
        <v>1</v>
      </c>
      <c r="O44" s="69" t="s">
        <v>572</v>
      </c>
      <c r="P44" s="50">
        <v>0</v>
      </c>
      <c r="Q44" s="53" t="s">
        <v>572</v>
      </c>
      <c r="R44" s="16">
        <v>0</v>
      </c>
      <c r="S44" s="71">
        <v>0</v>
      </c>
      <c r="T44" s="191" t="s">
        <v>572</v>
      </c>
      <c r="U44" s="16">
        <v>1</v>
      </c>
      <c r="V44" s="254">
        <v>1</v>
      </c>
      <c r="W44" s="16">
        <v>0</v>
      </c>
      <c r="X44" s="130" t="s">
        <v>572</v>
      </c>
      <c r="Y44" s="16">
        <v>1</v>
      </c>
      <c r="Z44" s="19" t="s">
        <v>1870</v>
      </c>
      <c r="AA44" s="16">
        <v>0</v>
      </c>
      <c r="AB44" s="50"/>
      <c r="AC44" s="51" t="s">
        <v>572</v>
      </c>
      <c r="AD44" s="16">
        <v>1</v>
      </c>
      <c r="AE44" s="50">
        <v>0</v>
      </c>
      <c r="AF44" s="50">
        <v>3</v>
      </c>
      <c r="AG44" s="51">
        <v>2011</v>
      </c>
      <c r="AH44" s="16">
        <v>0</v>
      </c>
      <c r="AI44" s="50"/>
      <c r="AJ44" s="51" t="s">
        <v>572</v>
      </c>
      <c r="AK44" s="16">
        <v>1</v>
      </c>
      <c r="AL44" s="50">
        <v>3</v>
      </c>
      <c r="AM44" s="50">
        <v>1</v>
      </c>
      <c r="AN44" s="51">
        <v>2008</v>
      </c>
      <c r="AO44" s="16">
        <v>1</v>
      </c>
      <c r="AP44" s="50">
        <v>1</v>
      </c>
      <c r="AQ44" s="51">
        <v>1999</v>
      </c>
      <c r="AR44" s="16">
        <v>0</v>
      </c>
      <c r="AS44" s="50">
        <v>1</v>
      </c>
      <c r="AT44" s="50">
        <v>0</v>
      </c>
      <c r="AU44" s="50">
        <v>0</v>
      </c>
      <c r="AV44" s="50">
        <v>0</v>
      </c>
      <c r="AW44" s="50">
        <v>1</v>
      </c>
      <c r="AX44" s="50">
        <v>1</v>
      </c>
      <c r="AY44" s="50">
        <v>0</v>
      </c>
      <c r="AZ44" s="50">
        <v>0</v>
      </c>
      <c r="BA44" s="50">
        <v>0</v>
      </c>
      <c r="BB44" s="50">
        <v>1</v>
      </c>
      <c r="BC44" s="19" t="s">
        <v>2151</v>
      </c>
      <c r="BD44" s="423">
        <v>0</v>
      </c>
      <c r="BE44" s="475" t="s">
        <v>572</v>
      </c>
      <c r="BF44" s="25">
        <v>0</v>
      </c>
      <c r="BG44" s="131" t="s">
        <v>572</v>
      </c>
      <c r="BH44" s="25">
        <v>0</v>
      </c>
      <c r="BI44" s="19" t="s">
        <v>572</v>
      </c>
      <c r="BJ44" s="16">
        <v>0</v>
      </c>
      <c r="BK44" s="21" t="s">
        <v>284</v>
      </c>
      <c r="BL44" s="20" t="s">
        <v>283</v>
      </c>
      <c r="BM44" s="21" t="s">
        <v>147</v>
      </c>
      <c r="BN44" s="20" t="s">
        <v>146</v>
      </c>
      <c r="BO44" s="132" t="s">
        <v>572</v>
      </c>
      <c r="BP44" s="16">
        <v>0</v>
      </c>
      <c r="BQ44" s="134" t="s">
        <v>572</v>
      </c>
      <c r="BR44" s="16">
        <v>1</v>
      </c>
      <c r="BS44" s="19" t="s">
        <v>2181</v>
      </c>
      <c r="BT44" s="16">
        <v>0</v>
      </c>
      <c r="BU44" s="69" t="s">
        <v>572</v>
      </c>
      <c r="BV44" s="16">
        <v>0</v>
      </c>
      <c r="BW44" s="50">
        <v>3</v>
      </c>
      <c r="BX44" s="69" t="s">
        <v>572</v>
      </c>
      <c r="BY44" s="16" t="s">
        <v>2007</v>
      </c>
      <c r="BZ44" s="56" t="s">
        <v>572</v>
      </c>
      <c r="CA44" s="56" t="s">
        <v>572</v>
      </c>
      <c r="CB44" s="56" t="s">
        <v>572</v>
      </c>
      <c r="CC44" s="55" t="s">
        <v>572</v>
      </c>
      <c r="CD44" s="75" t="s">
        <v>1579</v>
      </c>
      <c r="CE44" s="1131" t="s">
        <v>1580</v>
      </c>
      <c r="CF44" s="75" t="s">
        <v>1548</v>
      </c>
      <c r="CG44" s="75" t="s">
        <v>1549</v>
      </c>
      <c r="CH44" s="75">
        <v>3</v>
      </c>
      <c r="CI44" s="75">
        <v>1999</v>
      </c>
      <c r="CJ44" s="75" t="s">
        <v>1548</v>
      </c>
      <c r="CK44" s="75">
        <v>1</v>
      </c>
      <c r="CL44" s="75">
        <v>1</v>
      </c>
      <c r="CM44" s="75" t="s">
        <v>1563</v>
      </c>
      <c r="CN44" s="75" t="s">
        <v>1551</v>
      </c>
      <c r="CO44" s="75">
        <f t="shared" si="4"/>
        <v>2</v>
      </c>
      <c r="CP44" s="336"/>
      <c r="CQ44" s="67">
        <v>42</v>
      </c>
      <c r="CR44" s="500" t="s">
        <v>280</v>
      </c>
      <c r="CS44" s="507" t="s">
        <v>3543</v>
      </c>
      <c r="CT44" s="511">
        <v>2014</v>
      </c>
      <c r="CU44" s="512"/>
      <c r="CV44" s="648" t="s">
        <v>5571</v>
      </c>
      <c r="CW44" s="568">
        <v>0</v>
      </c>
      <c r="CX44" s="661" t="s">
        <v>572</v>
      </c>
      <c r="CY44" s="380">
        <v>0.18840999999999999</v>
      </c>
      <c r="CZ44" s="380">
        <v>0.17319999999999999</v>
      </c>
      <c r="DA44" s="656">
        <v>38</v>
      </c>
      <c r="DB44" s="597">
        <v>25</v>
      </c>
      <c r="DC44" s="597">
        <v>5</v>
      </c>
      <c r="DD44" s="597">
        <v>12</v>
      </c>
      <c r="DE44" s="156" t="s">
        <v>572</v>
      </c>
      <c r="DF44" s="1025" t="s">
        <v>572</v>
      </c>
      <c r="DG44" s="717" t="s">
        <v>572</v>
      </c>
      <c r="DH44" s="1025" t="s">
        <v>572</v>
      </c>
      <c r="DI44" s="700" t="s">
        <v>572</v>
      </c>
      <c r="DJ44" s="521" t="s">
        <v>3814</v>
      </c>
      <c r="DK44" s="537">
        <v>1962</v>
      </c>
      <c r="DL44" s="82" t="s">
        <v>4420</v>
      </c>
      <c r="DM44" s="580">
        <v>2015</v>
      </c>
      <c r="DN44" s="580">
        <v>1</v>
      </c>
      <c r="DO44" s="580" t="s">
        <v>572</v>
      </c>
      <c r="DP44" s="183" t="s">
        <v>572</v>
      </c>
      <c r="DQ44" s="183" t="s">
        <v>572</v>
      </c>
      <c r="DR44" s="183" t="s">
        <v>572</v>
      </c>
      <c r="DS44" s="184" t="s">
        <v>572</v>
      </c>
      <c r="DT44" s="571" t="s">
        <v>5960</v>
      </c>
      <c r="DU44" s="676">
        <v>1959</v>
      </c>
      <c r="DV44" s="183" t="s">
        <v>572</v>
      </c>
      <c r="DW44" s="547" t="s">
        <v>7880</v>
      </c>
      <c r="DX44" s="183">
        <v>0</v>
      </c>
      <c r="DY44" s="183" t="s">
        <v>572</v>
      </c>
      <c r="DZ44" s="547" t="s">
        <v>572</v>
      </c>
      <c r="EA44" s="256" t="s">
        <v>572</v>
      </c>
      <c r="EB44" s="58">
        <v>0</v>
      </c>
      <c r="EC44" s="183">
        <v>1</v>
      </c>
      <c r="ED44" s="642" t="s">
        <v>5407</v>
      </c>
      <c r="EE44" s="539">
        <v>1964</v>
      </c>
      <c r="EF44" s="537">
        <v>1963</v>
      </c>
      <c r="EG44" s="183">
        <v>4</v>
      </c>
      <c r="EH44" s="541" t="s">
        <v>4064</v>
      </c>
      <c r="EI44" s="547" t="s">
        <v>4470</v>
      </c>
      <c r="EJ44" s="183">
        <v>2</v>
      </c>
      <c r="EK44" s="183" t="s">
        <v>6962</v>
      </c>
      <c r="EL44" s="538" t="s">
        <v>5961</v>
      </c>
      <c r="EM44" s="370">
        <v>2007</v>
      </c>
      <c r="EN44" s="370">
        <v>3</v>
      </c>
      <c r="EO44" s="700">
        <v>2</v>
      </c>
      <c r="EP44" s="676">
        <v>0</v>
      </c>
      <c r="EQ44" s="676">
        <v>1</v>
      </c>
      <c r="ER44" s="611" t="s">
        <v>572</v>
      </c>
      <c r="ES44" s="183" t="s">
        <v>572</v>
      </c>
      <c r="ET44" s="184">
        <v>1</v>
      </c>
      <c r="EU44" s="799">
        <v>0</v>
      </c>
      <c r="EV44" s="572" t="s">
        <v>572</v>
      </c>
      <c r="EW44" s="183" t="s">
        <v>572</v>
      </c>
      <c r="EX44" s="597">
        <v>0</v>
      </c>
      <c r="EY44" s="571" t="s">
        <v>5718</v>
      </c>
      <c r="EZ44" s="183">
        <v>2013</v>
      </c>
      <c r="FA44" s="599">
        <v>1</v>
      </c>
      <c r="FB44" s="742">
        <v>137000</v>
      </c>
      <c r="FC44" s="740">
        <v>1</v>
      </c>
      <c r="FD44" s="691" t="s">
        <v>7460</v>
      </c>
      <c r="FE44" s="747">
        <v>2004</v>
      </c>
      <c r="FF44" s="819" t="s">
        <v>5962</v>
      </c>
      <c r="FG44" s="760" t="s">
        <v>7447</v>
      </c>
      <c r="FH44" s="792">
        <v>1</v>
      </c>
      <c r="FI44" s="781" t="s">
        <v>1563</v>
      </c>
      <c r="FJ44" s="119" t="s">
        <v>7268</v>
      </c>
      <c r="FK44" s="561">
        <v>2012</v>
      </c>
      <c r="FL44" s="561">
        <v>3</v>
      </c>
      <c r="FM44" s="600">
        <v>2</v>
      </c>
      <c r="FN44" s="819" t="s">
        <v>5962</v>
      </c>
      <c r="FO44" s="760" t="s">
        <v>7447</v>
      </c>
      <c r="FP44" s="792">
        <v>1</v>
      </c>
      <c r="FQ44" s="788" t="s">
        <v>1563</v>
      </c>
      <c r="FR44" s="536" t="s">
        <v>6925</v>
      </c>
      <c r="FS44" s="597">
        <v>2012</v>
      </c>
      <c r="FT44" s="597">
        <v>3</v>
      </c>
      <c r="FU44" s="599">
        <v>2</v>
      </c>
      <c r="FV44" s="564" t="s">
        <v>1548</v>
      </c>
      <c r="FW44" s="730" t="s">
        <v>5963</v>
      </c>
      <c r="FX44" s="536" t="s">
        <v>5876</v>
      </c>
      <c r="FY44" s="539">
        <v>2006</v>
      </c>
      <c r="FZ44" s="539">
        <v>3</v>
      </c>
      <c r="GA44" s="676">
        <v>1</v>
      </c>
      <c r="GB44" s="650" t="s">
        <v>7547</v>
      </c>
      <c r="GC44" s="109" t="s">
        <v>8</v>
      </c>
      <c r="GD44" s="183">
        <v>2</v>
      </c>
      <c r="GE44" s="683" t="s">
        <v>8834</v>
      </c>
      <c r="GF44" s="183">
        <v>1998</v>
      </c>
      <c r="GG44" s="183">
        <v>3</v>
      </c>
      <c r="GH44" s="340" t="s">
        <v>8835</v>
      </c>
      <c r="GI44" s="184">
        <v>4</v>
      </c>
      <c r="GJ44" s="426">
        <f t="shared" si="5"/>
        <v>12</v>
      </c>
      <c r="GK44" s="427">
        <f t="shared" si="6"/>
        <v>54.54545454545454</v>
      </c>
      <c r="GL44" s="12" t="str">
        <f t="shared" si="7"/>
        <v>B</v>
      </c>
      <c r="GM44" s="83" t="s">
        <v>46</v>
      </c>
      <c r="GN44" s="18" t="s">
        <v>2454</v>
      </c>
      <c r="GO44" s="342">
        <v>1</v>
      </c>
      <c r="GP44" s="1016"/>
      <c r="GQ44" s="184">
        <v>0</v>
      </c>
      <c r="GR44" s="57"/>
      <c r="GS44" s="58"/>
      <c r="GT44" s="59"/>
    </row>
    <row r="45" spans="1:202" x14ac:dyDescent="0.25">
      <c r="A45" s="67">
        <v>43</v>
      </c>
      <c r="B45" s="13"/>
      <c r="C45" s="14" t="s">
        <v>285</v>
      </c>
      <c r="D45" s="83" t="s">
        <v>38</v>
      </c>
      <c r="E45" s="849">
        <v>4240.317</v>
      </c>
      <c r="F45" s="847">
        <v>53618.868219724594</v>
      </c>
      <c r="G45" s="49">
        <v>12690</v>
      </c>
      <c r="H45" s="109" t="s">
        <v>287</v>
      </c>
      <c r="I45" s="20" t="s">
        <v>286</v>
      </c>
      <c r="J45" s="50">
        <v>2</v>
      </c>
      <c r="K45" s="110" t="s">
        <v>1338</v>
      </c>
      <c r="L45" s="16">
        <v>1</v>
      </c>
      <c r="M45" s="19" t="s">
        <v>1504</v>
      </c>
      <c r="N45" s="25">
        <v>1</v>
      </c>
      <c r="O45" s="69" t="s">
        <v>572</v>
      </c>
      <c r="P45" s="56">
        <v>1</v>
      </c>
      <c r="Q45" s="191" t="s">
        <v>3101</v>
      </c>
      <c r="R45" s="25">
        <v>0</v>
      </c>
      <c r="S45" s="56">
        <v>0</v>
      </c>
      <c r="T45" s="168" t="s">
        <v>572</v>
      </c>
      <c r="U45" s="25">
        <v>1</v>
      </c>
      <c r="V45" s="252">
        <v>1</v>
      </c>
      <c r="W45" s="25">
        <v>0</v>
      </c>
      <c r="X45" s="130" t="s">
        <v>572</v>
      </c>
      <c r="Y45" s="25">
        <v>1</v>
      </c>
      <c r="Z45" s="61" t="s">
        <v>1480</v>
      </c>
      <c r="AA45" s="25">
        <v>1</v>
      </c>
      <c r="AB45" s="56">
        <v>1</v>
      </c>
      <c r="AC45" s="55">
        <v>1998</v>
      </c>
      <c r="AD45" s="25">
        <v>1</v>
      </c>
      <c r="AE45" s="56">
        <v>1</v>
      </c>
      <c r="AF45" s="56">
        <v>3</v>
      </c>
      <c r="AG45" s="55">
        <v>2010</v>
      </c>
      <c r="AH45" s="25">
        <v>0</v>
      </c>
      <c r="AI45" s="56"/>
      <c r="AJ45" s="55" t="s">
        <v>572</v>
      </c>
      <c r="AK45" s="25">
        <v>1</v>
      </c>
      <c r="AL45" s="56">
        <v>4</v>
      </c>
      <c r="AM45" s="56">
        <v>1</v>
      </c>
      <c r="AN45" s="55">
        <v>1998</v>
      </c>
      <c r="AO45" s="25">
        <v>0</v>
      </c>
      <c r="AP45" s="56"/>
      <c r="AQ45" s="55" t="s">
        <v>572</v>
      </c>
      <c r="AR45" s="25">
        <v>1</v>
      </c>
      <c r="AS45" s="56">
        <v>1</v>
      </c>
      <c r="AT45" s="56">
        <v>0</v>
      </c>
      <c r="AU45" s="56">
        <v>0</v>
      </c>
      <c r="AV45" s="56">
        <v>0</v>
      </c>
      <c r="AW45" s="56">
        <v>1</v>
      </c>
      <c r="AX45" s="56">
        <v>1</v>
      </c>
      <c r="AY45" s="56">
        <v>0</v>
      </c>
      <c r="AZ45" s="56">
        <v>1</v>
      </c>
      <c r="BA45" s="56">
        <v>1</v>
      </c>
      <c r="BB45" s="56">
        <v>0</v>
      </c>
      <c r="BC45" s="69" t="s">
        <v>572</v>
      </c>
      <c r="BD45" s="423">
        <v>1</v>
      </c>
      <c r="BE45" s="19" t="s">
        <v>3179</v>
      </c>
      <c r="BF45" s="25">
        <v>0</v>
      </c>
      <c r="BG45" s="131" t="s">
        <v>572</v>
      </c>
      <c r="BH45" s="16">
        <v>1</v>
      </c>
      <c r="BI45" s="19" t="s">
        <v>3102</v>
      </c>
      <c r="BJ45" s="25">
        <v>0</v>
      </c>
      <c r="BK45" s="60" t="s">
        <v>289</v>
      </c>
      <c r="BL45" s="20" t="s">
        <v>288</v>
      </c>
      <c r="BM45" s="21" t="s">
        <v>291</v>
      </c>
      <c r="BN45" s="20" t="s">
        <v>290</v>
      </c>
      <c r="BO45" s="132" t="s">
        <v>572</v>
      </c>
      <c r="BP45" s="25">
        <v>1</v>
      </c>
      <c r="BQ45" s="26" t="s">
        <v>1481</v>
      </c>
      <c r="BR45" s="25">
        <v>1</v>
      </c>
      <c r="BS45" s="26" t="s">
        <v>1482</v>
      </c>
      <c r="BT45" s="25">
        <v>2</v>
      </c>
      <c r="BU45" s="24" t="s">
        <v>19</v>
      </c>
      <c r="BV45" s="25">
        <v>0</v>
      </c>
      <c r="BW45" s="56">
        <v>3</v>
      </c>
      <c r="BX45" s="24" t="s">
        <v>1483</v>
      </c>
      <c r="BY45" s="25" t="s">
        <v>1972</v>
      </c>
      <c r="BZ45" s="56" t="s">
        <v>1966</v>
      </c>
      <c r="CA45" s="56" t="s">
        <v>572</v>
      </c>
      <c r="CB45" s="56" t="s">
        <v>572</v>
      </c>
      <c r="CC45" s="55">
        <v>0</v>
      </c>
      <c r="CD45" s="83" t="s">
        <v>1281</v>
      </c>
      <c r="CE45" s="1131" t="s">
        <v>1626</v>
      </c>
      <c r="CF45" s="75" t="s">
        <v>1556</v>
      </c>
      <c r="CG45" s="75" t="s">
        <v>13</v>
      </c>
      <c r="CH45" s="75">
        <v>3</v>
      </c>
      <c r="CI45" s="75">
        <v>2011</v>
      </c>
      <c r="CJ45" s="75" t="s">
        <v>1542</v>
      </c>
      <c r="CK45" s="75">
        <v>1</v>
      </c>
      <c r="CL45" s="75">
        <v>2</v>
      </c>
      <c r="CM45" s="75" t="s">
        <v>1565</v>
      </c>
      <c r="CN45" s="75" t="s">
        <v>1553</v>
      </c>
      <c r="CO45" s="75">
        <f t="shared" si="4"/>
        <v>3</v>
      </c>
      <c r="CP45" s="336"/>
      <c r="CQ45" s="67">
        <v>43</v>
      </c>
      <c r="CR45" s="500" t="s">
        <v>285</v>
      </c>
      <c r="CS45" s="507" t="s">
        <v>3593</v>
      </c>
      <c r="CT45" s="511"/>
      <c r="CU45" s="512"/>
      <c r="CV45" s="628" t="s">
        <v>5598</v>
      </c>
      <c r="CW45" s="568">
        <v>2</v>
      </c>
      <c r="CX45" s="645" t="s">
        <v>5533</v>
      </c>
      <c r="CY45" s="380">
        <v>0.74638000000000004</v>
      </c>
      <c r="CZ45" s="380">
        <v>0.46460000000000001</v>
      </c>
      <c r="DA45" s="656">
        <v>59</v>
      </c>
      <c r="DB45" s="597">
        <v>68</v>
      </c>
      <c r="DC45" s="597">
        <v>26</v>
      </c>
      <c r="DD45" s="597">
        <v>18</v>
      </c>
      <c r="DE45" s="685" t="s">
        <v>9095</v>
      </c>
      <c r="DF45" s="1025" t="s">
        <v>9093</v>
      </c>
      <c r="DG45" s="717">
        <v>6</v>
      </c>
      <c r="DH45" s="119" t="s">
        <v>9094</v>
      </c>
      <c r="DI45" s="700">
        <v>2009</v>
      </c>
      <c r="DJ45" s="521" t="s">
        <v>3976</v>
      </c>
      <c r="DK45" s="537">
        <v>1990</v>
      </c>
      <c r="DL45" s="538" t="s">
        <v>3978</v>
      </c>
      <c r="DM45" s="580">
        <v>2007</v>
      </c>
      <c r="DN45" s="580">
        <v>2</v>
      </c>
      <c r="DO45" s="580">
        <v>4</v>
      </c>
      <c r="DP45" s="183" t="s">
        <v>572</v>
      </c>
      <c r="DQ45" s="183" t="s">
        <v>572</v>
      </c>
      <c r="DR45" s="183" t="s">
        <v>572</v>
      </c>
      <c r="DS45" s="184" t="s">
        <v>572</v>
      </c>
      <c r="DT45" s="542" t="s">
        <v>3977</v>
      </c>
      <c r="DU45" s="676">
        <v>1990</v>
      </c>
      <c r="DV45" s="183" t="s">
        <v>5964</v>
      </c>
      <c r="DW45" s="547" t="s">
        <v>5965</v>
      </c>
      <c r="DX45" s="183">
        <v>2</v>
      </c>
      <c r="DY45" s="183" t="s">
        <v>7006</v>
      </c>
      <c r="DZ45" s="538" t="s">
        <v>5966</v>
      </c>
      <c r="EA45" s="374">
        <v>2005</v>
      </c>
      <c r="EB45" s="370">
        <v>3</v>
      </c>
      <c r="EC45" s="539">
        <v>2</v>
      </c>
      <c r="ED45" s="642" t="s">
        <v>5408</v>
      </c>
      <c r="EE45" s="539">
        <v>1990</v>
      </c>
      <c r="EF45" s="537">
        <v>1993</v>
      </c>
      <c r="EG45" s="539">
        <v>0</v>
      </c>
      <c r="EH45" s="547" t="s">
        <v>5968</v>
      </c>
      <c r="EI45" s="547" t="s">
        <v>4088</v>
      </c>
      <c r="EJ45" s="183">
        <v>2</v>
      </c>
      <c r="EK45" s="183" t="s">
        <v>2699</v>
      </c>
      <c r="EL45" s="538" t="s">
        <v>5967</v>
      </c>
      <c r="EM45" s="370">
        <v>2010</v>
      </c>
      <c r="EN45" s="370">
        <v>3</v>
      </c>
      <c r="EO45" s="700">
        <v>2</v>
      </c>
      <c r="EP45" s="676">
        <v>1</v>
      </c>
      <c r="EQ45" s="676">
        <v>0</v>
      </c>
      <c r="ER45" s="571" t="s">
        <v>4361</v>
      </c>
      <c r="ES45" s="629">
        <v>2006</v>
      </c>
      <c r="ET45" s="184">
        <v>2</v>
      </c>
      <c r="EU45" s="799">
        <v>1</v>
      </c>
      <c r="EV45" s="572" t="s">
        <v>572</v>
      </c>
      <c r="EW45" s="183" t="s">
        <v>572</v>
      </c>
      <c r="EX45" s="597">
        <v>0</v>
      </c>
      <c r="EY45" s="571" t="s">
        <v>5816</v>
      </c>
      <c r="EZ45" s="183">
        <v>2010</v>
      </c>
      <c r="FA45" s="599">
        <v>3</v>
      </c>
      <c r="FB45" s="742">
        <v>481800</v>
      </c>
      <c r="FC45" s="740">
        <v>2</v>
      </c>
      <c r="FD45" s="692" t="s">
        <v>6853</v>
      </c>
      <c r="FE45" s="747">
        <v>2008</v>
      </c>
      <c r="FF45" s="818" t="s">
        <v>7274</v>
      </c>
      <c r="FG45" s="773" t="s">
        <v>7273</v>
      </c>
      <c r="FH45" s="792">
        <v>1</v>
      </c>
      <c r="FI45" s="781" t="s">
        <v>1563</v>
      </c>
      <c r="FJ45" s="692" t="s">
        <v>7275</v>
      </c>
      <c r="FK45" s="597">
        <v>2008</v>
      </c>
      <c r="FL45" s="597">
        <v>3</v>
      </c>
      <c r="FM45" s="600">
        <v>2</v>
      </c>
      <c r="FN45" s="818" t="s">
        <v>7271</v>
      </c>
      <c r="FO45" s="773" t="s">
        <v>7272</v>
      </c>
      <c r="FP45" s="792">
        <v>2</v>
      </c>
      <c r="FQ45" s="781" t="s">
        <v>2699</v>
      </c>
      <c r="FR45" s="536" t="s">
        <v>7270</v>
      </c>
      <c r="FS45" s="597" t="s">
        <v>572</v>
      </c>
      <c r="FT45" s="597">
        <v>2</v>
      </c>
      <c r="FU45" s="599">
        <v>2</v>
      </c>
      <c r="FV45" s="423" t="s">
        <v>572</v>
      </c>
      <c r="FW45" s="547" t="s">
        <v>5907</v>
      </c>
      <c r="FX45" s="536" t="s">
        <v>5877</v>
      </c>
      <c r="FY45" s="539">
        <v>2012</v>
      </c>
      <c r="FZ45" s="539">
        <v>2</v>
      </c>
      <c r="GA45" s="676">
        <v>1</v>
      </c>
      <c r="GB45" s="860" t="s">
        <v>572</v>
      </c>
      <c r="GC45" s="979" t="s">
        <v>8</v>
      </c>
      <c r="GD45" s="183">
        <v>2</v>
      </c>
      <c r="GE45" s="683" t="s">
        <v>2699</v>
      </c>
      <c r="GF45" s="183">
        <v>2003</v>
      </c>
      <c r="GG45" s="183">
        <v>3</v>
      </c>
      <c r="GH45" s="340" t="s">
        <v>9443</v>
      </c>
      <c r="GI45" s="184" t="s">
        <v>8840</v>
      </c>
      <c r="GJ45" s="426">
        <f t="shared" si="5"/>
        <v>15</v>
      </c>
      <c r="GK45" s="427">
        <f t="shared" si="6"/>
        <v>68.181818181818173</v>
      </c>
      <c r="GL45" s="12" t="str">
        <f t="shared" si="7"/>
        <v>B</v>
      </c>
      <c r="GM45" s="83" t="s">
        <v>38</v>
      </c>
      <c r="GN45" s="18" t="s">
        <v>2456</v>
      </c>
      <c r="GO45" s="342"/>
      <c r="GP45" s="1016"/>
      <c r="GQ45" s="184">
        <v>0</v>
      </c>
      <c r="GR45" s="57"/>
      <c r="GS45" s="58"/>
      <c r="GT45" s="59"/>
    </row>
    <row r="46" spans="1:202" x14ac:dyDescent="0.25">
      <c r="A46" s="67">
        <v>44</v>
      </c>
      <c r="B46" s="13"/>
      <c r="C46" s="14" t="s">
        <v>292</v>
      </c>
      <c r="D46" s="83" t="s">
        <v>21</v>
      </c>
      <c r="E46" s="849">
        <v>11389.562</v>
      </c>
      <c r="F46" s="847">
        <v>66397.033229163309</v>
      </c>
      <c r="G46" s="49">
        <v>5890</v>
      </c>
      <c r="H46" s="109" t="s">
        <v>294</v>
      </c>
      <c r="I46" s="20" t="s">
        <v>293</v>
      </c>
      <c r="J46" s="50">
        <v>1</v>
      </c>
      <c r="K46" s="110" t="s">
        <v>1634</v>
      </c>
      <c r="L46" s="16">
        <v>1</v>
      </c>
      <c r="M46" s="496" t="s">
        <v>7499</v>
      </c>
      <c r="N46" s="16">
        <v>1</v>
      </c>
      <c r="O46" s="69" t="s">
        <v>572</v>
      </c>
      <c r="P46" s="56">
        <v>0</v>
      </c>
      <c r="Q46" s="53" t="s">
        <v>572</v>
      </c>
      <c r="R46" s="25">
        <v>0</v>
      </c>
      <c r="S46" s="56">
        <v>0</v>
      </c>
      <c r="T46" s="167" t="s">
        <v>572</v>
      </c>
      <c r="U46" s="16">
        <v>1</v>
      </c>
      <c r="V46" s="254">
        <v>0</v>
      </c>
      <c r="W46" s="16">
        <v>0</v>
      </c>
      <c r="X46" s="130" t="s">
        <v>572</v>
      </c>
      <c r="Y46" s="16">
        <v>0</v>
      </c>
      <c r="Z46" s="17" t="s">
        <v>572</v>
      </c>
      <c r="AA46" s="16">
        <v>1</v>
      </c>
      <c r="AB46" s="50">
        <v>0</v>
      </c>
      <c r="AC46" s="51">
        <v>2014</v>
      </c>
      <c r="AD46" s="16">
        <v>0</v>
      </c>
      <c r="AE46" s="50"/>
      <c r="AF46" s="50" t="s">
        <v>572</v>
      </c>
      <c r="AG46" s="55" t="s">
        <v>572</v>
      </c>
      <c r="AH46" s="16">
        <v>0</v>
      </c>
      <c r="AI46" s="50"/>
      <c r="AJ46" s="55" t="s">
        <v>572</v>
      </c>
      <c r="AK46" s="16">
        <v>0</v>
      </c>
      <c r="AL46" s="50"/>
      <c r="AM46" s="50"/>
      <c r="AN46" s="51" t="s">
        <v>572</v>
      </c>
      <c r="AO46" s="16">
        <v>0</v>
      </c>
      <c r="AP46" s="50"/>
      <c r="AQ46" s="66" t="s">
        <v>572</v>
      </c>
      <c r="AR46" s="16">
        <v>0</v>
      </c>
      <c r="AS46" s="50">
        <v>0</v>
      </c>
      <c r="AT46" s="50">
        <v>0</v>
      </c>
      <c r="AU46" s="50">
        <v>0</v>
      </c>
      <c r="AV46" s="50">
        <v>0</v>
      </c>
      <c r="AW46" s="50">
        <v>0</v>
      </c>
      <c r="AX46" s="50">
        <v>0</v>
      </c>
      <c r="AY46" s="50">
        <v>0</v>
      </c>
      <c r="AZ46" s="50">
        <v>0</v>
      </c>
      <c r="BA46" s="50">
        <v>0</v>
      </c>
      <c r="BB46" s="50">
        <v>1</v>
      </c>
      <c r="BC46" s="288" t="s">
        <v>5599</v>
      </c>
      <c r="BD46" s="423">
        <v>0</v>
      </c>
      <c r="BE46" s="475" t="s">
        <v>572</v>
      </c>
      <c r="BF46" s="25">
        <v>0</v>
      </c>
      <c r="BG46" s="131" t="s">
        <v>572</v>
      </c>
      <c r="BH46" s="16">
        <v>0</v>
      </c>
      <c r="BI46" s="17" t="s">
        <v>572</v>
      </c>
      <c r="BJ46" s="16">
        <v>0</v>
      </c>
      <c r="BK46" s="21" t="s">
        <v>296</v>
      </c>
      <c r="BL46" s="20" t="s">
        <v>295</v>
      </c>
      <c r="BM46" s="21" t="s">
        <v>298</v>
      </c>
      <c r="BN46" s="20" t="s">
        <v>297</v>
      </c>
      <c r="BO46" s="132" t="s">
        <v>572</v>
      </c>
      <c r="BP46" s="16">
        <v>0</v>
      </c>
      <c r="BQ46" s="134" t="s">
        <v>572</v>
      </c>
      <c r="BR46" s="16">
        <v>0</v>
      </c>
      <c r="BS46" s="17" t="s">
        <v>572</v>
      </c>
      <c r="BT46" s="16">
        <v>0</v>
      </c>
      <c r="BU46" s="69" t="s">
        <v>572</v>
      </c>
      <c r="BV46" s="16">
        <v>0</v>
      </c>
      <c r="BW46" s="50">
        <v>1</v>
      </c>
      <c r="BX46" s="69" t="s">
        <v>572</v>
      </c>
      <c r="BY46" s="16" t="s">
        <v>1992</v>
      </c>
      <c r="BZ46" s="50" t="s">
        <v>572</v>
      </c>
      <c r="CA46" s="56" t="s">
        <v>572</v>
      </c>
      <c r="CB46" s="56" t="s">
        <v>572</v>
      </c>
      <c r="CC46" s="55" t="s">
        <v>572</v>
      </c>
      <c r="CD46" s="83" t="s">
        <v>1276</v>
      </c>
      <c r="CE46" s="1131" t="s">
        <v>1555</v>
      </c>
      <c r="CF46" s="75" t="s">
        <v>1548</v>
      </c>
      <c r="CG46" s="518" t="s">
        <v>13</v>
      </c>
      <c r="CH46" s="518">
        <v>3</v>
      </c>
      <c r="CI46" s="518">
        <v>2002</v>
      </c>
      <c r="CJ46" s="518" t="s">
        <v>1542</v>
      </c>
      <c r="CK46" s="518">
        <v>1</v>
      </c>
      <c r="CL46" s="74">
        <v>1</v>
      </c>
      <c r="CM46" s="67" t="s">
        <v>1563</v>
      </c>
      <c r="CN46" s="518" t="s">
        <v>1553</v>
      </c>
      <c r="CO46" s="518">
        <f t="shared" si="4"/>
        <v>3</v>
      </c>
      <c r="CP46" s="336"/>
      <c r="CQ46" s="67">
        <v>44</v>
      </c>
      <c r="CR46" s="500" t="s">
        <v>292</v>
      </c>
      <c r="CS46" s="507" t="s">
        <v>3594</v>
      </c>
      <c r="CT46" s="511"/>
      <c r="CU46" s="512"/>
      <c r="CV46" s="648" t="s">
        <v>4676</v>
      </c>
      <c r="CW46" s="568">
        <v>0</v>
      </c>
      <c r="CX46" s="661" t="s">
        <v>572</v>
      </c>
      <c r="CY46" s="380">
        <v>0.19564999999999999</v>
      </c>
      <c r="CZ46" s="380">
        <v>0.2283</v>
      </c>
      <c r="DA46" s="656">
        <v>69</v>
      </c>
      <c r="DB46" s="597">
        <v>18</v>
      </c>
      <c r="DC46" s="597">
        <v>7</v>
      </c>
      <c r="DD46" s="597">
        <v>9</v>
      </c>
      <c r="DE46" s="156" t="s">
        <v>572</v>
      </c>
      <c r="DF46" s="1025" t="s">
        <v>572</v>
      </c>
      <c r="DG46" s="717" t="s">
        <v>572</v>
      </c>
      <c r="DH46" s="1025" t="s">
        <v>572</v>
      </c>
      <c r="DI46" s="700" t="s">
        <v>572</v>
      </c>
      <c r="DJ46" s="521" t="s">
        <v>3979</v>
      </c>
      <c r="DK46" s="537">
        <v>1983</v>
      </c>
      <c r="DL46" s="541" t="s">
        <v>572</v>
      </c>
      <c r="DM46" s="580" t="s">
        <v>572</v>
      </c>
      <c r="DN46" s="581">
        <v>0</v>
      </c>
      <c r="DO46" s="580" t="s">
        <v>572</v>
      </c>
      <c r="DP46" s="183" t="s">
        <v>572</v>
      </c>
      <c r="DQ46" s="183" t="s">
        <v>572</v>
      </c>
      <c r="DR46" s="183" t="s">
        <v>572</v>
      </c>
      <c r="DS46" s="184" t="s">
        <v>572</v>
      </c>
      <c r="DT46" s="571" t="s">
        <v>5970</v>
      </c>
      <c r="DU46" s="676">
        <v>1995</v>
      </c>
      <c r="DV46" s="183" t="s">
        <v>6079</v>
      </c>
      <c r="DW46" s="547" t="s">
        <v>6081</v>
      </c>
      <c r="DX46" s="183">
        <v>1</v>
      </c>
      <c r="DY46" s="183" t="s">
        <v>1563</v>
      </c>
      <c r="DZ46" s="538" t="s">
        <v>5969</v>
      </c>
      <c r="EA46" s="256">
        <v>1995</v>
      </c>
      <c r="EB46" s="58">
        <v>3</v>
      </c>
      <c r="EC46" s="183">
        <v>2</v>
      </c>
      <c r="ED46" s="642" t="s">
        <v>5409</v>
      </c>
      <c r="EE46" s="539">
        <v>1996</v>
      </c>
      <c r="EF46" s="537">
        <v>1988</v>
      </c>
      <c r="EG46" s="539">
        <v>3</v>
      </c>
      <c r="EH46" s="547" t="s">
        <v>5972</v>
      </c>
      <c r="EI46" s="547" t="s">
        <v>5973</v>
      </c>
      <c r="EJ46" s="183">
        <v>1</v>
      </c>
      <c r="EK46" s="183" t="s">
        <v>1563</v>
      </c>
      <c r="EL46" s="538" t="s">
        <v>5971</v>
      </c>
      <c r="EM46" s="370">
        <v>2001</v>
      </c>
      <c r="EN46" s="370">
        <v>3</v>
      </c>
      <c r="EO46" s="342">
        <v>2</v>
      </c>
      <c r="EP46" s="340" t="s">
        <v>572</v>
      </c>
      <c r="EQ46" s="340" t="s">
        <v>572</v>
      </c>
      <c r="ER46" s="611" t="s">
        <v>572</v>
      </c>
      <c r="ES46" s="183" t="s">
        <v>572</v>
      </c>
      <c r="ET46" s="184">
        <v>0</v>
      </c>
      <c r="EU46" s="799">
        <v>0</v>
      </c>
      <c r="EV46" s="572" t="s">
        <v>572</v>
      </c>
      <c r="EW46" s="183" t="s">
        <v>572</v>
      </c>
      <c r="EX46" s="597">
        <v>0</v>
      </c>
      <c r="EY46" s="572" t="s">
        <v>572</v>
      </c>
      <c r="EZ46" s="183" t="s">
        <v>572</v>
      </c>
      <c r="FA46" s="599">
        <v>0</v>
      </c>
      <c r="FB46" s="742">
        <v>4112300</v>
      </c>
      <c r="FC46" s="740">
        <v>2</v>
      </c>
      <c r="FD46" s="692" t="s">
        <v>6853</v>
      </c>
      <c r="FE46" s="747">
        <v>2008</v>
      </c>
      <c r="FF46" s="761" t="s">
        <v>572</v>
      </c>
      <c r="FG46" s="762" t="s">
        <v>572</v>
      </c>
      <c r="FH46" s="713">
        <v>0</v>
      </c>
      <c r="FI46" s="788" t="s">
        <v>572</v>
      </c>
      <c r="FJ46" s="692" t="s">
        <v>3979</v>
      </c>
      <c r="FK46" s="561" t="s">
        <v>572</v>
      </c>
      <c r="FL46" s="561">
        <v>0</v>
      </c>
      <c r="FM46" s="600">
        <v>0</v>
      </c>
      <c r="FN46" s="761" t="s">
        <v>572</v>
      </c>
      <c r="FO46" s="762" t="s">
        <v>572</v>
      </c>
      <c r="FP46" s="713">
        <v>0</v>
      </c>
      <c r="FQ46" s="788" t="s">
        <v>572</v>
      </c>
      <c r="FR46" s="692" t="s">
        <v>3979</v>
      </c>
      <c r="FS46" s="561" t="s">
        <v>572</v>
      </c>
      <c r="FT46" s="561">
        <v>0</v>
      </c>
      <c r="FU46" s="600">
        <v>0</v>
      </c>
      <c r="FV46" s="423" t="s">
        <v>572</v>
      </c>
      <c r="FW46" s="813" t="s">
        <v>572</v>
      </c>
      <c r="FX46" s="540" t="s">
        <v>572</v>
      </c>
      <c r="FY46" s="540" t="s">
        <v>572</v>
      </c>
      <c r="FZ46" s="539">
        <v>0</v>
      </c>
      <c r="GA46" s="676">
        <v>0</v>
      </c>
      <c r="GB46" s="860" t="s">
        <v>572</v>
      </c>
      <c r="GC46" s="571" t="s">
        <v>8</v>
      </c>
      <c r="GD46" s="183">
        <v>1</v>
      </c>
      <c r="GE46" s="683" t="s">
        <v>1563</v>
      </c>
      <c r="GF46" s="183">
        <v>2002</v>
      </c>
      <c r="GG46" s="183">
        <v>3</v>
      </c>
      <c r="GH46" s="340" t="s">
        <v>8835</v>
      </c>
      <c r="GI46" s="184" t="s">
        <v>8840</v>
      </c>
      <c r="GJ46" s="426">
        <f t="shared" si="5"/>
        <v>8</v>
      </c>
      <c r="GK46" s="427">
        <f t="shared" si="6"/>
        <v>36.363636363636367</v>
      </c>
      <c r="GL46" s="12" t="str">
        <f t="shared" si="7"/>
        <v>C</v>
      </c>
      <c r="GM46" s="83" t="s">
        <v>21</v>
      </c>
      <c r="GN46" s="83"/>
      <c r="GO46" s="342"/>
      <c r="GP46" s="1017"/>
      <c r="GQ46" s="59">
        <v>0</v>
      </c>
      <c r="GR46" s="57" t="s">
        <v>2463</v>
      </c>
      <c r="GS46" s="58"/>
      <c r="GT46" s="59"/>
    </row>
    <row r="47" spans="1:202" x14ac:dyDescent="0.25">
      <c r="A47" s="67">
        <v>45</v>
      </c>
      <c r="B47" s="13"/>
      <c r="C47" s="14" t="s">
        <v>299</v>
      </c>
      <c r="D47" s="83" t="s">
        <v>38</v>
      </c>
      <c r="E47" s="849">
        <v>1165.3</v>
      </c>
      <c r="F47" s="847">
        <v>21825.493832870612</v>
      </c>
      <c r="G47" s="49">
        <v>18730</v>
      </c>
      <c r="H47" s="109" t="s">
        <v>301</v>
      </c>
      <c r="I47" s="20" t="s">
        <v>300</v>
      </c>
      <c r="J47" s="50">
        <v>2</v>
      </c>
      <c r="K47" s="110" t="s">
        <v>3522</v>
      </c>
      <c r="L47" s="16">
        <v>1</v>
      </c>
      <c r="M47" s="19" t="s">
        <v>1637</v>
      </c>
      <c r="N47" s="25">
        <v>1</v>
      </c>
      <c r="O47" s="69" t="s">
        <v>572</v>
      </c>
      <c r="P47" s="56">
        <v>0</v>
      </c>
      <c r="Q47" s="191" t="s">
        <v>572</v>
      </c>
      <c r="R47" s="25">
        <v>0</v>
      </c>
      <c r="S47" s="56">
        <v>0</v>
      </c>
      <c r="T47" s="168" t="s">
        <v>572</v>
      </c>
      <c r="U47" s="25">
        <v>1</v>
      </c>
      <c r="V47" s="252">
        <v>1</v>
      </c>
      <c r="W47" s="25">
        <v>0</v>
      </c>
      <c r="X47" s="130" t="s">
        <v>572</v>
      </c>
      <c r="Y47" s="25">
        <v>0</v>
      </c>
      <c r="Z47" s="24" t="s">
        <v>572</v>
      </c>
      <c r="AA47" s="25">
        <v>1</v>
      </c>
      <c r="AB47" s="56">
        <v>1</v>
      </c>
      <c r="AC47" s="55">
        <v>2010</v>
      </c>
      <c r="AD47" s="25">
        <v>0</v>
      </c>
      <c r="AE47" s="50"/>
      <c r="AF47" s="50" t="s">
        <v>572</v>
      </c>
      <c r="AG47" s="55" t="s">
        <v>572</v>
      </c>
      <c r="AH47" s="25">
        <v>0</v>
      </c>
      <c r="AI47" s="56"/>
      <c r="AJ47" s="55" t="s">
        <v>572</v>
      </c>
      <c r="AK47" s="25">
        <v>1</v>
      </c>
      <c r="AL47" s="56">
        <v>3</v>
      </c>
      <c r="AM47" s="56">
        <v>1</v>
      </c>
      <c r="AN47" s="55">
        <v>2004</v>
      </c>
      <c r="AO47" s="25">
        <v>1</v>
      </c>
      <c r="AP47" s="56">
        <v>1</v>
      </c>
      <c r="AQ47" s="55">
        <v>2001</v>
      </c>
      <c r="AR47" s="25">
        <v>1</v>
      </c>
      <c r="AS47" s="56">
        <v>1</v>
      </c>
      <c r="AT47" s="56">
        <v>1</v>
      </c>
      <c r="AU47" s="56">
        <v>0</v>
      </c>
      <c r="AV47" s="56">
        <v>0</v>
      </c>
      <c r="AW47" s="56">
        <v>1</v>
      </c>
      <c r="AX47" s="56">
        <v>1</v>
      </c>
      <c r="AY47" s="56">
        <v>1</v>
      </c>
      <c r="AZ47" s="56">
        <v>1</v>
      </c>
      <c r="BA47" s="56">
        <v>1</v>
      </c>
      <c r="BB47" s="56">
        <v>0</v>
      </c>
      <c r="BC47" s="69" t="s">
        <v>572</v>
      </c>
      <c r="BD47" s="423">
        <v>1</v>
      </c>
      <c r="BE47" s="19" t="s">
        <v>3523</v>
      </c>
      <c r="BF47" s="25">
        <v>0</v>
      </c>
      <c r="BG47" s="131" t="s">
        <v>572</v>
      </c>
      <c r="BH47" s="16">
        <v>0</v>
      </c>
      <c r="BI47" s="17" t="s">
        <v>572</v>
      </c>
      <c r="BJ47" s="84">
        <v>1</v>
      </c>
      <c r="BK47" s="177" t="s">
        <v>3524</v>
      </c>
      <c r="BL47" s="20" t="s">
        <v>302</v>
      </c>
      <c r="BM47" s="21" t="s">
        <v>304</v>
      </c>
      <c r="BN47" s="20" t="s">
        <v>303</v>
      </c>
      <c r="BO47" s="132" t="s">
        <v>572</v>
      </c>
      <c r="BP47" s="25">
        <v>1</v>
      </c>
      <c r="BQ47" s="26" t="s">
        <v>1484</v>
      </c>
      <c r="BR47" s="25">
        <v>1</v>
      </c>
      <c r="BS47" s="19" t="s">
        <v>2193</v>
      </c>
      <c r="BT47" s="25">
        <v>0</v>
      </c>
      <c r="BU47" s="69" t="s">
        <v>572</v>
      </c>
      <c r="BV47" s="25">
        <v>1</v>
      </c>
      <c r="BW47" s="56">
        <v>3</v>
      </c>
      <c r="BX47" s="69" t="s">
        <v>572</v>
      </c>
      <c r="BY47" s="25" t="s">
        <v>2014</v>
      </c>
      <c r="BZ47" s="56" t="s">
        <v>1966</v>
      </c>
      <c r="CA47" s="56" t="s">
        <v>572</v>
      </c>
      <c r="CB47" s="56" t="s">
        <v>572</v>
      </c>
      <c r="CC47" s="55">
        <v>0</v>
      </c>
      <c r="CD47" s="75" t="s">
        <v>1635</v>
      </c>
      <c r="CE47" s="1131" t="s">
        <v>1636</v>
      </c>
      <c r="CF47" s="75" t="s">
        <v>1548</v>
      </c>
      <c r="CG47" s="75" t="s">
        <v>13</v>
      </c>
      <c r="CH47" s="75">
        <v>3</v>
      </c>
      <c r="CI47" s="75">
        <v>2003</v>
      </c>
      <c r="CJ47" s="75" t="s">
        <v>1548</v>
      </c>
      <c r="CK47" s="75">
        <v>1</v>
      </c>
      <c r="CL47" s="75">
        <v>2</v>
      </c>
      <c r="CM47" s="75" t="s">
        <v>1565</v>
      </c>
      <c r="CN47" s="75" t="s">
        <v>1553</v>
      </c>
      <c r="CO47" s="75">
        <f t="shared" si="4"/>
        <v>3</v>
      </c>
      <c r="CP47" s="336"/>
      <c r="CQ47" s="67">
        <v>45</v>
      </c>
      <c r="CR47" s="500" t="s">
        <v>299</v>
      </c>
      <c r="CS47" s="507" t="s">
        <v>3595</v>
      </c>
      <c r="CT47" s="511"/>
      <c r="CU47" s="512"/>
      <c r="CV47" s="628" t="s">
        <v>4677</v>
      </c>
      <c r="CW47" s="568">
        <v>2</v>
      </c>
      <c r="CX47" s="645" t="s">
        <v>4677</v>
      </c>
      <c r="CY47" s="380">
        <v>0.53622999999999998</v>
      </c>
      <c r="CZ47" s="380">
        <v>0.47239999999999999</v>
      </c>
      <c r="DA47" s="656">
        <v>59</v>
      </c>
      <c r="DB47" s="597">
        <v>43</v>
      </c>
      <c r="DC47" s="597">
        <v>37</v>
      </c>
      <c r="DD47" s="597">
        <v>38</v>
      </c>
      <c r="DE47" s="156" t="s">
        <v>9143</v>
      </c>
      <c r="DF47" s="1025" t="s">
        <v>9114</v>
      </c>
      <c r="DG47" s="717">
        <v>5</v>
      </c>
      <c r="DH47" s="119" t="s">
        <v>9249</v>
      </c>
      <c r="DI47" s="700">
        <v>2002</v>
      </c>
      <c r="DJ47" s="521" t="s">
        <v>3980</v>
      </c>
      <c r="DK47" s="537">
        <v>2004</v>
      </c>
      <c r="DL47" s="541" t="s">
        <v>572</v>
      </c>
      <c r="DM47" s="581" t="s">
        <v>572</v>
      </c>
      <c r="DN47" s="581">
        <v>0</v>
      </c>
      <c r="DO47" s="581" t="s">
        <v>572</v>
      </c>
      <c r="DP47" s="183" t="s">
        <v>572</v>
      </c>
      <c r="DQ47" s="183" t="s">
        <v>572</v>
      </c>
      <c r="DR47" s="183" t="s">
        <v>572</v>
      </c>
      <c r="DS47" s="184" t="s">
        <v>572</v>
      </c>
      <c r="DT47" s="571" t="s">
        <v>4349</v>
      </c>
      <c r="DU47" s="676">
        <v>1960</v>
      </c>
      <c r="DV47" s="183" t="s">
        <v>5974</v>
      </c>
      <c r="DW47" s="547" t="s">
        <v>4636</v>
      </c>
      <c r="DX47" s="183">
        <v>2</v>
      </c>
      <c r="DY47" s="183" t="s">
        <v>2699</v>
      </c>
      <c r="DZ47" s="538" t="s">
        <v>4362</v>
      </c>
      <c r="EA47" s="374">
        <v>2003</v>
      </c>
      <c r="EB47" s="370">
        <v>3</v>
      </c>
      <c r="EC47" s="539">
        <v>2</v>
      </c>
      <c r="ED47" s="642" t="s">
        <v>5410</v>
      </c>
      <c r="EE47" s="539">
        <v>1960</v>
      </c>
      <c r="EF47" s="537">
        <v>1967</v>
      </c>
      <c r="EG47" s="539">
        <v>0</v>
      </c>
      <c r="EH47" s="547" t="s">
        <v>5976</v>
      </c>
      <c r="EI47" s="547" t="s">
        <v>4089</v>
      </c>
      <c r="EJ47" s="183">
        <v>2</v>
      </c>
      <c r="EK47" s="183" t="s">
        <v>2699</v>
      </c>
      <c r="EL47" s="538" t="s">
        <v>5975</v>
      </c>
      <c r="EM47" s="370">
        <v>2008</v>
      </c>
      <c r="EN47" s="370">
        <v>3</v>
      </c>
      <c r="EO47" s="700">
        <v>2</v>
      </c>
      <c r="EP47" s="676">
        <v>1</v>
      </c>
      <c r="EQ47" s="676">
        <v>0</v>
      </c>
      <c r="ER47" s="571" t="s">
        <v>4362</v>
      </c>
      <c r="ES47" s="183">
        <v>2004</v>
      </c>
      <c r="ET47" s="184">
        <v>3</v>
      </c>
      <c r="EU47" s="799">
        <v>1</v>
      </c>
      <c r="EV47" s="685" t="s">
        <v>7651</v>
      </c>
      <c r="EW47" s="183">
        <v>2006</v>
      </c>
      <c r="EX47" s="597">
        <v>1</v>
      </c>
      <c r="EY47" s="571" t="s">
        <v>5719</v>
      </c>
      <c r="EZ47" s="183">
        <v>2013</v>
      </c>
      <c r="FA47" s="599">
        <v>2</v>
      </c>
      <c r="FB47" s="742">
        <v>71200</v>
      </c>
      <c r="FC47" s="740">
        <v>2</v>
      </c>
      <c r="FD47" s="692" t="s">
        <v>6853</v>
      </c>
      <c r="FE47" s="747">
        <v>2010</v>
      </c>
      <c r="FF47" s="761" t="s">
        <v>6652</v>
      </c>
      <c r="FG47" s="762" t="s">
        <v>6855</v>
      </c>
      <c r="FH47" s="713">
        <v>2</v>
      </c>
      <c r="FI47" s="788" t="s">
        <v>2699</v>
      </c>
      <c r="FJ47" s="119" t="s">
        <v>7140</v>
      </c>
      <c r="FK47" s="561" t="s">
        <v>572</v>
      </c>
      <c r="FL47" s="561">
        <v>2</v>
      </c>
      <c r="FM47" s="600">
        <v>2</v>
      </c>
      <c r="FN47" s="761" t="s">
        <v>6652</v>
      </c>
      <c r="FO47" s="762" t="s">
        <v>6855</v>
      </c>
      <c r="FP47" s="713">
        <v>2</v>
      </c>
      <c r="FQ47" s="788" t="s">
        <v>2699</v>
      </c>
      <c r="FR47" s="119" t="s">
        <v>7140</v>
      </c>
      <c r="FS47" s="561" t="s">
        <v>572</v>
      </c>
      <c r="FT47" s="561">
        <v>2</v>
      </c>
      <c r="FU47" s="600">
        <v>2</v>
      </c>
      <c r="FV47" s="423" t="s">
        <v>572</v>
      </c>
      <c r="FW47" s="541" t="s">
        <v>5879</v>
      </c>
      <c r="FX47" s="536" t="s">
        <v>5878</v>
      </c>
      <c r="FY47" s="539">
        <v>2009</v>
      </c>
      <c r="FZ47" s="539">
        <v>3</v>
      </c>
      <c r="GA47" s="676">
        <v>2</v>
      </c>
      <c r="GB47" s="650" t="s">
        <v>5880</v>
      </c>
      <c r="GC47" s="979" t="s">
        <v>8782</v>
      </c>
      <c r="GD47" s="183">
        <v>2</v>
      </c>
      <c r="GE47" s="683" t="s">
        <v>2699</v>
      </c>
      <c r="GF47" s="183">
        <v>2012</v>
      </c>
      <c r="GG47" s="58">
        <v>3</v>
      </c>
      <c r="GH47" s="340" t="s">
        <v>8835</v>
      </c>
      <c r="GI47" s="184">
        <v>4</v>
      </c>
      <c r="GJ47" s="426">
        <f t="shared" si="5"/>
        <v>17</v>
      </c>
      <c r="GK47" s="427">
        <f t="shared" si="6"/>
        <v>77.272727272727266</v>
      </c>
      <c r="GL47" s="12" t="str">
        <f t="shared" si="7"/>
        <v>A</v>
      </c>
      <c r="GM47" s="83" t="s">
        <v>38</v>
      </c>
      <c r="GN47" s="83"/>
      <c r="GO47" s="342"/>
      <c r="GP47" s="1017"/>
      <c r="GQ47" s="59">
        <v>0</v>
      </c>
      <c r="GR47" s="57" t="s">
        <v>2429</v>
      </c>
      <c r="GS47" s="58"/>
      <c r="GT47" s="59"/>
    </row>
    <row r="48" spans="1:202" x14ac:dyDescent="0.25">
      <c r="A48" s="67">
        <v>46</v>
      </c>
      <c r="B48" s="13"/>
      <c r="C48" s="14" t="s">
        <v>305</v>
      </c>
      <c r="D48" s="83" t="s">
        <v>38</v>
      </c>
      <c r="E48" s="849">
        <v>10543.186</v>
      </c>
      <c r="F48" s="847">
        <v>190487.86217065938</v>
      </c>
      <c r="G48" s="49">
        <v>18050</v>
      </c>
      <c r="H48" s="109" t="s">
        <v>307</v>
      </c>
      <c r="I48" s="20" t="s">
        <v>306</v>
      </c>
      <c r="J48" s="50">
        <v>2</v>
      </c>
      <c r="K48" s="114" t="s">
        <v>1339</v>
      </c>
      <c r="L48" s="16">
        <v>2</v>
      </c>
      <c r="M48" s="529" t="s">
        <v>9586</v>
      </c>
      <c r="N48" s="25">
        <v>1</v>
      </c>
      <c r="O48" s="69" t="s">
        <v>572</v>
      </c>
      <c r="P48" s="56">
        <v>0</v>
      </c>
      <c r="Q48" s="250" t="s">
        <v>572</v>
      </c>
      <c r="R48" s="25">
        <v>0</v>
      </c>
      <c r="S48" s="56">
        <v>0</v>
      </c>
      <c r="T48" s="168" t="s">
        <v>572</v>
      </c>
      <c r="U48" s="25">
        <v>1</v>
      </c>
      <c r="V48" s="252">
        <v>1</v>
      </c>
      <c r="W48" s="25">
        <v>0</v>
      </c>
      <c r="X48" s="130" t="s">
        <v>572</v>
      </c>
      <c r="Y48" s="25">
        <v>1</v>
      </c>
      <c r="Z48" s="61" t="s">
        <v>1485</v>
      </c>
      <c r="AA48" s="25">
        <v>1</v>
      </c>
      <c r="AB48" s="56">
        <v>0</v>
      </c>
      <c r="AC48" s="55">
        <v>2003</v>
      </c>
      <c r="AD48" s="25">
        <v>1</v>
      </c>
      <c r="AE48" s="50">
        <v>1</v>
      </c>
      <c r="AF48" s="50">
        <v>3</v>
      </c>
      <c r="AG48" s="55">
        <v>2012</v>
      </c>
      <c r="AH48" s="25">
        <v>0</v>
      </c>
      <c r="AI48" s="56"/>
      <c r="AJ48" s="55" t="s">
        <v>572</v>
      </c>
      <c r="AK48" s="25">
        <v>1</v>
      </c>
      <c r="AL48" s="56">
        <v>2</v>
      </c>
      <c r="AM48" s="56">
        <v>0</v>
      </c>
      <c r="AN48" s="55">
        <v>2003</v>
      </c>
      <c r="AO48" s="25">
        <v>1</v>
      </c>
      <c r="AP48" s="56">
        <v>0</v>
      </c>
      <c r="AQ48" s="55">
        <v>2010</v>
      </c>
      <c r="AR48" s="25">
        <v>1</v>
      </c>
      <c r="AS48" s="56">
        <v>1</v>
      </c>
      <c r="AT48" s="56">
        <v>0</v>
      </c>
      <c r="AU48" s="56">
        <v>0</v>
      </c>
      <c r="AV48" s="56">
        <v>0</v>
      </c>
      <c r="AW48" s="56">
        <v>1</v>
      </c>
      <c r="AX48" s="56">
        <v>1</v>
      </c>
      <c r="AY48" s="56">
        <v>1</v>
      </c>
      <c r="AZ48" s="56">
        <v>1</v>
      </c>
      <c r="BA48" s="56">
        <v>0</v>
      </c>
      <c r="BB48" s="56">
        <v>0</v>
      </c>
      <c r="BC48" s="69" t="s">
        <v>572</v>
      </c>
      <c r="BD48" s="423">
        <v>1</v>
      </c>
      <c r="BE48" s="19" t="s">
        <v>3180</v>
      </c>
      <c r="BF48" s="25">
        <v>2</v>
      </c>
      <c r="BG48" s="17" t="s">
        <v>1806</v>
      </c>
      <c r="BH48" s="16">
        <v>1</v>
      </c>
      <c r="BI48" s="19" t="s">
        <v>1806</v>
      </c>
      <c r="BJ48" s="25">
        <v>2</v>
      </c>
      <c r="BK48" s="60" t="s">
        <v>309</v>
      </c>
      <c r="BL48" s="20" t="s">
        <v>308</v>
      </c>
      <c r="BM48" s="21" t="s">
        <v>311</v>
      </c>
      <c r="BN48" s="20" t="s">
        <v>310</v>
      </c>
      <c r="BO48" s="19" t="s">
        <v>1805</v>
      </c>
      <c r="BP48" s="25">
        <v>1</v>
      </c>
      <c r="BQ48" s="26" t="s">
        <v>1487</v>
      </c>
      <c r="BR48" s="25">
        <v>1</v>
      </c>
      <c r="BS48" s="26" t="s">
        <v>1488</v>
      </c>
      <c r="BT48" s="25">
        <v>2</v>
      </c>
      <c r="BU48" s="24" t="s">
        <v>1486</v>
      </c>
      <c r="BV48" s="25">
        <v>0</v>
      </c>
      <c r="BW48" s="56">
        <v>3</v>
      </c>
      <c r="BX48" s="24" t="s">
        <v>1483</v>
      </c>
      <c r="BY48" s="25" t="s">
        <v>2015</v>
      </c>
      <c r="BZ48" s="56" t="s">
        <v>1966</v>
      </c>
      <c r="CA48" s="56" t="s">
        <v>572</v>
      </c>
      <c r="CB48" s="56" t="s">
        <v>572</v>
      </c>
      <c r="CC48" s="55">
        <v>0</v>
      </c>
      <c r="CD48" s="83" t="s">
        <v>1498</v>
      </c>
      <c r="CE48" s="1131" t="s">
        <v>1638</v>
      </c>
      <c r="CF48" s="75" t="s">
        <v>1556</v>
      </c>
      <c r="CG48" s="75" t="s">
        <v>13</v>
      </c>
      <c r="CH48" s="75">
        <v>3</v>
      </c>
      <c r="CI48" s="75">
        <v>2011</v>
      </c>
      <c r="CJ48" s="75" t="s">
        <v>1542</v>
      </c>
      <c r="CK48" s="75">
        <v>1</v>
      </c>
      <c r="CL48" s="75">
        <v>2</v>
      </c>
      <c r="CM48" s="75" t="s">
        <v>1565</v>
      </c>
      <c r="CN48" s="75" t="s">
        <v>1553</v>
      </c>
      <c r="CO48" s="75">
        <f t="shared" si="4"/>
        <v>3</v>
      </c>
      <c r="CP48" s="336"/>
      <c r="CQ48" s="67">
        <v>46</v>
      </c>
      <c r="CR48" s="500" t="s">
        <v>305</v>
      </c>
      <c r="CS48" s="507" t="s">
        <v>3596</v>
      </c>
      <c r="CT48" s="511"/>
      <c r="CU48" s="512"/>
      <c r="CV48" s="648" t="s">
        <v>4678</v>
      </c>
      <c r="CW48" s="568">
        <v>2</v>
      </c>
      <c r="CX48" s="645" t="s">
        <v>5572</v>
      </c>
      <c r="CY48" s="652">
        <v>0.47826000000000002</v>
      </c>
      <c r="CZ48" s="652">
        <v>0.37009999999999998</v>
      </c>
      <c r="DA48" s="601">
        <v>53</v>
      </c>
      <c r="DB48" s="560">
        <v>45</v>
      </c>
      <c r="DC48" s="560">
        <v>23</v>
      </c>
      <c r="DD48" s="560">
        <v>21</v>
      </c>
      <c r="DE48" s="156" t="s">
        <v>9144</v>
      </c>
      <c r="DF48" s="1025" t="s">
        <v>9145</v>
      </c>
      <c r="DG48" s="717">
        <v>3</v>
      </c>
      <c r="DH48" s="119" t="s">
        <v>9250</v>
      </c>
      <c r="DI48" s="700">
        <v>1999</v>
      </c>
      <c r="DJ48" s="521" t="s">
        <v>3982</v>
      </c>
      <c r="DK48" s="537">
        <v>2005</v>
      </c>
      <c r="DL48" s="538" t="s">
        <v>3983</v>
      </c>
      <c r="DM48" s="580">
        <v>2011</v>
      </c>
      <c r="DN48" s="580">
        <v>2</v>
      </c>
      <c r="DO48" s="580">
        <v>4</v>
      </c>
      <c r="DP48" s="183" t="s">
        <v>572</v>
      </c>
      <c r="DQ48" s="183" t="s">
        <v>572</v>
      </c>
      <c r="DR48" s="183" t="s">
        <v>572</v>
      </c>
      <c r="DS48" s="184" t="s">
        <v>572</v>
      </c>
      <c r="DT48" s="571" t="s">
        <v>5977</v>
      </c>
      <c r="DU48" s="676">
        <v>1992</v>
      </c>
      <c r="DV48" s="183" t="s">
        <v>5797</v>
      </c>
      <c r="DW48" s="547" t="s">
        <v>5925</v>
      </c>
      <c r="DX48" s="183">
        <v>1</v>
      </c>
      <c r="DY48" s="183" t="s">
        <v>7005</v>
      </c>
      <c r="DZ48" s="538" t="s">
        <v>3981</v>
      </c>
      <c r="EA48" s="374">
        <v>2010</v>
      </c>
      <c r="EB48" s="370">
        <v>3</v>
      </c>
      <c r="EC48" s="539">
        <v>2</v>
      </c>
      <c r="ED48" s="642" t="s">
        <v>5411</v>
      </c>
      <c r="EE48" s="539">
        <v>1992</v>
      </c>
      <c r="EF48" s="537">
        <v>1993</v>
      </c>
      <c r="EG48" s="539">
        <v>0</v>
      </c>
      <c r="EH48" s="547" t="s">
        <v>5978</v>
      </c>
      <c r="EI48" s="547" t="s">
        <v>5979</v>
      </c>
      <c r="EJ48" s="183">
        <v>2</v>
      </c>
      <c r="EK48" s="183" t="s">
        <v>2699</v>
      </c>
      <c r="EL48" s="538" t="s">
        <v>5980</v>
      </c>
      <c r="EM48" s="370">
        <v>2010</v>
      </c>
      <c r="EN48" s="370">
        <v>3</v>
      </c>
      <c r="EO48" s="700">
        <v>2</v>
      </c>
      <c r="EP48" s="676">
        <v>1</v>
      </c>
      <c r="EQ48" s="676">
        <v>0</v>
      </c>
      <c r="ER48" s="571" t="s">
        <v>4363</v>
      </c>
      <c r="ES48" s="183">
        <v>2004</v>
      </c>
      <c r="ET48" s="184">
        <v>2</v>
      </c>
      <c r="EU48" s="799">
        <v>1</v>
      </c>
      <c r="EV48" s="156" t="s">
        <v>4368</v>
      </c>
      <c r="EW48" s="183">
        <v>2006</v>
      </c>
      <c r="EX48" s="597">
        <v>1</v>
      </c>
      <c r="EY48" s="571" t="s">
        <v>5720</v>
      </c>
      <c r="EZ48" s="183">
        <v>2010</v>
      </c>
      <c r="FA48" s="599">
        <v>3</v>
      </c>
      <c r="FB48" s="742">
        <v>1672039</v>
      </c>
      <c r="FC48" s="740">
        <v>2</v>
      </c>
      <c r="FD48" s="692" t="s">
        <v>6853</v>
      </c>
      <c r="FE48" s="747">
        <v>2010</v>
      </c>
      <c r="FF48" s="761" t="s">
        <v>7281</v>
      </c>
      <c r="FG48" s="762" t="s">
        <v>7280</v>
      </c>
      <c r="FH48" s="713">
        <v>1</v>
      </c>
      <c r="FI48" s="788" t="s">
        <v>1563</v>
      </c>
      <c r="FJ48" s="119" t="s">
        <v>7279</v>
      </c>
      <c r="FK48" s="561" t="s">
        <v>572</v>
      </c>
      <c r="FL48" s="561">
        <v>2</v>
      </c>
      <c r="FM48" s="600">
        <v>2</v>
      </c>
      <c r="FN48" s="818" t="s">
        <v>7277</v>
      </c>
      <c r="FO48" s="773" t="s">
        <v>7278</v>
      </c>
      <c r="FP48" s="792">
        <v>1</v>
      </c>
      <c r="FQ48" s="781" t="s">
        <v>1563</v>
      </c>
      <c r="FR48" s="536" t="s">
        <v>7276</v>
      </c>
      <c r="FS48" s="597">
        <v>2006</v>
      </c>
      <c r="FT48" s="597">
        <v>3</v>
      </c>
      <c r="FU48" s="599">
        <v>2</v>
      </c>
      <c r="FV48" s="423" t="s">
        <v>572</v>
      </c>
      <c r="FW48" s="541" t="s">
        <v>5882</v>
      </c>
      <c r="FX48" s="536" t="s">
        <v>5881</v>
      </c>
      <c r="FY48" s="671">
        <v>2002</v>
      </c>
      <c r="FZ48" s="539">
        <v>3</v>
      </c>
      <c r="GA48" s="676">
        <v>2</v>
      </c>
      <c r="GB48" s="650" t="s">
        <v>5883</v>
      </c>
      <c r="GC48" s="979" t="s">
        <v>8783</v>
      </c>
      <c r="GD48" s="183">
        <v>2</v>
      </c>
      <c r="GE48" s="683" t="s">
        <v>2699</v>
      </c>
      <c r="GF48" s="183">
        <v>2003</v>
      </c>
      <c r="GG48" s="183">
        <v>3</v>
      </c>
      <c r="GH48" s="340" t="s">
        <v>9443</v>
      </c>
      <c r="GI48" s="184" t="s">
        <v>8840</v>
      </c>
      <c r="GJ48" s="426">
        <f t="shared" si="5"/>
        <v>16</v>
      </c>
      <c r="GK48" s="427">
        <f t="shared" si="6"/>
        <v>72.727272727272734</v>
      </c>
      <c r="GL48" s="12" t="str">
        <f t="shared" si="7"/>
        <v>B</v>
      </c>
      <c r="GM48" s="83" t="s">
        <v>38</v>
      </c>
      <c r="GN48" s="18" t="s">
        <v>2456</v>
      </c>
      <c r="GO48" s="342"/>
      <c r="GP48" s="1016"/>
      <c r="GQ48" s="184">
        <v>0</v>
      </c>
      <c r="GR48" s="57" t="s">
        <v>2429</v>
      </c>
      <c r="GS48" s="58" t="s">
        <v>2430</v>
      </c>
      <c r="GT48" s="59"/>
    </row>
    <row r="49" spans="1:202" x14ac:dyDescent="0.25">
      <c r="A49" s="67">
        <v>47</v>
      </c>
      <c r="B49" s="13"/>
      <c r="C49" s="14" t="s">
        <v>312</v>
      </c>
      <c r="D49" s="83" t="s">
        <v>38</v>
      </c>
      <c r="E49" s="849">
        <v>5669.0810000000001</v>
      </c>
      <c r="F49" s="847">
        <v>332568.66760516126</v>
      </c>
      <c r="G49" s="49">
        <v>58590</v>
      </c>
      <c r="H49" s="109" t="s">
        <v>314</v>
      </c>
      <c r="I49" s="20" t="s">
        <v>313</v>
      </c>
      <c r="J49" s="50">
        <v>2</v>
      </c>
      <c r="K49" s="110" t="s">
        <v>1340</v>
      </c>
      <c r="L49" s="16">
        <v>2</v>
      </c>
      <c r="M49" s="19" t="s">
        <v>1505</v>
      </c>
      <c r="N49" s="25">
        <v>2</v>
      </c>
      <c r="O49" s="19" t="s">
        <v>2395</v>
      </c>
      <c r="P49" s="353">
        <v>1</v>
      </c>
      <c r="Q49" s="177" t="s">
        <v>2395</v>
      </c>
      <c r="R49" s="25">
        <v>0</v>
      </c>
      <c r="S49" s="56">
        <v>0</v>
      </c>
      <c r="T49" s="168" t="s">
        <v>572</v>
      </c>
      <c r="U49" s="25">
        <v>2</v>
      </c>
      <c r="V49" s="252">
        <v>1</v>
      </c>
      <c r="W49" s="25">
        <v>0</v>
      </c>
      <c r="X49" s="130" t="s">
        <v>572</v>
      </c>
      <c r="Y49" s="25">
        <v>1</v>
      </c>
      <c r="Z49" s="19" t="s">
        <v>2152</v>
      </c>
      <c r="AA49" s="25">
        <v>1</v>
      </c>
      <c r="AB49" s="56">
        <v>1</v>
      </c>
      <c r="AC49" s="55">
        <v>1996</v>
      </c>
      <c r="AD49" s="25">
        <v>1</v>
      </c>
      <c r="AE49" s="50">
        <v>1</v>
      </c>
      <c r="AF49" s="50">
        <v>2</v>
      </c>
      <c r="AG49" s="55">
        <v>1998</v>
      </c>
      <c r="AH49" s="25">
        <v>0</v>
      </c>
      <c r="AI49" s="56"/>
      <c r="AJ49" s="55" t="s">
        <v>572</v>
      </c>
      <c r="AK49" s="25">
        <v>1</v>
      </c>
      <c r="AL49" s="56">
        <v>3</v>
      </c>
      <c r="AM49" s="56">
        <v>1</v>
      </c>
      <c r="AN49" s="55">
        <v>1996</v>
      </c>
      <c r="AO49" s="25">
        <v>0</v>
      </c>
      <c r="AP49" s="56"/>
      <c r="AQ49" s="55" t="s">
        <v>572</v>
      </c>
      <c r="AR49" s="25">
        <v>1</v>
      </c>
      <c r="AS49" s="56">
        <v>1</v>
      </c>
      <c r="AT49" s="56">
        <v>0</v>
      </c>
      <c r="AU49" s="56">
        <v>0</v>
      </c>
      <c r="AV49" s="56">
        <v>0</v>
      </c>
      <c r="AW49" s="56">
        <v>1</v>
      </c>
      <c r="AX49" s="56">
        <v>1</v>
      </c>
      <c r="AY49" s="56">
        <v>1</v>
      </c>
      <c r="AZ49" s="56">
        <v>0</v>
      </c>
      <c r="BA49" s="56">
        <v>0</v>
      </c>
      <c r="BB49" s="56">
        <v>1</v>
      </c>
      <c r="BC49" s="19" t="s">
        <v>2146</v>
      </c>
      <c r="BD49" s="423">
        <v>1</v>
      </c>
      <c r="BE49" s="19" t="s">
        <v>1289</v>
      </c>
      <c r="BF49" s="25">
        <v>0</v>
      </c>
      <c r="BG49" s="19" t="s">
        <v>572</v>
      </c>
      <c r="BH49" s="16">
        <v>0</v>
      </c>
      <c r="BI49" s="19" t="s">
        <v>572</v>
      </c>
      <c r="BJ49" s="25">
        <v>1</v>
      </c>
      <c r="BK49" s="60" t="s">
        <v>316</v>
      </c>
      <c r="BL49" s="20" t="s">
        <v>315</v>
      </c>
      <c r="BM49" s="21" t="s">
        <v>318</v>
      </c>
      <c r="BN49" s="20" t="s">
        <v>317</v>
      </c>
      <c r="BO49" s="177" t="s">
        <v>2396</v>
      </c>
      <c r="BP49" s="25">
        <v>1</v>
      </c>
      <c r="BQ49" s="26" t="s">
        <v>1489</v>
      </c>
      <c r="BR49" s="25">
        <v>1</v>
      </c>
      <c r="BS49" s="26" t="s">
        <v>1490</v>
      </c>
      <c r="BT49" s="25">
        <v>0</v>
      </c>
      <c r="BU49" s="24" t="s">
        <v>19</v>
      </c>
      <c r="BV49" s="25">
        <v>1</v>
      </c>
      <c r="BW49" s="56">
        <v>3</v>
      </c>
      <c r="BX49" s="24" t="s">
        <v>1483</v>
      </c>
      <c r="BY49" s="25" t="s">
        <v>1964</v>
      </c>
      <c r="BZ49" s="56" t="s">
        <v>1966</v>
      </c>
      <c r="CA49" s="56" t="s">
        <v>572</v>
      </c>
      <c r="CB49" s="56" t="s">
        <v>572</v>
      </c>
      <c r="CC49" s="55">
        <v>0</v>
      </c>
      <c r="CD49" s="83" t="s">
        <v>1276</v>
      </c>
      <c r="CE49" s="1131" t="s">
        <v>1555</v>
      </c>
      <c r="CF49" s="75" t="s">
        <v>1556</v>
      </c>
      <c r="CG49" s="75" t="s">
        <v>13</v>
      </c>
      <c r="CH49" s="75">
        <v>3</v>
      </c>
      <c r="CI49" s="75">
        <v>1998</v>
      </c>
      <c r="CJ49" s="75" t="s">
        <v>1542</v>
      </c>
      <c r="CK49" s="75">
        <v>1</v>
      </c>
      <c r="CL49" s="75">
        <v>2</v>
      </c>
      <c r="CM49" s="75" t="s">
        <v>1616</v>
      </c>
      <c r="CN49" s="75" t="s">
        <v>1553</v>
      </c>
      <c r="CO49" s="75">
        <f t="shared" si="4"/>
        <v>3</v>
      </c>
      <c r="CP49" s="336"/>
      <c r="CQ49" s="67">
        <v>47</v>
      </c>
      <c r="CR49" s="500" t="s">
        <v>312</v>
      </c>
      <c r="CS49" s="507" t="s">
        <v>3597</v>
      </c>
      <c r="CT49" s="511"/>
      <c r="CU49" s="512"/>
      <c r="CV49" s="648" t="s">
        <v>5574</v>
      </c>
      <c r="CW49" s="568">
        <v>2</v>
      </c>
      <c r="CX49" s="645" t="s">
        <v>5573</v>
      </c>
      <c r="CY49" s="652">
        <v>0.77536000000000005</v>
      </c>
      <c r="CZ49" s="652">
        <v>0.66139999999999999</v>
      </c>
      <c r="DA49" s="601">
        <v>97</v>
      </c>
      <c r="DB49" s="560">
        <v>70</v>
      </c>
      <c r="DC49" s="560">
        <v>33</v>
      </c>
      <c r="DD49" s="560">
        <v>44</v>
      </c>
      <c r="DE49" s="156" t="s">
        <v>9146</v>
      </c>
      <c r="DF49" s="1025" t="s">
        <v>9147</v>
      </c>
      <c r="DG49" s="717">
        <v>1</v>
      </c>
      <c r="DH49" s="119" t="s">
        <v>9251</v>
      </c>
      <c r="DI49" s="700">
        <v>2001</v>
      </c>
      <c r="DJ49" s="521" t="s">
        <v>3984</v>
      </c>
      <c r="DK49" s="537">
        <v>1721</v>
      </c>
      <c r="DL49" s="538" t="s">
        <v>3985</v>
      </c>
      <c r="DM49" s="580">
        <v>2002</v>
      </c>
      <c r="DN49" s="580">
        <v>2</v>
      </c>
      <c r="DO49" s="580">
        <v>4</v>
      </c>
      <c r="DP49" s="183" t="s">
        <v>572</v>
      </c>
      <c r="DQ49" s="183" t="s">
        <v>572</v>
      </c>
      <c r="DR49" s="183" t="s">
        <v>572</v>
      </c>
      <c r="DS49" s="184" t="s">
        <v>572</v>
      </c>
      <c r="DT49" s="571" t="s">
        <v>5981</v>
      </c>
      <c r="DU49" s="676">
        <v>1902</v>
      </c>
      <c r="DV49" s="183" t="s">
        <v>5982</v>
      </c>
      <c r="DW49" s="547" t="s">
        <v>5925</v>
      </c>
      <c r="DX49" s="183">
        <v>1</v>
      </c>
      <c r="DY49" s="183" t="s">
        <v>7005</v>
      </c>
      <c r="DZ49" s="538" t="s">
        <v>5983</v>
      </c>
      <c r="EA49" s="374">
        <v>1995</v>
      </c>
      <c r="EB49" s="370">
        <v>3</v>
      </c>
      <c r="EC49" s="539">
        <v>3</v>
      </c>
      <c r="ED49" s="642" t="s">
        <v>5984</v>
      </c>
      <c r="EE49" s="539">
        <v>1902</v>
      </c>
      <c r="EF49" s="537">
        <v>1952</v>
      </c>
      <c r="EG49" s="539">
        <v>3</v>
      </c>
      <c r="EH49" s="541" t="s">
        <v>5985</v>
      </c>
      <c r="EI49" s="547" t="s">
        <v>5987</v>
      </c>
      <c r="EJ49" s="183">
        <v>2</v>
      </c>
      <c r="EK49" s="183" t="s">
        <v>2699</v>
      </c>
      <c r="EL49" s="538" t="s">
        <v>5986</v>
      </c>
      <c r="EM49" s="370">
        <v>2008</v>
      </c>
      <c r="EN49" s="370">
        <v>3</v>
      </c>
      <c r="EO49" s="700">
        <v>3</v>
      </c>
      <c r="EP49" s="676">
        <v>1</v>
      </c>
      <c r="EQ49" s="676">
        <v>1</v>
      </c>
      <c r="ER49" s="571" t="s">
        <v>4364</v>
      </c>
      <c r="ES49" s="629">
        <v>1995</v>
      </c>
      <c r="ET49" s="184">
        <v>3</v>
      </c>
      <c r="EU49" s="799">
        <v>1</v>
      </c>
      <c r="EV49" s="685" t="s">
        <v>7652</v>
      </c>
      <c r="EW49" s="183" t="s">
        <v>572</v>
      </c>
      <c r="EX49" s="597">
        <v>1</v>
      </c>
      <c r="EY49" s="571" t="s">
        <v>5721</v>
      </c>
      <c r="EZ49" s="183">
        <v>2003</v>
      </c>
      <c r="FA49" s="599">
        <v>3</v>
      </c>
      <c r="FB49" s="742">
        <v>952800</v>
      </c>
      <c r="FC49" s="740">
        <v>2</v>
      </c>
      <c r="FD49" s="692" t="s">
        <v>6853</v>
      </c>
      <c r="FE49" s="747">
        <v>2010</v>
      </c>
      <c r="FF49" s="761" t="s">
        <v>6804</v>
      </c>
      <c r="FG49" s="762" t="s">
        <v>7282</v>
      </c>
      <c r="FH49" s="713">
        <v>1</v>
      </c>
      <c r="FI49" s="788" t="s">
        <v>1563</v>
      </c>
      <c r="FJ49" s="119" t="s">
        <v>6805</v>
      </c>
      <c r="FK49" s="561">
        <v>2011</v>
      </c>
      <c r="FL49" s="561">
        <v>3</v>
      </c>
      <c r="FM49" s="600">
        <v>2</v>
      </c>
      <c r="FN49" s="818" t="s">
        <v>6806</v>
      </c>
      <c r="FO49" s="773" t="s">
        <v>6807</v>
      </c>
      <c r="FP49" s="792">
        <v>1</v>
      </c>
      <c r="FQ49" s="781" t="s">
        <v>1563</v>
      </c>
      <c r="FR49" s="536" t="s">
        <v>6808</v>
      </c>
      <c r="FS49" s="597">
        <v>1999</v>
      </c>
      <c r="FT49" s="597">
        <v>3</v>
      </c>
      <c r="FU49" s="599">
        <v>2</v>
      </c>
      <c r="FV49" s="423" t="s">
        <v>572</v>
      </c>
      <c r="FW49" s="547" t="s">
        <v>7549</v>
      </c>
      <c r="FX49" s="722" t="s">
        <v>6298</v>
      </c>
      <c r="FY49" s="539">
        <v>2003</v>
      </c>
      <c r="FZ49" s="539">
        <v>3</v>
      </c>
      <c r="GA49" s="676">
        <v>2</v>
      </c>
      <c r="GB49" s="650" t="s">
        <v>7548</v>
      </c>
      <c r="GC49" s="979" t="s">
        <v>8784</v>
      </c>
      <c r="GD49" s="183">
        <v>2</v>
      </c>
      <c r="GE49" s="683" t="s">
        <v>2699</v>
      </c>
      <c r="GF49" s="183">
        <v>1998</v>
      </c>
      <c r="GG49" s="183">
        <v>3</v>
      </c>
      <c r="GH49" s="340" t="s">
        <v>9443</v>
      </c>
      <c r="GI49" s="184" t="s">
        <v>8840</v>
      </c>
      <c r="GJ49" s="426">
        <f t="shared" si="5"/>
        <v>20</v>
      </c>
      <c r="GK49" s="427">
        <f t="shared" si="6"/>
        <v>90.909090909090907</v>
      </c>
      <c r="GL49" s="12" t="str">
        <f t="shared" si="7"/>
        <v>A</v>
      </c>
      <c r="GM49" s="83" t="s">
        <v>38</v>
      </c>
      <c r="GN49" s="83"/>
      <c r="GO49" s="342"/>
      <c r="GP49" s="1017"/>
      <c r="GQ49" s="59">
        <v>0</v>
      </c>
      <c r="GR49" s="57" t="s">
        <v>2429</v>
      </c>
      <c r="GS49" s="58" t="s">
        <v>2430</v>
      </c>
      <c r="GT49" s="59"/>
    </row>
    <row r="50" spans="1:202" x14ac:dyDescent="0.25">
      <c r="A50" s="67">
        <v>48</v>
      </c>
      <c r="B50" s="13"/>
      <c r="C50" s="14" t="s">
        <v>319</v>
      </c>
      <c r="D50" s="83" t="s">
        <v>46</v>
      </c>
      <c r="E50" s="849">
        <v>887.86099999999999</v>
      </c>
      <c r="F50" s="847">
        <v>803</v>
      </c>
      <c r="G50" s="49">
        <v>904</v>
      </c>
      <c r="H50" s="109" t="s">
        <v>321</v>
      </c>
      <c r="I50" s="20" t="s">
        <v>320</v>
      </c>
      <c r="J50" s="50">
        <v>2</v>
      </c>
      <c r="K50" s="114" t="s">
        <v>1341</v>
      </c>
      <c r="L50" s="16">
        <v>1</v>
      </c>
      <c r="M50" s="496" t="s">
        <v>7491</v>
      </c>
      <c r="N50" s="16">
        <v>1</v>
      </c>
      <c r="O50" s="69" t="s">
        <v>572</v>
      </c>
      <c r="P50" s="50">
        <v>0</v>
      </c>
      <c r="Q50" s="53" t="s">
        <v>572</v>
      </c>
      <c r="R50" s="25">
        <v>0</v>
      </c>
      <c r="S50" s="56">
        <v>0</v>
      </c>
      <c r="T50" s="167" t="s">
        <v>572</v>
      </c>
      <c r="U50" s="16">
        <v>1</v>
      </c>
      <c r="V50" s="254">
        <v>1</v>
      </c>
      <c r="W50" s="16">
        <v>0</v>
      </c>
      <c r="X50" s="130" t="s">
        <v>572</v>
      </c>
      <c r="Y50" s="16">
        <v>1</v>
      </c>
      <c r="Z50" s="19" t="s">
        <v>2113</v>
      </c>
      <c r="AA50" s="16">
        <v>1</v>
      </c>
      <c r="AB50" s="50">
        <v>1</v>
      </c>
      <c r="AC50" s="51">
        <v>1996</v>
      </c>
      <c r="AD50" s="16">
        <v>0</v>
      </c>
      <c r="AE50" s="50"/>
      <c r="AF50" s="50" t="s">
        <v>572</v>
      </c>
      <c r="AG50" s="55" t="s">
        <v>572</v>
      </c>
      <c r="AH50" s="16">
        <v>1</v>
      </c>
      <c r="AI50" s="50">
        <v>1</v>
      </c>
      <c r="AJ50" s="51">
        <v>2004</v>
      </c>
      <c r="AK50" s="16">
        <v>1</v>
      </c>
      <c r="AL50" s="50">
        <v>4</v>
      </c>
      <c r="AM50" s="50">
        <v>1</v>
      </c>
      <c r="AN50" s="51">
        <v>2006</v>
      </c>
      <c r="AO50" s="16">
        <v>0</v>
      </c>
      <c r="AP50" s="50"/>
      <c r="AQ50" s="51" t="s">
        <v>572</v>
      </c>
      <c r="AR50" s="16">
        <v>0</v>
      </c>
      <c r="AS50" s="50">
        <v>1</v>
      </c>
      <c r="AT50" s="50">
        <v>0</v>
      </c>
      <c r="AU50" s="50">
        <v>0</v>
      </c>
      <c r="AV50" s="50">
        <v>0</v>
      </c>
      <c r="AW50" s="50">
        <v>1</v>
      </c>
      <c r="AX50" s="50">
        <v>1</v>
      </c>
      <c r="AY50" s="50">
        <v>0</v>
      </c>
      <c r="AZ50" s="50">
        <v>0</v>
      </c>
      <c r="BA50" s="50">
        <v>0</v>
      </c>
      <c r="BB50" s="50">
        <v>0</v>
      </c>
      <c r="BC50" s="69" t="s">
        <v>572</v>
      </c>
      <c r="BD50" s="423">
        <v>0</v>
      </c>
      <c r="BE50" s="475" t="s">
        <v>572</v>
      </c>
      <c r="BF50" s="25">
        <v>0</v>
      </c>
      <c r="BG50" s="17" t="s">
        <v>572</v>
      </c>
      <c r="BH50" s="16">
        <v>1</v>
      </c>
      <c r="BI50" s="19" t="s">
        <v>2113</v>
      </c>
      <c r="BJ50" s="16">
        <v>1</v>
      </c>
      <c r="BK50" s="21" t="s">
        <v>321</v>
      </c>
      <c r="BL50" s="20" t="s">
        <v>322</v>
      </c>
      <c r="BM50" s="21" t="s">
        <v>324</v>
      </c>
      <c r="BN50" s="20" t="s">
        <v>323</v>
      </c>
      <c r="BO50" s="132" t="s">
        <v>572</v>
      </c>
      <c r="BP50" s="16">
        <v>0</v>
      </c>
      <c r="BQ50" s="134" t="s">
        <v>572</v>
      </c>
      <c r="BR50" s="16">
        <v>1</v>
      </c>
      <c r="BS50" s="19" t="s">
        <v>1871</v>
      </c>
      <c r="BT50" s="16">
        <v>0</v>
      </c>
      <c r="BU50" s="69" t="s">
        <v>572</v>
      </c>
      <c r="BV50" s="16">
        <v>0</v>
      </c>
      <c r="BW50" s="50">
        <v>3</v>
      </c>
      <c r="BX50" s="69" t="s">
        <v>572</v>
      </c>
      <c r="BY50" s="16" t="s">
        <v>2007</v>
      </c>
      <c r="BZ50" s="50" t="s">
        <v>1966</v>
      </c>
      <c r="CA50" s="56" t="s">
        <v>572</v>
      </c>
      <c r="CB50" s="56" t="s">
        <v>572</v>
      </c>
      <c r="CC50" s="55">
        <v>0</v>
      </c>
      <c r="CD50" s="518" t="s">
        <v>1561</v>
      </c>
      <c r="CE50" s="1133" t="s">
        <v>1562</v>
      </c>
      <c r="CF50" s="75" t="s">
        <v>1548</v>
      </c>
      <c r="CG50" s="518" t="s">
        <v>1549</v>
      </c>
      <c r="CH50" s="518">
        <v>3</v>
      </c>
      <c r="CI50" s="518">
        <v>2001</v>
      </c>
      <c r="CJ50" s="518" t="s">
        <v>1548</v>
      </c>
      <c r="CK50" s="518">
        <v>1</v>
      </c>
      <c r="CL50" s="74">
        <v>1</v>
      </c>
      <c r="CM50" s="67" t="s">
        <v>1563</v>
      </c>
      <c r="CN50" s="518" t="s">
        <v>1551</v>
      </c>
      <c r="CO50" s="518">
        <f t="shared" si="4"/>
        <v>2</v>
      </c>
      <c r="CP50" s="336"/>
      <c r="CQ50" s="67">
        <v>48</v>
      </c>
      <c r="CR50" s="500" t="s">
        <v>319</v>
      </c>
      <c r="CS50" s="507" t="s">
        <v>3598</v>
      </c>
      <c r="CT50" s="511"/>
      <c r="CU50" s="512"/>
      <c r="CV50" s="648" t="s">
        <v>4683</v>
      </c>
      <c r="CW50" s="568">
        <v>0</v>
      </c>
      <c r="CX50" s="631" t="s">
        <v>572</v>
      </c>
      <c r="CY50" s="380">
        <v>2.1739999999999999E-2</v>
      </c>
      <c r="CZ50" s="380">
        <v>6.3E-2</v>
      </c>
      <c r="DA50" s="656">
        <v>25</v>
      </c>
      <c r="DB50" s="597">
        <v>7</v>
      </c>
      <c r="DC50" s="597">
        <v>0</v>
      </c>
      <c r="DD50" s="597">
        <v>12</v>
      </c>
      <c r="DE50" s="156" t="s">
        <v>572</v>
      </c>
      <c r="DF50" s="1025" t="s">
        <v>572</v>
      </c>
      <c r="DG50" s="717" t="s">
        <v>572</v>
      </c>
      <c r="DH50" s="1025" t="s">
        <v>572</v>
      </c>
      <c r="DI50" s="700" t="s">
        <v>572</v>
      </c>
      <c r="DJ50" s="521" t="s">
        <v>3986</v>
      </c>
      <c r="DK50" s="537">
        <v>1998</v>
      </c>
      <c r="DL50" s="547" t="s">
        <v>572</v>
      </c>
      <c r="DM50" s="581">
        <v>2016</v>
      </c>
      <c r="DN50" s="580">
        <v>1</v>
      </c>
      <c r="DO50" s="581" t="s">
        <v>572</v>
      </c>
      <c r="DP50" s="183" t="s">
        <v>572</v>
      </c>
      <c r="DQ50" s="183" t="s">
        <v>572</v>
      </c>
      <c r="DR50" s="183" t="s">
        <v>572</v>
      </c>
      <c r="DS50" s="184" t="s">
        <v>572</v>
      </c>
      <c r="DT50" s="571" t="s">
        <v>4475</v>
      </c>
      <c r="DU50" s="676">
        <v>1977</v>
      </c>
      <c r="DV50" s="183" t="s">
        <v>7492</v>
      </c>
      <c r="DW50" s="547" t="s">
        <v>4636</v>
      </c>
      <c r="DX50" s="183">
        <v>1</v>
      </c>
      <c r="DY50" s="183" t="s">
        <v>1563</v>
      </c>
      <c r="DZ50" s="856" t="s">
        <v>7491</v>
      </c>
      <c r="EA50" s="857">
        <v>2001</v>
      </c>
      <c r="EB50" s="183">
        <v>3</v>
      </c>
      <c r="EC50" s="183">
        <v>2</v>
      </c>
      <c r="ED50" s="642" t="s">
        <v>5412</v>
      </c>
      <c r="EE50" s="539">
        <v>1977</v>
      </c>
      <c r="EF50" s="537">
        <v>2008</v>
      </c>
      <c r="EG50" s="539">
        <v>0</v>
      </c>
      <c r="EH50" s="547" t="s">
        <v>4064</v>
      </c>
      <c r="EI50" s="547" t="s">
        <v>4470</v>
      </c>
      <c r="EJ50" s="183">
        <v>2</v>
      </c>
      <c r="EK50" s="183" t="s">
        <v>6962</v>
      </c>
      <c r="EL50" s="538" t="s">
        <v>4641</v>
      </c>
      <c r="EM50" s="370">
        <v>2012</v>
      </c>
      <c r="EN50" s="370">
        <v>3</v>
      </c>
      <c r="EO50" s="342">
        <v>2</v>
      </c>
      <c r="EP50" s="676">
        <v>1</v>
      </c>
      <c r="EQ50" s="676">
        <v>0</v>
      </c>
      <c r="ER50" s="202" t="s">
        <v>572</v>
      </c>
      <c r="ES50" s="183" t="s">
        <v>572</v>
      </c>
      <c r="ET50" s="184">
        <v>1</v>
      </c>
      <c r="EU50" s="799">
        <v>0</v>
      </c>
      <c r="EV50" s="572" t="s">
        <v>572</v>
      </c>
      <c r="EW50" s="183" t="s">
        <v>572</v>
      </c>
      <c r="EX50" s="597">
        <v>0</v>
      </c>
      <c r="EY50" s="572" t="s">
        <v>572</v>
      </c>
      <c r="EZ50" s="183" t="s">
        <v>572</v>
      </c>
      <c r="FA50" s="599">
        <v>0</v>
      </c>
      <c r="FB50" s="742">
        <v>70700</v>
      </c>
      <c r="FC50" s="740">
        <v>1</v>
      </c>
      <c r="FD50" s="691" t="s">
        <v>7442</v>
      </c>
      <c r="FE50" s="747">
        <v>2005</v>
      </c>
      <c r="FF50" s="761" t="s">
        <v>7444</v>
      </c>
      <c r="FG50" s="762" t="s">
        <v>7445</v>
      </c>
      <c r="FH50" s="713">
        <v>1</v>
      </c>
      <c r="FI50" s="788" t="s">
        <v>1563</v>
      </c>
      <c r="FJ50" s="119" t="s">
        <v>7443</v>
      </c>
      <c r="FK50" s="561">
        <v>2008</v>
      </c>
      <c r="FL50" s="561">
        <v>3</v>
      </c>
      <c r="FM50" s="600">
        <v>2</v>
      </c>
      <c r="FN50" s="761" t="s">
        <v>6759</v>
      </c>
      <c r="FO50" s="762" t="s">
        <v>5760</v>
      </c>
      <c r="FP50" s="713">
        <v>1</v>
      </c>
      <c r="FQ50" s="788" t="s">
        <v>1563</v>
      </c>
      <c r="FR50" s="119" t="s">
        <v>7284</v>
      </c>
      <c r="FS50" s="561">
        <v>2006</v>
      </c>
      <c r="FT50" s="561">
        <v>3</v>
      </c>
      <c r="FU50" s="600">
        <v>2</v>
      </c>
      <c r="FV50" s="423" t="s">
        <v>572</v>
      </c>
      <c r="FW50" s="541" t="s">
        <v>572</v>
      </c>
      <c r="FX50" s="540" t="s">
        <v>572</v>
      </c>
      <c r="FY50" s="539" t="s">
        <v>572</v>
      </c>
      <c r="FZ50" s="539">
        <v>0</v>
      </c>
      <c r="GA50" s="676">
        <v>0</v>
      </c>
      <c r="GB50" s="860" t="s">
        <v>572</v>
      </c>
      <c r="GC50" s="109" t="s">
        <v>8</v>
      </c>
      <c r="GD50" s="183">
        <v>2</v>
      </c>
      <c r="GE50" s="683" t="s">
        <v>8834</v>
      </c>
      <c r="GF50" s="183">
        <v>1986</v>
      </c>
      <c r="GG50" s="183">
        <v>3</v>
      </c>
      <c r="GH50" s="340" t="s">
        <v>8835</v>
      </c>
      <c r="GI50" s="184">
        <v>3</v>
      </c>
      <c r="GJ50" s="426">
        <f t="shared" si="5"/>
        <v>12</v>
      </c>
      <c r="GK50" s="427">
        <f t="shared" si="6"/>
        <v>54.54545454545454</v>
      </c>
      <c r="GL50" s="12" t="str">
        <f t="shared" si="7"/>
        <v>B</v>
      </c>
      <c r="GM50" s="83" t="s">
        <v>46</v>
      </c>
      <c r="GN50" s="18" t="s">
        <v>2458</v>
      </c>
      <c r="GO50" s="342"/>
      <c r="GP50" s="1016"/>
      <c r="GQ50" s="184">
        <v>0</v>
      </c>
      <c r="GR50" s="57"/>
      <c r="GS50" s="58"/>
      <c r="GT50" s="59"/>
    </row>
    <row r="51" spans="1:202" x14ac:dyDescent="0.25">
      <c r="A51" s="67">
        <v>49</v>
      </c>
      <c r="B51" s="13"/>
      <c r="C51" s="14" t="s">
        <v>325</v>
      </c>
      <c r="D51" s="83" t="s">
        <v>21</v>
      </c>
      <c r="E51" s="849">
        <v>73.448999999999998</v>
      </c>
      <c r="F51" s="847">
        <v>491.26513271771927</v>
      </c>
      <c r="G51" s="49">
        <v>6760</v>
      </c>
      <c r="H51" s="156" t="s">
        <v>5137</v>
      </c>
      <c r="I51" s="20" t="s">
        <v>8</v>
      </c>
      <c r="J51" s="50">
        <v>1</v>
      </c>
      <c r="K51" s="110" t="s">
        <v>3987</v>
      </c>
      <c r="L51" s="16">
        <v>1</v>
      </c>
      <c r="M51" s="529" t="s">
        <v>9587</v>
      </c>
      <c r="N51" s="16">
        <v>1</v>
      </c>
      <c r="O51" s="69" t="s">
        <v>572</v>
      </c>
      <c r="P51" s="50">
        <v>0</v>
      </c>
      <c r="Q51" s="53" t="s">
        <v>572</v>
      </c>
      <c r="R51" s="25">
        <v>0</v>
      </c>
      <c r="S51" s="56">
        <v>0</v>
      </c>
      <c r="T51" s="167" t="s">
        <v>572</v>
      </c>
      <c r="U51" s="16">
        <v>1</v>
      </c>
      <c r="V51" s="254">
        <v>1</v>
      </c>
      <c r="W51" s="16">
        <v>0</v>
      </c>
      <c r="X51" s="130" t="s">
        <v>572</v>
      </c>
      <c r="Y51" s="16">
        <v>1</v>
      </c>
      <c r="Z51" s="61" t="s">
        <v>1743</v>
      </c>
      <c r="AA51" s="16">
        <v>1</v>
      </c>
      <c r="AB51" s="50">
        <v>1</v>
      </c>
      <c r="AC51" s="51">
        <v>2011</v>
      </c>
      <c r="AD51" s="16">
        <v>1</v>
      </c>
      <c r="AE51" s="50">
        <v>0</v>
      </c>
      <c r="AF51" s="50">
        <v>2</v>
      </c>
      <c r="AG51" s="51">
        <v>2010</v>
      </c>
      <c r="AH51" s="25">
        <v>0</v>
      </c>
      <c r="AI51" s="56"/>
      <c r="AJ51" s="55" t="s">
        <v>572</v>
      </c>
      <c r="AK51" s="16">
        <v>1</v>
      </c>
      <c r="AL51" s="50">
        <v>4</v>
      </c>
      <c r="AM51" s="50">
        <v>0</v>
      </c>
      <c r="AN51" s="51">
        <v>2009</v>
      </c>
      <c r="AO51" s="16">
        <v>1</v>
      </c>
      <c r="AP51" s="50">
        <v>1</v>
      </c>
      <c r="AQ51" s="51">
        <v>2008</v>
      </c>
      <c r="AR51" s="16">
        <v>1</v>
      </c>
      <c r="AS51" s="50">
        <v>1</v>
      </c>
      <c r="AT51" s="50">
        <v>0</v>
      </c>
      <c r="AU51" s="50">
        <v>1</v>
      </c>
      <c r="AV51" s="50">
        <v>0</v>
      </c>
      <c r="AW51" s="50">
        <v>1</v>
      </c>
      <c r="AX51" s="50">
        <v>1</v>
      </c>
      <c r="AY51" s="50">
        <v>0</v>
      </c>
      <c r="AZ51" s="50">
        <v>0</v>
      </c>
      <c r="BA51" s="50">
        <v>0</v>
      </c>
      <c r="BB51" s="50">
        <v>0</v>
      </c>
      <c r="BC51" s="69" t="s">
        <v>572</v>
      </c>
      <c r="BD51" s="423">
        <v>0</v>
      </c>
      <c r="BE51" s="475" t="s">
        <v>572</v>
      </c>
      <c r="BF51" s="25">
        <v>0</v>
      </c>
      <c r="BG51" s="17" t="s">
        <v>572</v>
      </c>
      <c r="BH51" s="16">
        <v>0</v>
      </c>
      <c r="BI51" s="17" t="s">
        <v>572</v>
      </c>
      <c r="BJ51" s="16">
        <v>1</v>
      </c>
      <c r="BK51" s="119" t="s">
        <v>1742</v>
      </c>
      <c r="BL51" s="20" t="s">
        <v>326</v>
      </c>
      <c r="BM51" s="119" t="s">
        <v>59</v>
      </c>
      <c r="BN51" s="20" t="s">
        <v>58</v>
      </c>
      <c r="BO51" s="132" t="s">
        <v>572</v>
      </c>
      <c r="BP51" s="16">
        <v>0</v>
      </c>
      <c r="BQ51" s="134" t="s">
        <v>572</v>
      </c>
      <c r="BR51" s="16">
        <v>1</v>
      </c>
      <c r="BS51" s="19" t="s">
        <v>2194</v>
      </c>
      <c r="BT51" s="16">
        <v>0</v>
      </c>
      <c r="BU51" s="69" t="s">
        <v>572</v>
      </c>
      <c r="BV51" s="16">
        <v>0</v>
      </c>
      <c r="BW51" s="50">
        <v>2</v>
      </c>
      <c r="BX51" s="69" t="s">
        <v>572</v>
      </c>
      <c r="BY51" s="25" t="s">
        <v>1966</v>
      </c>
      <c r="BZ51" s="56" t="s">
        <v>572</v>
      </c>
      <c r="CA51" s="56" t="s">
        <v>572</v>
      </c>
      <c r="CB51" s="56" t="s">
        <v>572</v>
      </c>
      <c r="CC51" s="55" t="s">
        <v>572</v>
      </c>
      <c r="CD51" s="75" t="s">
        <v>1503</v>
      </c>
      <c r="CE51" s="1131" t="s">
        <v>1639</v>
      </c>
      <c r="CF51" s="67" t="s">
        <v>1548</v>
      </c>
      <c r="CG51" s="67" t="s">
        <v>13</v>
      </c>
      <c r="CH51" s="73">
        <v>3</v>
      </c>
      <c r="CI51" s="67">
        <v>2012</v>
      </c>
      <c r="CJ51" s="73" t="s">
        <v>1542</v>
      </c>
      <c r="CK51" s="73">
        <v>2</v>
      </c>
      <c r="CL51" s="74">
        <v>2</v>
      </c>
      <c r="CM51" s="67" t="s">
        <v>1574</v>
      </c>
      <c r="CN51" s="75" t="s">
        <v>1553</v>
      </c>
      <c r="CO51" s="75">
        <f t="shared" si="4"/>
        <v>3</v>
      </c>
      <c r="CP51" s="336"/>
      <c r="CQ51" s="67">
        <v>49</v>
      </c>
      <c r="CR51" s="500" t="s">
        <v>325</v>
      </c>
      <c r="CS51" s="507" t="s">
        <v>3599</v>
      </c>
      <c r="CT51" s="511"/>
      <c r="CU51" s="512"/>
      <c r="CV51" s="632" t="s">
        <v>5575</v>
      </c>
      <c r="CW51" s="568">
        <v>1</v>
      </c>
      <c r="CX51" s="650" t="s">
        <v>4476</v>
      </c>
      <c r="CY51" s="380">
        <v>0.30435000000000001</v>
      </c>
      <c r="CZ51" s="380">
        <v>0.189</v>
      </c>
      <c r="DA51" s="656">
        <v>38</v>
      </c>
      <c r="DB51" s="597">
        <v>30</v>
      </c>
      <c r="DC51" s="597">
        <v>9</v>
      </c>
      <c r="DD51" s="597">
        <v>6</v>
      </c>
      <c r="DE51" s="156" t="s">
        <v>7141</v>
      </c>
      <c r="DF51" s="1025" t="s">
        <v>9285</v>
      </c>
      <c r="DG51" s="717">
        <v>7</v>
      </c>
      <c r="DH51" s="119" t="s">
        <v>9286</v>
      </c>
      <c r="DI51" s="700">
        <v>2005</v>
      </c>
      <c r="DJ51" s="521" t="s">
        <v>3988</v>
      </c>
      <c r="DK51" s="537">
        <v>1978</v>
      </c>
      <c r="DL51" s="538" t="s">
        <v>3989</v>
      </c>
      <c r="DM51" s="581">
        <v>1994</v>
      </c>
      <c r="DN51" s="580">
        <v>2</v>
      </c>
      <c r="DO51" s="580">
        <v>4</v>
      </c>
      <c r="DP51" s="183" t="s">
        <v>572</v>
      </c>
      <c r="DQ51" s="183" t="s">
        <v>572</v>
      </c>
      <c r="DR51" s="183" t="s">
        <v>572</v>
      </c>
      <c r="DS51" s="184" t="s">
        <v>572</v>
      </c>
      <c r="DT51" s="571" t="s">
        <v>5989</v>
      </c>
      <c r="DU51" s="676">
        <v>1990</v>
      </c>
      <c r="DV51" s="183" t="s">
        <v>4053</v>
      </c>
      <c r="DW51" s="547" t="s">
        <v>4054</v>
      </c>
      <c r="DX51" s="183">
        <v>2</v>
      </c>
      <c r="DY51" s="183" t="s">
        <v>4053</v>
      </c>
      <c r="DZ51" s="538" t="s">
        <v>5990</v>
      </c>
      <c r="EA51" s="256">
        <v>1996</v>
      </c>
      <c r="EB51" s="58">
        <v>3</v>
      </c>
      <c r="EC51" s="183">
        <v>2</v>
      </c>
      <c r="ED51" s="642" t="s">
        <v>5991</v>
      </c>
      <c r="EE51" s="539">
        <v>1990</v>
      </c>
      <c r="EF51" s="183" t="s">
        <v>572</v>
      </c>
      <c r="EG51" s="183">
        <v>0</v>
      </c>
      <c r="EH51" s="547" t="s">
        <v>4064</v>
      </c>
      <c r="EI51" s="547" t="s">
        <v>4470</v>
      </c>
      <c r="EJ51" s="183">
        <v>2</v>
      </c>
      <c r="EK51" s="183" t="s">
        <v>6962</v>
      </c>
      <c r="EL51" s="538" t="s">
        <v>4639</v>
      </c>
      <c r="EM51" s="370">
        <v>1991</v>
      </c>
      <c r="EN51" s="370">
        <v>3</v>
      </c>
      <c r="EO51" s="342">
        <v>2</v>
      </c>
      <c r="EP51" s="676">
        <v>1</v>
      </c>
      <c r="EQ51" s="676">
        <v>0</v>
      </c>
      <c r="ER51" s="571" t="s">
        <v>4507</v>
      </c>
      <c r="ES51" s="183">
        <v>2013</v>
      </c>
      <c r="ET51" s="184">
        <v>3</v>
      </c>
      <c r="EU51" s="799">
        <v>0</v>
      </c>
      <c r="EV51" s="572" t="s">
        <v>572</v>
      </c>
      <c r="EW51" s="183" t="s">
        <v>572</v>
      </c>
      <c r="EX51" s="597">
        <v>0</v>
      </c>
      <c r="EY51" s="572" t="s">
        <v>572</v>
      </c>
      <c r="EZ51" s="183">
        <v>2005</v>
      </c>
      <c r="FA51" s="599">
        <v>1</v>
      </c>
      <c r="FB51" s="742">
        <v>4759</v>
      </c>
      <c r="FC51" s="740">
        <v>2</v>
      </c>
      <c r="FD51" s="692" t="s">
        <v>6853</v>
      </c>
      <c r="FE51" s="747">
        <v>2005</v>
      </c>
      <c r="FF51" s="761" t="s">
        <v>6883</v>
      </c>
      <c r="FG51" s="762" t="s">
        <v>7181</v>
      </c>
      <c r="FH51" s="713">
        <v>1</v>
      </c>
      <c r="FI51" s="788" t="s">
        <v>1563</v>
      </c>
      <c r="FJ51" s="119" t="s">
        <v>7141</v>
      </c>
      <c r="FK51" s="561">
        <v>2012</v>
      </c>
      <c r="FL51" s="561">
        <v>3</v>
      </c>
      <c r="FM51" s="600">
        <v>2</v>
      </c>
      <c r="FN51" s="761" t="s">
        <v>1503</v>
      </c>
      <c r="FO51" s="762" t="s">
        <v>1639</v>
      </c>
      <c r="FP51" s="713">
        <v>2</v>
      </c>
      <c r="FQ51" s="788" t="s">
        <v>1574</v>
      </c>
      <c r="FR51" s="119" t="s">
        <v>7285</v>
      </c>
      <c r="FS51" s="561">
        <v>2012</v>
      </c>
      <c r="FT51" s="597">
        <v>3</v>
      </c>
      <c r="FU51" s="599">
        <v>2</v>
      </c>
      <c r="FV51" s="566" t="s">
        <v>2486</v>
      </c>
      <c r="FW51" s="858" t="s">
        <v>7567</v>
      </c>
      <c r="FX51" s="722" t="s">
        <v>6912</v>
      </c>
      <c r="FY51" s="540">
        <v>2012</v>
      </c>
      <c r="FZ51" s="539">
        <v>1</v>
      </c>
      <c r="GA51" s="676">
        <v>0</v>
      </c>
      <c r="GB51" s="860" t="s">
        <v>572</v>
      </c>
      <c r="GC51" s="156" t="s">
        <v>8</v>
      </c>
      <c r="GD51" s="183">
        <v>2</v>
      </c>
      <c r="GE51" s="683" t="s">
        <v>8846</v>
      </c>
      <c r="GF51" s="183">
        <v>1988</v>
      </c>
      <c r="GG51" s="183">
        <v>3</v>
      </c>
      <c r="GH51" s="340" t="s">
        <v>8835</v>
      </c>
      <c r="GI51" s="184">
        <v>4</v>
      </c>
      <c r="GJ51" s="426">
        <f t="shared" si="5"/>
        <v>15</v>
      </c>
      <c r="GK51" s="427">
        <f t="shared" si="6"/>
        <v>68.181818181818173</v>
      </c>
      <c r="GL51" s="12" t="str">
        <f t="shared" si="7"/>
        <v>B</v>
      </c>
      <c r="GM51" s="83" t="s">
        <v>21</v>
      </c>
      <c r="GN51" s="83" t="s">
        <v>2457</v>
      </c>
      <c r="GO51" s="342"/>
      <c r="GP51" s="1017"/>
      <c r="GQ51" s="59">
        <v>1</v>
      </c>
      <c r="GR51" s="57"/>
      <c r="GS51" s="58"/>
      <c r="GT51" s="59"/>
    </row>
    <row r="52" spans="1:202" ht="15" customHeight="1" x14ac:dyDescent="0.25">
      <c r="A52" s="67">
        <v>50</v>
      </c>
      <c r="B52" s="13"/>
      <c r="C52" s="14" t="s">
        <v>327</v>
      </c>
      <c r="D52" s="83" t="s">
        <v>21</v>
      </c>
      <c r="E52" s="849">
        <v>10528.391</v>
      </c>
      <c r="F52" s="847">
        <v>64538.60564216198</v>
      </c>
      <c r="G52" s="49">
        <v>6130</v>
      </c>
      <c r="H52" s="109" t="s">
        <v>329</v>
      </c>
      <c r="I52" s="20" t="s">
        <v>328</v>
      </c>
      <c r="J52" s="50">
        <v>2</v>
      </c>
      <c r="K52" s="114" t="s">
        <v>5534</v>
      </c>
      <c r="L52" s="25">
        <v>2</v>
      </c>
      <c r="M52" s="19" t="s">
        <v>9480</v>
      </c>
      <c r="N52" s="25">
        <v>2</v>
      </c>
      <c r="O52" s="288" t="s">
        <v>9481</v>
      </c>
      <c r="P52" s="50">
        <v>1</v>
      </c>
      <c r="Q52" s="288" t="s">
        <v>9481</v>
      </c>
      <c r="R52" s="25">
        <v>1</v>
      </c>
      <c r="S52" s="56">
        <v>1</v>
      </c>
      <c r="T52" s="191" t="s">
        <v>2368</v>
      </c>
      <c r="U52" s="25">
        <v>1</v>
      </c>
      <c r="V52" s="252">
        <v>1</v>
      </c>
      <c r="W52" s="25">
        <v>2</v>
      </c>
      <c r="X52" s="19" t="s">
        <v>2137</v>
      </c>
      <c r="Y52" s="25">
        <v>1</v>
      </c>
      <c r="Z52" s="61" t="s">
        <v>1491</v>
      </c>
      <c r="AA52" s="25">
        <v>1</v>
      </c>
      <c r="AB52" s="56">
        <v>1</v>
      </c>
      <c r="AC52" s="55">
        <v>1990</v>
      </c>
      <c r="AD52" s="25">
        <v>0</v>
      </c>
      <c r="AE52" s="50"/>
      <c r="AF52" s="50" t="s">
        <v>572</v>
      </c>
      <c r="AG52" s="55" t="s">
        <v>572</v>
      </c>
      <c r="AH52" s="25">
        <v>1</v>
      </c>
      <c r="AI52" s="56">
        <v>0</v>
      </c>
      <c r="AJ52" s="55">
        <v>2004</v>
      </c>
      <c r="AK52" s="25">
        <v>1</v>
      </c>
      <c r="AL52" s="56">
        <v>2</v>
      </c>
      <c r="AM52" s="56">
        <v>1</v>
      </c>
      <c r="AN52" s="55">
        <v>1990</v>
      </c>
      <c r="AO52" s="25">
        <v>0</v>
      </c>
      <c r="AP52" s="56"/>
      <c r="AQ52" s="55" t="s">
        <v>572</v>
      </c>
      <c r="AR52" s="25">
        <v>1</v>
      </c>
      <c r="AS52" s="56">
        <v>1</v>
      </c>
      <c r="AT52" s="56">
        <v>1</v>
      </c>
      <c r="AU52" s="56">
        <v>0</v>
      </c>
      <c r="AV52" s="56">
        <v>0</v>
      </c>
      <c r="AW52" s="56">
        <v>1</v>
      </c>
      <c r="AX52" s="56">
        <v>0</v>
      </c>
      <c r="AY52" s="56">
        <v>1</v>
      </c>
      <c r="AZ52" s="56">
        <v>1</v>
      </c>
      <c r="BA52" s="56">
        <v>1</v>
      </c>
      <c r="BB52" s="56">
        <v>1</v>
      </c>
      <c r="BC52" s="288" t="s">
        <v>9481</v>
      </c>
      <c r="BD52" s="423">
        <v>1</v>
      </c>
      <c r="BE52" s="19" t="s">
        <v>331</v>
      </c>
      <c r="BF52" s="25">
        <v>0</v>
      </c>
      <c r="BG52" s="19" t="s">
        <v>572</v>
      </c>
      <c r="BH52" s="25">
        <v>0</v>
      </c>
      <c r="BI52" s="19" t="s">
        <v>572</v>
      </c>
      <c r="BJ52" s="25">
        <v>0</v>
      </c>
      <c r="BK52" s="60" t="s">
        <v>331</v>
      </c>
      <c r="BL52" s="20" t="s">
        <v>330</v>
      </c>
      <c r="BM52" s="21" t="s">
        <v>333</v>
      </c>
      <c r="BN52" s="20" t="s">
        <v>332</v>
      </c>
      <c r="BO52" s="132" t="s">
        <v>572</v>
      </c>
      <c r="BP52" s="25">
        <v>1</v>
      </c>
      <c r="BQ52" s="26" t="s">
        <v>1492</v>
      </c>
      <c r="BR52" s="25">
        <v>1</v>
      </c>
      <c r="BS52" s="26" t="s">
        <v>1493</v>
      </c>
      <c r="BT52" s="25">
        <v>0</v>
      </c>
      <c r="BU52" s="24" t="s">
        <v>19</v>
      </c>
      <c r="BV52" s="25">
        <v>1</v>
      </c>
      <c r="BW52" s="56">
        <v>3</v>
      </c>
      <c r="BX52" s="69" t="s">
        <v>572</v>
      </c>
      <c r="BY52" s="25" t="s">
        <v>1992</v>
      </c>
      <c r="BZ52" s="56" t="s">
        <v>572</v>
      </c>
      <c r="CA52" s="56" t="s">
        <v>572</v>
      </c>
      <c r="CB52" s="56" t="s">
        <v>572</v>
      </c>
      <c r="CC52" s="55" t="s">
        <v>572</v>
      </c>
      <c r="CD52" s="75" t="s">
        <v>1309</v>
      </c>
      <c r="CE52" s="1131" t="s">
        <v>1640</v>
      </c>
      <c r="CF52" s="75" t="s">
        <v>1548</v>
      </c>
      <c r="CG52" s="75" t="s">
        <v>13</v>
      </c>
      <c r="CH52" s="75">
        <v>3</v>
      </c>
      <c r="CI52" s="75">
        <v>2004</v>
      </c>
      <c r="CJ52" s="75" t="s">
        <v>1542</v>
      </c>
      <c r="CK52" s="75">
        <v>1</v>
      </c>
      <c r="CL52" s="75">
        <v>1</v>
      </c>
      <c r="CM52" s="75" t="s">
        <v>1558</v>
      </c>
      <c r="CN52" s="75" t="s">
        <v>1553</v>
      </c>
      <c r="CO52" s="75">
        <f t="shared" si="4"/>
        <v>3</v>
      </c>
      <c r="CP52" s="336"/>
      <c r="CQ52" s="67">
        <v>50</v>
      </c>
      <c r="CR52" s="500" t="s">
        <v>327</v>
      </c>
      <c r="CS52" s="507" t="s">
        <v>3600</v>
      </c>
      <c r="CT52" s="511"/>
      <c r="CU52" s="512"/>
      <c r="CV52" s="632" t="s">
        <v>5575</v>
      </c>
      <c r="CW52" s="568">
        <v>2</v>
      </c>
      <c r="CX52" s="636" t="s">
        <v>5534</v>
      </c>
      <c r="CY52" s="652">
        <v>0.50724999999999998</v>
      </c>
      <c r="CZ52" s="652">
        <v>0.38579999999999998</v>
      </c>
      <c r="DA52" s="601">
        <v>53</v>
      </c>
      <c r="DB52" s="560">
        <v>50</v>
      </c>
      <c r="DC52" s="560">
        <v>21</v>
      </c>
      <c r="DD52" s="560">
        <v>24</v>
      </c>
      <c r="DE52" s="685" t="s">
        <v>9287</v>
      </c>
      <c r="DF52" s="1025" t="s">
        <v>9288</v>
      </c>
      <c r="DG52" s="717">
        <v>7</v>
      </c>
      <c r="DH52" s="119" t="s">
        <v>9289</v>
      </c>
      <c r="DI52" s="700">
        <v>2004</v>
      </c>
      <c r="DJ52" s="521" t="s">
        <v>3990</v>
      </c>
      <c r="DK52" s="537">
        <v>1934</v>
      </c>
      <c r="DL52" s="585" t="s">
        <v>3991</v>
      </c>
      <c r="DM52" s="581">
        <v>2012</v>
      </c>
      <c r="DN52" s="580">
        <v>3</v>
      </c>
      <c r="DO52" s="580">
        <v>4</v>
      </c>
      <c r="DP52" s="183" t="s">
        <v>572</v>
      </c>
      <c r="DQ52" s="183" t="s">
        <v>572</v>
      </c>
      <c r="DR52" s="183" t="s">
        <v>572</v>
      </c>
      <c r="DS52" s="184" t="s">
        <v>572</v>
      </c>
      <c r="DT52" s="542" t="s">
        <v>5992</v>
      </c>
      <c r="DU52" s="676">
        <v>1935</v>
      </c>
      <c r="DV52" s="183" t="s">
        <v>5797</v>
      </c>
      <c r="DW52" s="547" t="s">
        <v>5993</v>
      </c>
      <c r="DX52" s="183">
        <v>1</v>
      </c>
      <c r="DY52" s="183" t="s">
        <v>1563</v>
      </c>
      <c r="DZ52" s="538" t="s">
        <v>4508</v>
      </c>
      <c r="EA52" s="374">
        <v>2011</v>
      </c>
      <c r="EB52" s="370">
        <v>3</v>
      </c>
      <c r="EC52" s="539">
        <v>2</v>
      </c>
      <c r="ED52" s="642" t="s">
        <v>5413</v>
      </c>
      <c r="EE52" s="539">
        <v>1959</v>
      </c>
      <c r="EF52" s="537">
        <v>2004</v>
      </c>
      <c r="EG52" s="539">
        <v>3</v>
      </c>
      <c r="EH52" s="547" t="s">
        <v>6717</v>
      </c>
      <c r="EI52" s="547" t="s">
        <v>6718</v>
      </c>
      <c r="EJ52" s="183">
        <v>2</v>
      </c>
      <c r="EK52" s="183" t="s">
        <v>2699</v>
      </c>
      <c r="EL52" s="538" t="s">
        <v>5994</v>
      </c>
      <c r="EM52" s="370">
        <v>2010</v>
      </c>
      <c r="EN52" s="370">
        <v>3</v>
      </c>
      <c r="EO52" s="700">
        <v>2</v>
      </c>
      <c r="EP52" s="676">
        <v>1</v>
      </c>
      <c r="EQ52" s="676">
        <v>1</v>
      </c>
      <c r="ER52" s="156" t="s">
        <v>4508</v>
      </c>
      <c r="ES52" s="58">
        <v>2006</v>
      </c>
      <c r="ET52" s="59">
        <v>3</v>
      </c>
      <c r="EU52" s="800">
        <v>1</v>
      </c>
      <c r="EV52" s="572" t="s">
        <v>572</v>
      </c>
      <c r="EW52" s="183" t="s">
        <v>572</v>
      </c>
      <c r="EX52" s="597">
        <v>0</v>
      </c>
      <c r="EY52" s="571" t="s">
        <v>5722</v>
      </c>
      <c r="EZ52" s="183">
        <v>2006</v>
      </c>
      <c r="FA52" s="599">
        <v>2</v>
      </c>
      <c r="FB52" s="742">
        <v>350000</v>
      </c>
      <c r="FC52" s="740">
        <v>1</v>
      </c>
      <c r="FD52" s="691" t="s">
        <v>7289</v>
      </c>
      <c r="FE52" s="747">
        <v>2010</v>
      </c>
      <c r="FF52" s="761" t="s">
        <v>7142</v>
      </c>
      <c r="FG52" s="762" t="s">
        <v>7286</v>
      </c>
      <c r="FH52" s="713">
        <v>1</v>
      </c>
      <c r="FI52" s="788" t="s">
        <v>1563</v>
      </c>
      <c r="FJ52" s="119" t="s">
        <v>7143</v>
      </c>
      <c r="FK52" s="561">
        <v>2012</v>
      </c>
      <c r="FL52" s="561">
        <v>3</v>
      </c>
      <c r="FM52" s="600">
        <v>2</v>
      </c>
      <c r="FN52" s="761" t="s">
        <v>7142</v>
      </c>
      <c r="FO52" s="762" t="s">
        <v>7286</v>
      </c>
      <c r="FP52" s="713">
        <v>1</v>
      </c>
      <c r="FQ52" s="788" t="s">
        <v>1563</v>
      </c>
      <c r="FR52" s="119" t="s">
        <v>7143</v>
      </c>
      <c r="FS52" s="561">
        <v>2012</v>
      </c>
      <c r="FT52" s="561">
        <v>3</v>
      </c>
      <c r="FU52" s="600">
        <v>2</v>
      </c>
      <c r="FV52" s="564" t="s">
        <v>2317</v>
      </c>
      <c r="FW52" s="547" t="s">
        <v>7550</v>
      </c>
      <c r="FX52" s="536" t="s">
        <v>5884</v>
      </c>
      <c r="FY52" s="539">
        <v>2012</v>
      </c>
      <c r="FZ52" s="539">
        <v>3</v>
      </c>
      <c r="GA52" s="698">
        <v>1</v>
      </c>
      <c r="GB52" s="650" t="s">
        <v>5885</v>
      </c>
      <c r="GC52" s="109" t="s">
        <v>8</v>
      </c>
      <c r="GD52" s="183">
        <v>2</v>
      </c>
      <c r="GE52" s="683" t="s">
        <v>8837</v>
      </c>
      <c r="GF52" s="183">
        <v>1996</v>
      </c>
      <c r="GG52" s="183">
        <v>3</v>
      </c>
      <c r="GH52" s="340" t="s">
        <v>8835</v>
      </c>
      <c r="GI52" s="184" t="s">
        <v>8840</v>
      </c>
      <c r="GJ52" s="426">
        <f t="shared" si="5"/>
        <v>17</v>
      </c>
      <c r="GK52" s="427">
        <f t="shared" si="6"/>
        <v>77.272727272727266</v>
      </c>
      <c r="GL52" s="12" t="str">
        <f t="shared" si="7"/>
        <v>A</v>
      </c>
      <c r="GM52" s="83" t="s">
        <v>21</v>
      </c>
      <c r="GN52" s="83" t="s">
        <v>2457</v>
      </c>
      <c r="GO52" s="342"/>
      <c r="GP52" s="1017"/>
      <c r="GQ52" s="59">
        <v>0</v>
      </c>
      <c r="GR52" s="57"/>
      <c r="GS52" s="58"/>
      <c r="GT52" s="59"/>
    </row>
    <row r="53" spans="1:202" x14ac:dyDescent="0.25">
      <c r="A53" s="67">
        <v>51</v>
      </c>
      <c r="B53" s="13"/>
      <c r="C53" s="14" t="s">
        <v>334</v>
      </c>
      <c r="D53" s="83" t="s">
        <v>21</v>
      </c>
      <c r="E53" s="849">
        <v>16144.362999999999</v>
      </c>
      <c r="F53" s="847">
        <v>97059.209211737121</v>
      </c>
      <c r="G53" s="49">
        <v>6010</v>
      </c>
      <c r="H53" s="156" t="s">
        <v>3145</v>
      </c>
      <c r="I53" s="20" t="s">
        <v>335</v>
      </c>
      <c r="J53" s="50">
        <v>2</v>
      </c>
      <c r="K53" s="177" t="s">
        <v>2399</v>
      </c>
      <c r="L53" s="16">
        <v>2</v>
      </c>
      <c r="M53" s="1173" t="s">
        <v>9588</v>
      </c>
      <c r="N53" s="25">
        <v>2</v>
      </c>
      <c r="O53" s="131" t="s">
        <v>2397</v>
      </c>
      <c r="P53" s="50">
        <v>0</v>
      </c>
      <c r="Q53" s="53" t="s">
        <v>572</v>
      </c>
      <c r="R53" s="25">
        <v>1</v>
      </c>
      <c r="S53" s="56">
        <v>1</v>
      </c>
      <c r="T53" s="191" t="s">
        <v>2345</v>
      </c>
      <c r="U53" s="16">
        <v>2</v>
      </c>
      <c r="V53" s="254">
        <v>1</v>
      </c>
      <c r="W53" s="16">
        <v>1</v>
      </c>
      <c r="X53" s="19" t="s">
        <v>2138</v>
      </c>
      <c r="Y53" s="16">
        <v>0</v>
      </c>
      <c r="Z53" s="17" t="s">
        <v>572</v>
      </c>
      <c r="AA53" s="16">
        <v>1</v>
      </c>
      <c r="AB53" s="50">
        <v>1</v>
      </c>
      <c r="AC53" s="55">
        <v>2004</v>
      </c>
      <c r="AD53" s="16">
        <v>1</v>
      </c>
      <c r="AE53" s="50">
        <v>0</v>
      </c>
      <c r="AF53" s="50">
        <v>4</v>
      </c>
      <c r="AG53" s="55">
        <v>2012</v>
      </c>
      <c r="AH53" s="16">
        <v>1</v>
      </c>
      <c r="AI53" s="50">
        <v>1</v>
      </c>
      <c r="AJ53" s="55">
        <v>2006</v>
      </c>
      <c r="AK53" s="16">
        <v>1</v>
      </c>
      <c r="AL53" s="50">
        <v>2</v>
      </c>
      <c r="AM53" s="50">
        <v>1</v>
      </c>
      <c r="AN53" s="51">
        <v>2004</v>
      </c>
      <c r="AO53" s="16">
        <v>1</v>
      </c>
      <c r="AP53" s="50">
        <v>1</v>
      </c>
      <c r="AQ53" s="66">
        <v>2006</v>
      </c>
      <c r="AR53" s="16">
        <v>1</v>
      </c>
      <c r="AS53" s="50">
        <v>1</v>
      </c>
      <c r="AT53" s="50">
        <v>0</v>
      </c>
      <c r="AU53" s="50">
        <v>0</v>
      </c>
      <c r="AV53" s="50">
        <v>0</v>
      </c>
      <c r="AW53" s="50">
        <v>1</v>
      </c>
      <c r="AX53" s="50">
        <v>1</v>
      </c>
      <c r="AY53" s="50">
        <v>0</v>
      </c>
      <c r="AZ53" s="50">
        <v>1</v>
      </c>
      <c r="BA53" s="50">
        <v>0</v>
      </c>
      <c r="BB53" s="50">
        <v>1</v>
      </c>
      <c r="BC53" s="19" t="s">
        <v>2154</v>
      </c>
      <c r="BD53" s="423">
        <v>1</v>
      </c>
      <c r="BE53" s="19" t="s">
        <v>3181</v>
      </c>
      <c r="BF53" s="16">
        <v>0</v>
      </c>
      <c r="BG53" s="19" t="s">
        <v>572</v>
      </c>
      <c r="BH53" s="16">
        <v>0</v>
      </c>
      <c r="BI53" s="19" t="s">
        <v>572</v>
      </c>
      <c r="BJ53" s="16">
        <v>2</v>
      </c>
      <c r="BK53" s="21" t="s">
        <v>337</v>
      </c>
      <c r="BL53" s="20" t="s">
        <v>336</v>
      </c>
      <c r="BM53" s="21" t="s">
        <v>339</v>
      </c>
      <c r="BN53" s="20" t="s">
        <v>338</v>
      </c>
      <c r="BO53" s="17" t="s">
        <v>2139</v>
      </c>
      <c r="BP53" s="16">
        <v>1</v>
      </c>
      <c r="BQ53" s="177" t="s">
        <v>2398</v>
      </c>
      <c r="BR53" s="16">
        <v>0</v>
      </c>
      <c r="BS53" s="19" t="s">
        <v>572</v>
      </c>
      <c r="BT53" s="16">
        <v>0</v>
      </c>
      <c r="BU53" s="69" t="s">
        <v>572</v>
      </c>
      <c r="BV53" s="16">
        <v>0</v>
      </c>
      <c r="BW53" s="50">
        <v>0</v>
      </c>
      <c r="BX53" s="69" t="s">
        <v>572</v>
      </c>
      <c r="BY53" s="16" t="s">
        <v>1992</v>
      </c>
      <c r="BZ53" s="50" t="s">
        <v>1966</v>
      </c>
      <c r="CA53" s="56" t="s">
        <v>572</v>
      </c>
      <c r="CB53" s="56" t="s">
        <v>572</v>
      </c>
      <c r="CC53" s="51">
        <v>0</v>
      </c>
      <c r="CD53" s="75" t="s">
        <v>1309</v>
      </c>
      <c r="CE53" s="1131" t="s">
        <v>1640</v>
      </c>
      <c r="CF53" s="67" t="s">
        <v>1548</v>
      </c>
      <c r="CG53" s="67" t="s">
        <v>13</v>
      </c>
      <c r="CH53" s="73">
        <v>3</v>
      </c>
      <c r="CI53" s="67">
        <v>2008</v>
      </c>
      <c r="CJ53" s="73" t="s">
        <v>1542</v>
      </c>
      <c r="CK53" s="73">
        <v>2</v>
      </c>
      <c r="CL53" s="74">
        <v>1</v>
      </c>
      <c r="CM53" s="67" t="s">
        <v>1558</v>
      </c>
      <c r="CN53" s="75" t="s">
        <v>1553</v>
      </c>
      <c r="CO53" s="75">
        <f t="shared" si="4"/>
        <v>3</v>
      </c>
      <c r="CP53" s="336"/>
      <c r="CQ53" s="67">
        <v>51</v>
      </c>
      <c r="CR53" s="500" t="s">
        <v>334</v>
      </c>
      <c r="CS53" s="507" t="s">
        <v>3601</v>
      </c>
      <c r="CT53" s="511"/>
      <c r="CU53" s="512"/>
      <c r="CV53" s="648" t="s">
        <v>5576</v>
      </c>
      <c r="CW53" s="568">
        <v>2</v>
      </c>
      <c r="CX53" s="645" t="s">
        <v>5535</v>
      </c>
      <c r="CY53" s="652">
        <v>0.63043000000000005</v>
      </c>
      <c r="CZ53" s="652">
        <v>0.4803</v>
      </c>
      <c r="DA53" s="601">
        <v>88</v>
      </c>
      <c r="DB53" s="560">
        <v>52</v>
      </c>
      <c r="DC53" s="560">
        <v>19</v>
      </c>
      <c r="DD53" s="560">
        <v>26</v>
      </c>
      <c r="DE53" s="156" t="s">
        <v>9290</v>
      </c>
      <c r="DF53" s="1025" t="s">
        <v>9291</v>
      </c>
      <c r="DG53" s="717">
        <v>7</v>
      </c>
      <c r="DH53" s="119" t="s">
        <v>9292</v>
      </c>
      <c r="DI53" s="700">
        <v>2002</v>
      </c>
      <c r="DJ53" s="521" t="s">
        <v>3992</v>
      </c>
      <c r="DK53" s="537">
        <v>1944</v>
      </c>
      <c r="DL53" s="538" t="s">
        <v>3996</v>
      </c>
      <c r="DM53" s="580">
        <v>2008</v>
      </c>
      <c r="DN53" s="580">
        <v>2</v>
      </c>
      <c r="DO53" s="580">
        <v>4</v>
      </c>
      <c r="DP53" s="183" t="s">
        <v>572</v>
      </c>
      <c r="DQ53" s="183" t="s">
        <v>572</v>
      </c>
      <c r="DR53" s="183" t="s">
        <v>572</v>
      </c>
      <c r="DS53" s="184" t="s">
        <v>572</v>
      </c>
      <c r="DT53" s="571" t="s">
        <v>4477</v>
      </c>
      <c r="DU53" s="676">
        <v>1997</v>
      </c>
      <c r="DV53" s="183" t="s">
        <v>5797</v>
      </c>
      <c r="DW53" s="547" t="s">
        <v>5995</v>
      </c>
      <c r="DX53" s="183">
        <v>1</v>
      </c>
      <c r="DY53" s="183" t="s">
        <v>7005</v>
      </c>
      <c r="DZ53" s="538" t="s">
        <v>4509</v>
      </c>
      <c r="EA53" s="374">
        <v>2013</v>
      </c>
      <c r="EB53" s="370">
        <v>3</v>
      </c>
      <c r="EC53" s="539">
        <v>2</v>
      </c>
      <c r="ED53" s="642" t="s">
        <v>5414</v>
      </c>
      <c r="EE53" s="539">
        <v>1975</v>
      </c>
      <c r="EF53" s="537">
        <v>1997</v>
      </c>
      <c r="EG53" s="539">
        <v>2</v>
      </c>
      <c r="EH53" s="541" t="s">
        <v>4092</v>
      </c>
      <c r="EI53" s="547" t="s">
        <v>5995</v>
      </c>
      <c r="EJ53" s="183">
        <v>2</v>
      </c>
      <c r="EK53" s="183" t="s">
        <v>2699</v>
      </c>
      <c r="EL53" s="538" t="s">
        <v>5996</v>
      </c>
      <c r="EM53" s="370">
        <v>2013</v>
      </c>
      <c r="EN53" s="370">
        <v>3</v>
      </c>
      <c r="EO53" s="700">
        <v>2</v>
      </c>
      <c r="EP53" s="676">
        <v>1</v>
      </c>
      <c r="EQ53" s="676">
        <v>0</v>
      </c>
      <c r="ER53" s="571" t="s">
        <v>4509</v>
      </c>
      <c r="ES53" s="629">
        <v>2013</v>
      </c>
      <c r="ET53" s="184">
        <v>3</v>
      </c>
      <c r="EU53" s="799">
        <v>1</v>
      </c>
      <c r="EV53" s="572" t="s">
        <v>572</v>
      </c>
      <c r="EW53" s="183" t="s">
        <v>572</v>
      </c>
      <c r="EX53" s="597">
        <v>0</v>
      </c>
      <c r="EY53" s="571" t="s">
        <v>5723</v>
      </c>
      <c r="EZ53" s="183">
        <v>2008</v>
      </c>
      <c r="FA53" s="599">
        <v>2</v>
      </c>
      <c r="FB53" s="742">
        <v>492444</v>
      </c>
      <c r="FC53" s="740">
        <v>2</v>
      </c>
      <c r="FD53" s="692" t="s">
        <v>6853</v>
      </c>
      <c r="FE53" s="747">
        <v>2006</v>
      </c>
      <c r="FF53" s="761" t="s">
        <v>1309</v>
      </c>
      <c r="FG53" s="762" t="s">
        <v>6809</v>
      </c>
      <c r="FH53" s="792">
        <v>1</v>
      </c>
      <c r="FI53" s="781" t="s">
        <v>1563</v>
      </c>
      <c r="FJ53" s="119" t="s">
        <v>7290</v>
      </c>
      <c r="FK53" s="561">
        <v>2002</v>
      </c>
      <c r="FL53" s="561">
        <v>3</v>
      </c>
      <c r="FM53" s="600">
        <v>2</v>
      </c>
      <c r="FN53" s="818" t="s">
        <v>1309</v>
      </c>
      <c r="FO53" s="773" t="s">
        <v>6809</v>
      </c>
      <c r="FP53" s="792">
        <v>1</v>
      </c>
      <c r="FQ53" s="781" t="s">
        <v>1563</v>
      </c>
      <c r="FR53" s="536" t="s">
        <v>7290</v>
      </c>
      <c r="FS53" s="597">
        <v>2002</v>
      </c>
      <c r="FT53" s="597">
        <v>3</v>
      </c>
      <c r="FU53" s="599">
        <v>2</v>
      </c>
      <c r="FV53" s="566" t="s">
        <v>2486</v>
      </c>
      <c r="FW53" s="541" t="s">
        <v>6299</v>
      </c>
      <c r="FX53" s="536" t="s">
        <v>5886</v>
      </c>
      <c r="FY53" s="539">
        <v>2013</v>
      </c>
      <c r="FZ53" s="539">
        <v>3</v>
      </c>
      <c r="GA53" s="676">
        <v>2</v>
      </c>
      <c r="GB53" s="650" t="s">
        <v>6300</v>
      </c>
      <c r="GC53" s="979" t="s">
        <v>526</v>
      </c>
      <c r="GD53" s="183">
        <v>2</v>
      </c>
      <c r="GE53" s="683" t="s">
        <v>8834</v>
      </c>
      <c r="GF53" s="183">
        <v>1995</v>
      </c>
      <c r="GG53" s="183">
        <v>3</v>
      </c>
      <c r="GH53" s="340" t="s">
        <v>8835</v>
      </c>
      <c r="GI53" s="184">
        <v>4</v>
      </c>
      <c r="GJ53" s="426">
        <f t="shared" si="5"/>
        <v>18</v>
      </c>
      <c r="GK53" s="427">
        <f t="shared" si="6"/>
        <v>81.818181818181827</v>
      </c>
      <c r="GL53" s="12" t="str">
        <f t="shared" si="7"/>
        <v>A</v>
      </c>
      <c r="GM53" s="83" t="s">
        <v>21</v>
      </c>
      <c r="GN53" s="83" t="s">
        <v>2457</v>
      </c>
      <c r="GO53" s="342"/>
      <c r="GP53" s="1017"/>
      <c r="GQ53" s="59">
        <v>0</v>
      </c>
      <c r="GR53" s="57"/>
      <c r="GS53" s="58"/>
      <c r="GT53" s="59"/>
    </row>
    <row r="54" spans="1:202" x14ac:dyDescent="0.25">
      <c r="A54" s="67">
        <v>52</v>
      </c>
      <c r="B54" s="13"/>
      <c r="C54" s="14" t="s">
        <v>340</v>
      </c>
      <c r="D54" s="83" t="s">
        <v>46</v>
      </c>
      <c r="E54" s="849">
        <v>91508.084000000003</v>
      </c>
      <c r="F54" s="847">
        <v>305861.05381324177</v>
      </c>
      <c r="G54" s="49">
        <v>3340</v>
      </c>
      <c r="H54" s="109" t="s">
        <v>342</v>
      </c>
      <c r="I54" s="20" t="s">
        <v>341</v>
      </c>
      <c r="J54" s="50">
        <v>2</v>
      </c>
      <c r="K54" s="110" t="s">
        <v>1342</v>
      </c>
      <c r="L54" s="16">
        <v>1</v>
      </c>
      <c r="M54" s="19" t="s">
        <v>1652</v>
      </c>
      <c r="N54" s="16">
        <v>1</v>
      </c>
      <c r="O54" s="69" t="s">
        <v>572</v>
      </c>
      <c r="P54" s="50">
        <v>0</v>
      </c>
      <c r="Q54" s="53" t="s">
        <v>572</v>
      </c>
      <c r="R54" s="25">
        <v>0</v>
      </c>
      <c r="S54" s="56">
        <v>0</v>
      </c>
      <c r="T54" s="167" t="s">
        <v>572</v>
      </c>
      <c r="U54" s="16">
        <v>2</v>
      </c>
      <c r="V54" s="254">
        <v>1</v>
      </c>
      <c r="W54" s="16">
        <v>0</v>
      </c>
      <c r="X54" s="130" t="s">
        <v>572</v>
      </c>
      <c r="Y54" s="16">
        <v>1</v>
      </c>
      <c r="Z54" s="19" t="s">
        <v>2118</v>
      </c>
      <c r="AA54" s="16">
        <v>0</v>
      </c>
      <c r="AB54" s="50"/>
      <c r="AC54" s="51" t="s">
        <v>572</v>
      </c>
      <c r="AD54" s="16">
        <v>0</v>
      </c>
      <c r="AE54" s="50"/>
      <c r="AF54" s="50" t="s">
        <v>572</v>
      </c>
      <c r="AG54" s="55" t="s">
        <v>572</v>
      </c>
      <c r="AH54" s="25">
        <v>0</v>
      </c>
      <c r="AI54" s="56"/>
      <c r="AJ54" s="55" t="s">
        <v>572</v>
      </c>
      <c r="AK54" s="16">
        <v>1</v>
      </c>
      <c r="AL54" s="50">
        <v>4</v>
      </c>
      <c r="AM54" s="50">
        <v>1</v>
      </c>
      <c r="AN54" s="51">
        <v>2006</v>
      </c>
      <c r="AO54" s="16">
        <v>0</v>
      </c>
      <c r="AP54" s="50"/>
      <c r="AQ54" s="51" t="s">
        <v>572</v>
      </c>
      <c r="AR54" s="16">
        <v>0</v>
      </c>
      <c r="AS54" s="50">
        <v>1</v>
      </c>
      <c r="AT54" s="50">
        <v>1</v>
      </c>
      <c r="AU54" s="50">
        <v>1</v>
      </c>
      <c r="AV54" s="50">
        <v>0</v>
      </c>
      <c r="AW54" s="50">
        <v>1</v>
      </c>
      <c r="AX54" s="50">
        <v>1</v>
      </c>
      <c r="AY54" s="50">
        <v>1</v>
      </c>
      <c r="AZ54" s="50">
        <v>0</v>
      </c>
      <c r="BA54" s="50">
        <v>0</v>
      </c>
      <c r="BB54" s="50">
        <v>0</v>
      </c>
      <c r="BC54" s="69" t="s">
        <v>572</v>
      </c>
      <c r="BD54" s="423">
        <v>1</v>
      </c>
      <c r="BE54" s="131" t="s">
        <v>5600</v>
      </c>
      <c r="BF54" s="25">
        <v>0</v>
      </c>
      <c r="BG54" s="1" t="s">
        <v>572</v>
      </c>
      <c r="BH54" s="16">
        <v>1</v>
      </c>
      <c r="BI54" s="19" t="s">
        <v>1342</v>
      </c>
      <c r="BJ54" s="16">
        <v>0</v>
      </c>
      <c r="BK54" s="21" t="s">
        <v>344</v>
      </c>
      <c r="BL54" s="20" t="s">
        <v>343</v>
      </c>
      <c r="BM54" s="21" t="s">
        <v>346</v>
      </c>
      <c r="BN54" s="20" t="s">
        <v>345</v>
      </c>
      <c r="BO54" s="132" t="s">
        <v>572</v>
      </c>
      <c r="BP54" s="16">
        <v>0</v>
      </c>
      <c r="BQ54" s="134" t="s">
        <v>572</v>
      </c>
      <c r="BR54" s="16">
        <v>1</v>
      </c>
      <c r="BS54" s="19" t="s">
        <v>1872</v>
      </c>
      <c r="BT54" s="16">
        <v>0</v>
      </c>
      <c r="BU54" s="69" t="s">
        <v>572</v>
      </c>
      <c r="BV54" s="16">
        <v>0</v>
      </c>
      <c r="BW54" s="50">
        <v>3</v>
      </c>
      <c r="BX54" s="69" t="s">
        <v>572</v>
      </c>
      <c r="BY54" s="16" t="s">
        <v>1958</v>
      </c>
      <c r="BZ54" s="50" t="s">
        <v>1966</v>
      </c>
      <c r="CA54" s="56" t="s">
        <v>572</v>
      </c>
      <c r="CB54" s="56" t="s">
        <v>572</v>
      </c>
      <c r="CC54" s="55">
        <v>0</v>
      </c>
      <c r="CD54" s="75" t="s">
        <v>1712</v>
      </c>
      <c r="CE54" s="1131" t="s">
        <v>1653</v>
      </c>
      <c r="CF54" s="75" t="s">
        <v>1548</v>
      </c>
      <c r="CG54" s="75" t="s">
        <v>13</v>
      </c>
      <c r="CH54" s="75">
        <v>3</v>
      </c>
      <c r="CI54" s="75">
        <v>2012</v>
      </c>
      <c r="CJ54" s="75" t="s">
        <v>1548</v>
      </c>
      <c r="CK54" s="75">
        <v>1</v>
      </c>
      <c r="CL54" s="75">
        <v>2</v>
      </c>
      <c r="CM54" s="75" t="s">
        <v>1552</v>
      </c>
      <c r="CN54" s="75" t="s">
        <v>1553</v>
      </c>
      <c r="CO54" s="75">
        <f t="shared" si="4"/>
        <v>3</v>
      </c>
      <c r="CP54" s="336"/>
      <c r="CQ54" s="67">
        <v>52</v>
      </c>
      <c r="CR54" s="500" t="s">
        <v>340</v>
      </c>
      <c r="CS54" s="507" t="s">
        <v>3544</v>
      </c>
      <c r="CT54" s="511"/>
      <c r="CU54" s="512"/>
      <c r="CV54" s="632" t="s">
        <v>4684</v>
      </c>
      <c r="CW54" s="568">
        <v>2</v>
      </c>
      <c r="CX54" s="650" t="s">
        <v>4684</v>
      </c>
      <c r="CY54" s="380">
        <v>0.47100999999999998</v>
      </c>
      <c r="CZ54" s="380">
        <v>0.59060000000000001</v>
      </c>
      <c r="DA54" s="656">
        <v>81</v>
      </c>
      <c r="DB54" s="597">
        <v>52</v>
      </c>
      <c r="DC54" s="597">
        <v>33</v>
      </c>
      <c r="DD54" s="597">
        <v>56</v>
      </c>
      <c r="DE54" s="156" t="s">
        <v>9293</v>
      </c>
      <c r="DF54" s="1025" t="s">
        <v>9294</v>
      </c>
      <c r="DG54" s="717">
        <v>2</v>
      </c>
      <c r="DH54" s="119" t="s">
        <v>9295</v>
      </c>
      <c r="DI54" s="700">
        <v>2000</v>
      </c>
      <c r="DJ54" s="521" t="s">
        <v>3994</v>
      </c>
      <c r="DK54" s="537">
        <v>1958</v>
      </c>
      <c r="DL54" s="538" t="s">
        <v>3993</v>
      </c>
      <c r="DM54" s="580">
        <v>2009</v>
      </c>
      <c r="DN54" s="580">
        <v>3</v>
      </c>
      <c r="DO54" s="580">
        <v>4</v>
      </c>
      <c r="DP54" s="183" t="s">
        <v>572</v>
      </c>
      <c r="DQ54" s="183" t="s">
        <v>572</v>
      </c>
      <c r="DR54" s="183" t="s">
        <v>572</v>
      </c>
      <c r="DS54" s="184" t="s">
        <v>572</v>
      </c>
      <c r="DT54" s="571" t="s">
        <v>5997</v>
      </c>
      <c r="DU54" s="676">
        <v>1977</v>
      </c>
      <c r="DV54" s="183" t="s">
        <v>5797</v>
      </c>
      <c r="DW54" s="547" t="s">
        <v>5936</v>
      </c>
      <c r="DX54" s="183">
        <v>1</v>
      </c>
      <c r="DY54" s="183" t="s">
        <v>7005</v>
      </c>
      <c r="DZ54" s="538" t="s">
        <v>5998</v>
      </c>
      <c r="EA54" s="374">
        <v>1998</v>
      </c>
      <c r="EB54" s="370">
        <v>3</v>
      </c>
      <c r="EC54" s="539">
        <v>2</v>
      </c>
      <c r="ED54" s="642" t="s">
        <v>5415</v>
      </c>
      <c r="EE54" s="539">
        <v>1953</v>
      </c>
      <c r="EF54" s="537">
        <v>1956</v>
      </c>
      <c r="EG54" s="539">
        <v>0</v>
      </c>
      <c r="EH54" s="612" t="s">
        <v>4093</v>
      </c>
      <c r="EI54" s="547" t="s">
        <v>4094</v>
      </c>
      <c r="EJ54" s="183">
        <v>2</v>
      </c>
      <c r="EK54" s="183" t="s">
        <v>2699</v>
      </c>
      <c r="EL54" s="538" t="s">
        <v>5999</v>
      </c>
      <c r="EM54" s="370">
        <v>2005</v>
      </c>
      <c r="EN54" s="370">
        <v>3</v>
      </c>
      <c r="EO54" s="700">
        <v>2</v>
      </c>
      <c r="EP54" s="676">
        <v>1</v>
      </c>
      <c r="EQ54" s="676">
        <v>0</v>
      </c>
      <c r="ER54" s="571" t="s">
        <v>4510</v>
      </c>
      <c r="ES54" s="183">
        <v>2005</v>
      </c>
      <c r="ET54" s="184">
        <v>2</v>
      </c>
      <c r="EU54" s="799">
        <v>0</v>
      </c>
      <c r="EV54" s="202" t="s">
        <v>572</v>
      </c>
      <c r="EW54" s="183" t="s">
        <v>572</v>
      </c>
      <c r="EX54" s="597">
        <v>0</v>
      </c>
      <c r="EY54" s="571" t="s">
        <v>5817</v>
      </c>
      <c r="EZ54" s="183">
        <v>2009</v>
      </c>
      <c r="FA54" s="599">
        <v>2</v>
      </c>
      <c r="FB54" s="742">
        <v>6379000</v>
      </c>
      <c r="FC54" s="740">
        <v>2</v>
      </c>
      <c r="FD54" s="692" t="s">
        <v>6853</v>
      </c>
      <c r="FE54" s="747">
        <v>2010</v>
      </c>
      <c r="FF54" s="761" t="s">
        <v>6652</v>
      </c>
      <c r="FG54" s="762" t="s">
        <v>6855</v>
      </c>
      <c r="FH54" s="713">
        <v>1</v>
      </c>
      <c r="FI54" s="788" t="s">
        <v>1563</v>
      </c>
      <c r="FJ54" s="119" t="s">
        <v>7287</v>
      </c>
      <c r="FK54" s="561">
        <v>2005</v>
      </c>
      <c r="FL54" s="561">
        <v>3</v>
      </c>
      <c r="FM54" s="600">
        <v>2</v>
      </c>
      <c r="FN54" s="761" t="s">
        <v>6652</v>
      </c>
      <c r="FO54" s="762" t="s">
        <v>6855</v>
      </c>
      <c r="FP54" s="713">
        <v>1</v>
      </c>
      <c r="FQ54" s="788" t="s">
        <v>1563</v>
      </c>
      <c r="FR54" s="119" t="s">
        <v>7288</v>
      </c>
      <c r="FS54" s="561">
        <v>2005</v>
      </c>
      <c r="FT54" s="561">
        <v>3</v>
      </c>
      <c r="FU54" s="600">
        <v>2</v>
      </c>
      <c r="FV54" s="837" t="s">
        <v>2486</v>
      </c>
      <c r="FW54" s="541" t="s">
        <v>6301</v>
      </c>
      <c r="FX54" s="536" t="s">
        <v>5887</v>
      </c>
      <c r="FY54" s="539">
        <v>2007</v>
      </c>
      <c r="FZ54" s="539">
        <v>3</v>
      </c>
      <c r="GA54" s="676">
        <v>2</v>
      </c>
      <c r="GB54" s="650" t="s">
        <v>6302</v>
      </c>
      <c r="GC54" s="979" t="s">
        <v>8</v>
      </c>
      <c r="GD54" s="183">
        <v>2</v>
      </c>
      <c r="GE54" s="683" t="s">
        <v>8837</v>
      </c>
      <c r="GF54" s="183">
        <v>1986</v>
      </c>
      <c r="GG54" s="183">
        <v>3</v>
      </c>
      <c r="GH54" s="340" t="s">
        <v>8835</v>
      </c>
      <c r="GI54" s="184" t="s">
        <v>8841</v>
      </c>
      <c r="GJ54" s="426">
        <f t="shared" si="5"/>
        <v>16</v>
      </c>
      <c r="GK54" s="427">
        <f t="shared" si="6"/>
        <v>72.727272727272734</v>
      </c>
      <c r="GL54" s="12" t="str">
        <f t="shared" si="7"/>
        <v>B</v>
      </c>
      <c r="GM54" s="83" t="s">
        <v>46</v>
      </c>
      <c r="GN54" s="18" t="s">
        <v>2458</v>
      </c>
      <c r="GO54" s="1161" t="s">
        <v>3851</v>
      </c>
      <c r="GP54" s="1016"/>
      <c r="GQ54" s="184">
        <v>0</v>
      </c>
      <c r="GR54" s="57"/>
      <c r="GS54" s="58"/>
      <c r="GT54" s="59"/>
    </row>
    <row r="55" spans="1:202" x14ac:dyDescent="0.25">
      <c r="A55" s="67">
        <v>53</v>
      </c>
      <c r="B55" s="13"/>
      <c r="C55" s="14" t="s">
        <v>347</v>
      </c>
      <c r="D55" s="83" t="s">
        <v>46</v>
      </c>
      <c r="E55" s="849">
        <v>6126.5829999999996</v>
      </c>
      <c r="F55" s="847">
        <v>24130.424977500363</v>
      </c>
      <c r="G55" s="49">
        <v>3940</v>
      </c>
      <c r="H55" s="109" t="s">
        <v>349</v>
      </c>
      <c r="I55" s="20" t="s">
        <v>348</v>
      </c>
      <c r="J55" s="50">
        <v>2</v>
      </c>
      <c r="K55" s="116" t="s">
        <v>1343</v>
      </c>
      <c r="L55" s="16">
        <v>1</v>
      </c>
      <c r="M55" s="529" t="s">
        <v>9589</v>
      </c>
      <c r="N55" s="16">
        <v>2</v>
      </c>
      <c r="O55" s="288" t="s">
        <v>3049</v>
      </c>
      <c r="P55" s="50">
        <v>1</v>
      </c>
      <c r="Q55" s="115" t="s">
        <v>3049</v>
      </c>
      <c r="R55" s="25">
        <v>1</v>
      </c>
      <c r="S55" s="56">
        <v>1</v>
      </c>
      <c r="T55" s="172" t="s">
        <v>3050</v>
      </c>
      <c r="U55" s="16">
        <v>2</v>
      </c>
      <c r="V55" s="254">
        <v>1</v>
      </c>
      <c r="W55" s="16">
        <v>2</v>
      </c>
      <c r="X55" s="19" t="s">
        <v>2204</v>
      </c>
      <c r="Y55" s="16">
        <v>1</v>
      </c>
      <c r="Z55" s="19" t="s">
        <v>1873</v>
      </c>
      <c r="AA55" s="16">
        <v>1</v>
      </c>
      <c r="AB55" s="50">
        <v>1</v>
      </c>
      <c r="AC55" s="51">
        <v>2002</v>
      </c>
      <c r="AD55" s="16">
        <v>1</v>
      </c>
      <c r="AE55" s="50">
        <v>1</v>
      </c>
      <c r="AF55" s="50">
        <v>5</v>
      </c>
      <c r="AG55" s="51">
        <v>2010</v>
      </c>
      <c r="AH55" s="16">
        <v>1</v>
      </c>
      <c r="AI55" s="50">
        <v>1</v>
      </c>
      <c r="AJ55" s="51">
        <v>2004</v>
      </c>
      <c r="AK55" s="16">
        <v>1</v>
      </c>
      <c r="AL55" s="50">
        <v>2</v>
      </c>
      <c r="AM55" s="50">
        <v>1</v>
      </c>
      <c r="AN55" s="51">
        <v>2002</v>
      </c>
      <c r="AO55" s="16">
        <v>0</v>
      </c>
      <c r="AP55" s="50"/>
      <c r="AQ55" s="66" t="s">
        <v>572</v>
      </c>
      <c r="AR55" s="16">
        <v>1</v>
      </c>
      <c r="AS55" s="50">
        <v>1</v>
      </c>
      <c r="AT55" s="50">
        <v>0</v>
      </c>
      <c r="AU55" s="50">
        <v>0</v>
      </c>
      <c r="AV55" s="50">
        <v>0</v>
      </c>
      <c r="AW55" s="50">
        <v>1</v>
      </c>
      <c r="AX55" s="50">
        <v>1</v>
      </c>
      <c r="AY55" s="50">
        <v>1</v>
      </c>
      <c r="AZ55" s="50">
        <v>1</v>
      </c>
      <c r="BA55" s="50">
        <v>1</v>
      </c>
      <c r="BB55" s="50">
        <v>1</v>
      </c>
      <c r="BC55" s="19" t="s">
        <v>2155</v>
      </c>
      <c r="BD55" s="423">
        <v>1</v>
      </c>
      <c r="BE55" s="476" t="s">
        <v>8987</v>
      </c>
      <c r="BF55" s="25">
        <v>0</v>
      </c>
      <c r="BG55" s="19" t="s">
        <v>572</v>
      </c>
      <c r="BH55" s="16">
        <v>1</v>
      </c>
      <c r="BI55" s="19" t="s">
        <v>1873</v>
      </c>
      <c r="BJ55" s="16">
        <v>1</v>
      </c>
      <c r="BK55" s="21" t="s">
        <v>351</v>
      </c>
      <c r="BL55" s="20" t="s">
        <v>350</v>
      </c>
      <c r="BM55" s="21" t="s">
        <v>353</v>
      </c>
      <c r="BN55" s="20" t="s">
        <v>352</v>
      </c>
      <c r="BO55" s="132" t="s">
        <v>572</v>
      </c>
      <c r="BP55" s="16">
        <v>1</v>
      </c>
      <c r="BQ55" s="19" t="s">
        <v>1874</v>
      </c>
      <c r="BR55" s="16">
        <v>1</v>
      </c>
      <c r="BS55" s="19" t="s">
        <v>1875</v>
      </c>
      <c r="BT55" s="16">
        <v>0</v>
      </c>
      <c r="BU55" s="69" t="s">
        <v>572</v>
      </c>
      <c r="BV55" s="16">
        <v>0</v>
      </c>
      <c r="BW55" s="50">
        <v>3</v>
      </c>
      <c r="BX55" s="69" t="s">
        <v>572</v>
      </c>
      <c r="BY55" s="16" t="s">
        <v>1992</v>
      </c>
      <c r="BZ55" s="50" t="s">
        <v>1966</v>
      </c>
      <c r="CA55" s="56" t="s">
        <v>572</v>
      </c>
      <c r="CB55" s="56" t="s">
        <v>572</v>
      </c>
      <c r="CC55" s="55">
        <v>0</v>
      </c>
      <c r="CD55" s="83" t="s">
        <v>3124</v>
      </c>
      <c r="CE55" s="1131" t="s">
        <v>1649</v>
      </c>
      <c r="CF55" s="67" t="s">
        <v>1548</v>
      </c>
      <c r="CG55" s="67" t="s">
        <v>13</v>
      </c>
      <c r="CH55" s="73">
        <v>3</v>
      </c>
      <c r="CI55" s="67">
        <v>2001</v>
      </c>
      <c r="CJ55" s="73" t="s">
        <v>1542</v>
      </c>
      <c r="CK55" s="73">
        <v>2</v>
      </c>
      <c r="CL55" s="74">
        <v>1</v>
      </c>
      <c r="CM55" s="67" t="s">
        <v>1599</v>
      </c>
      <c r="CN55" s="75" t="s">
        <v>1551</v>
      </c>
      <c r="CO55" s="75">
        <f t="shared" si="4"/>
        <v>3</v>
      </c>
      <c r="CP55" s="336"/>
      <c r="CQ55" s="67">
        <v>53</v>
      </c>
      <c r="CR55" s="500" t="s">
        <v>347</v>
      </c>
      <c r="CS55" s="507" t="s">
        <v>3602</v>
      </c>
      <c r="CT55" s="511"/>
      <c r="CU55" s="512"/>
      <c r="CV55" s="632" t="s">
        <v>5601</v>
      </c>
      <c r="CW55" s="568">
        <v>2</v>
      </c>
      <c r="CX55" s="636" t="s">
        <v>4478</v>
      </c>
      <c r="CY55" s="652">
        <v>0.48551</v>
      </c>
      <c r="CZ55" s="652">
        <v>0.53539999999999999</v>
      </c>
      <c r="DA55" s="601">
        <v>94</v>
      </c>
      <c r="DB55" s="560">
        <v>55</v>
      </c>
      <c r="DC55" s="560">
        <v>30</v>
      </c>
      <c r="DD55" s="560">
        <v>24</v>
      </c>
      <c r="DE55" s="156" t="s">
        <v>9296</v>
      </c>
      <c r="DF55" s="1025" t="s">
        <v>8</v>
      </c>
      <c r="DG55" s="717">
        <v>1</v>
      </c>
      <c r="DH55" s="119" t="s">
        <v>9297</v>
      </c>
      <c r="DI55" s="700">
        <v>2004</v>
      </c>
      <c r="DJ55" s="521" t="s">
        <v>3995</v>
      </c>
      <c r="DK55" s="537">
        <v>1948</v>
      </c>
      <c r="DL55" s="538" t="s">
        <v>3996</v>
      </c>
      <c r="DM55" s="580">
        <v>1995</v>
      </c>
      <c r="DN55" s="581">
        <v>3</v>
      </c>
      <c r="DO55" s="580">
        <v>2</v>
      </c>
      <c r="DP55" s="183" t="s">
        <v>572</v>
      </c>
      <c r="DQ55" s="183" t="s">
        <v>572</v>
      </c>
      <c r="DR55" s="183" t="s">
        <v>572</v>
      </c>
      <c r="DS55" s="184" t="s">
        <v>572</v>
      </c>
      <c r="DT55" s="571" t="s">
        <v>4479</v>
      </c>
      <c r="DU55" s="676">
        <v>1990</v>
      </c>
      <c r="DV55" s="183" t="s">
        <v>5797</v>
      </c>
      <c r="DW55" s="547" t="s">
        <v>5995</v>
      </c>
      <c r="DX55" s="183">
        <v>1</v>
      </c>
      <c r="DY55" s="183" t="s">
        <v>7005</v>
      </c>
      <c r="DZ55" s="538" t="s">
        <v>6001</v>
      </c>
      <c r="EA55" s="374">
        <v>2013</v>
      </c>
      <c r="EB55" s="370">
        <v>3</v>
      </c>
      <c r="EC55" s="539">
        <v>2</v>
      </c>
      <c r="ED55" s="642" t="s">
        <v>6000</v>
      </c>
      <c r="EE55" s="539">
        <v>1936</v>
      </c>
      <c r="EF55" s="537">
        <v>2005</v>
      </c>
      <c r="EG55" s="183">
        <v>4</v>
      </c>
      <c r="EH55" s="547" t="s">
        <v>6715</v>
      </c>
      <c r="EI55" s="547" t="s">
        <v>6716</v>
      </c>
      <c r="EJ55" s="183">
        <v>2</v>
      </c>
      <c r="EK55" s="183" t="s">
        <v>7015</v>
      </c>
      <c r="EL55" s="538" t="s">
        <v>6002</v>
      </c>
      <c r="EM55" s="370">
        <v>2011</v>
      </c>
      <c r="EN55" s="370">
        <v>3</v>
      </c>
      <c r="EO55" s="700">
        <v>2</v>
      </c>
      <c r="EP55" s="676">
        <v>1</v>
      </c>
      <c r="EQ55" s="676">
        <v>1</v>
      </c>
      <c r="ER55" s="571" t="s">
        <v>4478</v>
      </c>
      <c r="ES55" s="183">
        <v>2004</v>
      </c>
      <c r="ET55" s="184">
        <v>3</v>
      </c>
      <c r="EU55" s="799">
        <v>0</v>
      </c>
      <c r="EV55" s="572" t="s">
        <v>572</v>
      </c>
      <c r="EW55" s="183" t="s">
        <v>572</v>
      </c>
      <c r="EX55" s="597">
        <v>0</v>
      </c>
      <c r="EY55" s="571" t="s">
        <v>5818</v>
      </c>
      <c r="EZ55" s="183">
        <v>2012</v>
      </c>
      <c r="FA55" s="599">
        <v>2</v>
      </c>
      <c r="FB55" s="742">
        <v>130800</v>
      </c>
      <c r="FC55" s="740">
        <v>1</v>
      </c>
      <c r="FD55" s="691" t="s">
        <v>7462</v>
      </c>
      <c r="FE55" s="747">
        <v>1999</v>
      </c>
      <c r="FF55" s="761" t="s">
        <v>6810</v>
      </c>
      <c r="FG55" s="762" t="s">
        <v>7293</v>
      </c>
      <c r="FH55" s="713">
        <v>1</v>
      </c>
      <c r="FI55" s="788" t="s">
        <v>1563</v>
      </c>
      <c r="FJ55" s="536" t="s">
        <v>6993</v>
      </c>
      <c r="FK55" s="561">
        <v>1994</v>
      </c>
      <c r="FL55" s="561">
        <v>3</v>
      </c>
      <c r="FM55" s="600">
        <v>2</v>
      </c>
      <c r="FN55" s="819" t="s">
        <v>6810</v>
      </c>
      <c r="FO55" s="762" t="s">
        <v>7293</v>
      </c>
      <c r="FP55" s="713">
        <v>1</v>
      </c>
      <c r="FQ55" s="788" t="s">
        <v>1563</v>
      </c>
      <c r="FR55" s="536" t="s">
        <v>6993</v>
      </c>
      <c r="FS55" s="561">
        <v>1994</v>
      </c>
      <c r="FT55" s="597">
        <v>3</v>
      </c>
      <c r="FU55" s="599">
        <v>2</v>
      </c>
      <c r="FV55" s="838" t="s">
        <v>1546</v>
      </c>
      <c r="FW55" s="541" t="s">
        <v>6303</v>
      </c>
      <c r="FX55" s="536" t="s">
        <v>5888</v>
      </c>
      <c r="FY55" s="539">
        <v>2004</v>
      </c>
      <c r="FZ55" s="539">
        <v>3</v>
      </c>
      <c r="GA55" s="676">
        <v>2</v>
      </c>
      <c r="GB55" s="650" t="s">
        <v>6304</v>
      </c>
      <c r="GC55" s="109" t="s">
        <v>8</v>
      </c>
      <c r="GD55" s="183">
        <v>2</v>
      </c>
      <c r="GE55" s="683" t="s">
        <v>8837</v>
      </c>
      <c r="GF55" s="183">
        <v>1988</v>
      </c>
      <c r="GG55" s="183">
        <v>3</v>
      </c>
      <c r="GH55" s="340" t="s">
        <v>8835</v>
      </c>
      <c r="GI55" s="184">
        <v>4</v>
      </c>
      <c r="GJ55" s="426">
        <f t="shared" si="5"/>
        <v>18</v>
      </c>
      <c r="GK55" s="427">
        <f t="shared" si="6"/>
        <v>81.818181818181827</v>
      </c>
      <c r="GL55" s="12" t="str">
        <f t="shared" si="7"/>
        <v>A</v>
      </c>
      <c r="GM55" s="83" t="s">
        <v>46</v>
      </c>
      <c r="GN55" s="83" t="s">
        <v>2457</v>
      </c>
      <c r="GO55" s="342"/>
      <c r="GP55" s="1017"/>
      <c r="GQ55" s="59">
        <v>0</v>
      </c>
      <c r="GR55" s="57"/>
      <c r="GS55" s="58"/>
      <c r="GT55" s="59"/>
    </row>
    <row r="56" spans="1:202" x14ac:dyDescent="0.25">
      <c r="A56" s="67">
        <v>54</v>
      </c>
      <c r="B56" s="13"/>
      <c r="C56" s="14" t="s">
        <v>354</v>
      </c>
      <c r="D56" s="83" t="s">
        <v>21</v>
      </c>
      <c r="E56" s="849">
        <v>845.06</v>
      </c>
      <c r="F56" s="847">
        <v>6586.8084283497919</v>
      </c>
      <c r="G56" s="49">
        <v>7790</v>
      </c>
      <c r="H56" s="278" t="s">
        <v>5603</v>
      </c>
      <c r="I56" s="20" t="s">
        <v>355</v>
      </c>
      <c r="J56" s="50">
        <v>0</v>
      </c>
      <c r="K56" s="53" t="s">
        <v>572</v>
      </c>
      <c r="L56" s="16">
        <v>0</v>
      </c>
      <c r="M56" s="496" t="s">
        <v>572</v>
      </c>
      <c r="N56" s="16">
        <v>0</v>
      </c>
      <c r="O56" s="69" t="s">
        <v>572</v>
      </c>
      <c r="P56" s="50">
        <v>0</v>
      </c>
      <c r="Q56" s="53" t="s">
        <v>572</v>
      </c>
      <c r="R56" s="25">
        <v>0</v>
      </c>
      <c r="S56" s="56">
        <v>0</v>
      </c>
      <c r="T56" s="167" t="s">
        <v>572</v>
      </c>
      <c r="U56" s="16">
        <v>0</v>
      </c>
      <c r="V56" s="254">
        <v>0</v>
      </c>
      <c r="W56" s="16">
        <v>0</v>
      </c>
      <c r="X56" s="130" t="s">
        <v>572</v>
      </c>
      <c r="Y56" s="16">
        <v>0</v>
      </c>
      <c r="Z56" s="17" t="s">
        <v>572</v>
      </c>
      <c r="AA56" s="16">
        <v>0</v>
      </c>
      <c r="AB56" s="50"/>
      <c r="AC56" s="55" t="s">
        <v>572</v>
      </c>
      <c r="AD56" s="16">
        <v>0</v>
      </c>
      <c r="AE56" s="50"/>
      <c r="AF56" s="50" t="s">
        <v>572</v>
      </c>
      <c r="AG56" s="55" t="s">
        <v>572</v>
      </c>
      <c r="AH56" s="16">
        <v>0</v>
      </c>
      <c r="AI56" s="56"/>
      <c r="AJ56" s="55" t="s">
        <v>572</v>
      </c>
      <c r="AK56" s="25">
        <v>0</v>
      </c>
      <c r="AL56" s="50"/>
      <c r="AM56" s="50"/>
      <c r="AN56" s="51" t="s">
        <v>572</v>
      </c>
      <c r="AO56" s="16">
        <v>0</v>
      </c>
      <c r="AP56" s="65"/>
      <c r="AQ56" s="66" t="s">
        <v>572</v>
      </c>
      <c r="AR56" s="16">
        <v>0</v>
      </c>
      <c r="AS56" s="50">
        <v>0</v>
      </c>
      <c r="AT56" s="50">
        <v>0</v>
      </c>
      <c r="AU56" s="50">
        <v>0</v>
      </c>
      <c r="AV56" s="50">
        <v>0</v>
      </c>
      <c r="AW56" s="50">
        <v>0</v>
      </c>
      <c r="AX56" s="50">
        <v>0</v>
      </c>
      <c r="AY56" s="50">
        <v>0</v>
      </c>
      <c r="AZ56" s="50">
        <v>0</v>
      </c>
      <c r="BA56" s="50">
        <v>0</v>
      </c>
      <c r="BB56" s="50">
        <v>0</v>
      </c>
      <c r="BC56" s="69" t="s">
        <v>572</v>
      </c>
      <c r="BD56" s="423">
        <v>0</v>
      </c>
      <c r="BE56" s="475" t="s">
        <v>572</v>
      </c>
      <c r="BF56" s="25">
        <v>0</v>
      </c>
      <c r="BG56" s="17" t="s">
        <v>572</v>
      </c>
      <c r="BH56" s="16">
        <v>0</v>
      </c>
      <c r="BI56" s="17" t="s">
        <v>572</v>
      </c>
      <c r="BJ56" s="16">
        <v>0</v>
      </c>
      <c r="BK56" s="21" t="s">
        <v>357</v>
      </c>
      <c r="BL56" s="20" t="s">
        <v>356</v>
      </c>
      <c r="BM56" s="21" t="s">
        <v>214</v>
      </c>
      <c r="BN56" s="20" t="s">
        <v>213</v>
      </c>
      <c r="BO56" s="132" t="s">
        <v>572</v>
      </c>
      <c r="BP56" s="16">
        <v>0</v>
      </c>
      <c r="BQ56" s="134" t="s">
        <v>572</v>
      </c>
      <c r="BR56" s="16">
        <v>0</v>
      </c>
      <c r="BS56" s="17" t="s">
        <v>572</v>
      </c>
      <c r="BT56" s="16">
        <v>0</v>
      </c>
      <c r="BU56" s="69" t="s">
        <v>572</v>
      </c>
      <c r="BV56" s="16">
        <v>0</v>
      </c>
      <c r="BW56" s="50">
        <v>1</v>
      </c>
      <c r="BX56" s="69" t="s">
        <v>572</v>
      </c>
      <c r="BY56" s="25" t="s">
        <v>1992</v>
      </c>
      <c r="BZ56" s="50" t="s">
        <v>1966</v>
      </c>
      <c r="CA56" s="56" t="s">
        <v>572</v>
      </c>
      <c r="CB56" s="56" t="s">
        <v>572</v>
      </c>
      <c r="CC56" s="55">
        <v>0</v>
      </c>
      <c r="CD56" s="518" t="s">
        <v>572</v>
      </c>
      <c r="CE56" s="1133" t="s">
        <v>572</v>
      </c>
      <c r="CF56" s="75" t="s">
        <v>1548</v>
      </c>
      <c r="CG56" s="518" t="s">
        <v>572</v>
      </c>
      <c r="CH56" s="518">
        <v>0</v>
      </c>
      <c r="CI56" s="518" t="s">
        <v>572</v>
      </c>
      <c r="CJ56" s="518" t="s">
        <v>572</v>
      </c>
      <c r="CK56" s="518" t="s">
        <v>572</v>
      </c>
      <c r="CL56" s="74">
        <v>0</v>
      </c>
      <c r="CM56" s="67" t="s">
        <v>572</v>
      </c>
      <c r="CN56" s="518" t="s">
        <v>572</v>
      </c>
      <c r="CO56" s="518">
        <f t="shared" si="4"/>
        <v>0</v>
      </c>
      <c r="CP56" s="336"/>
      <c r="CQ56" s="67">
        <v>54</v>
      </c>
      <c r="CR56" s="500" t="s">
        <v>354</v>
      </c>
      <c r="CS56" s="507" t="s">
        <v>3603</v>
      </c>
      <c r="CT56" s="511"/>
      <c r="CU56" s="512"/>
      <c r="CV56" s="628" t="s">
        <v>5602</v>
      </c>
      <c r="CW56" s="568">
        <v>0</v>
      </c>
      <c r="CX56" s="631" t="s">
        <v>572</v>
      </c>
      <c r="CY56" s="380">
        <v>7.9710000000000003E-2</v>
      </c>
      <c r="CZ56" s="380">
        <v>3.15E-2</v>
      </c>
      <c r="DA56" s="656">
        <v>9</v>
      </c>
      <c r="DB56" s="597">
        <v>14</v>
      </c>
      <c r="DC56" s="597">
        <v>0</v>
      </c>
      <c r="DD56" s="597">
        <v>6</v>
      </c>
      <c r="DE56" s="156" t="s">
        <v>572</v>
      </c>
      <c r="DF56" s="1025" t="s">
        <v>572</v>
      </c>
      <c r="DG56" s="717" t="s">
        <v>572</v>
      </c>
      <c r="DH56" s="1025" t="s">
        <v>572</v>
      </c>
      <c r="DI56" s="700" t="s">
        <v>572</v>
      </c>
      <c r="DJ56" s="549" t="s">
        <v>572</v>
      </c>
      <c r="DK56" s="548" t="s">
        <v>572</v>
      </c>
      <c r="DL56" s="547" t="s">
        <v>572</v>
      </c>
      <c r="DM56" s="581" t="s">
        <v>572</v>
      </c>
      <c r="DN56" s="580">
        <v>0</v>
      </c>
      <c r="DO56" s="581" t="s">
        <v>572</v>
      </c>
      <c r="DP56" s="183" t="s">
        <v>572</v>
      </c>
      <c r="DQ56" s="183" t="s">
        <v>572</v>
      </c>
      <c r="DR56" s="183" t="s">
        <v>572</v>
      </c>
      <c r="DS56" s="184" t="s">
        <v>572</v>
      </c>
      <c r="DT56" s="611" t="s">
        <v>572</v>
      </c>
      <c r="DU56" s="340" t="s">
        <v>572</v>
      </c>
      <c r="DV56" s="183" t="s">
        <v>572</v>
      </c>
      <c r="DW56" s="547" t="s">
        <v>572</v>
      </c>
      <c r="DX56" s="183">
        <v>0</v>
      </c>
      <c r="DY56" s="183" t="s">
        <v>572</v>
      </c>
      <c r="DZ56" s="547" t="s">
        <v>572</v>
      </c>
      <c r="EA56" s="256" t="s">
        <v>572</v>
      </c>
      <c r="EB56" s="58">
        <v>0</v>
      </c>
      <c r="EC56" s="183">
        <v>0</v>
      </c>
      <c r="ED56" s="643" t="s">
        <v>572</v>
      </c>
      <c r="EE56" s="183" t="s">
        <v>572</v>
      </c>
      <c r="EF56" s="183" t="s">
        <v>572</v>
      </c>
      <c r="EG56" s="183">
        <v>0</v>
      </c>
      <c r="EH56" s="541" t="s">
        <v>572</v>
      </c>
      <c r="EI56" s="541" t="s">
        <v>572</v>
      </c>
      <c r="EJ56" s="183">
        <v>0</v>
      </c>
      <c r="EK56" s="183" t="s">
        <v>572</v>
      </c>
      <c r="EL56" s="541" t="s">
        <v>572</v>
      </c>
      <c r="EM56" s="370" t="s">
        <v>572</v>
      </c>
      <c r="EN56" s="370">
        <v>0</v>
      </c>
      <c r="EO56" s="342">
        <v>0</v>
      </c>
      <c r="EP56" s="676">
        <v>0</v>
      </c>
      <c r="EQ56" s="676">
        <v>0</v>
      </c>
      <c r="ER56" s="611" t="s">
        <v>572</v>
      </c>
      <c r="ES56" s="183" t="s">
        <v>572</v>
      </c>
      <c r="ET56" s="184">
        <v>0</v>
      </c>
      <c r="EU56" s="799">
        <v>0</v>
      </c>
      <c r="EV56" s="202" t="s">
        <v>572</v>
      </c>
      <c r="EW56" s="183" t="s">
        <v>572</v>
      </c>
      <c r="EX56" s="597">
        <v>0</v>
      </c>
      <c r="EY56" s="572" t="s">
        <v>572</v>
      </c>
      <c r="EZ56" s="183" t="s">
        <v>572</v>
      </c>
      <c r="FA56" s="599">
        <v>0</v>
      </c>
      <c r="FB56" s="742" t="s">
        <v>572</v>
      </c>
      <c r="FC56" s="740">
        <v>0</v>
      </c>
      <c r="FD56" s="15" t="s">
        <v>572</v>
      </c>
      <c r="FE56" s="747" t="s">
        <v>572</v>
      </c>
      <c r="FF56" s="761" t="s">
        <v>572</v>
      </c>
      <c r="FG56" s="762" t="s">
        <v>572</v>
      </c>
      <c r="FH56" s="713">
        <v>0</v>
      </c>
      <c r="FI56" s="788" t="s">
        <v>572</v>
      </c>
      <c r="FJ56" s="715" t="s">
        <v>7334</v>
      </c>
      <c r="FK56" s="561" t="s">
        <v>572</v>
      </c>
      <c r="FL56" s="561">
        <v>0</v>
      </c>
      <c r="FM56" s="600">
        <v>0</v>
      </c>
      <c r="FN56" s="549" t="s">
        <v>572</v>
      </c>
      <c r="FO56" s="762" t="s">
        <v>572</v>
      </c>
      <c r="FP56" s="561">
        <v>0</v>
      </c>
      <c r="FQ56" s="716" t="s">
        <v>572</v>
      </c>
      <c r="FR56" s="715" t="s">
        <v>7334</v>
      </c>
      <c r="FS56" s="119" t="s">
        <v>572</v>
      </c>
      <c r="FT56" s="561">
        <v>0</v>
      </c>
      <c r="FU56" s="600">
        <v>0</v>
      </c>
      <c r="FV56" s="721" t="s">
        <v>572</v>
      </c>
      <c r="FW56" s="813" t="s">
        <v>572</v>
      </c>
      <c r="FX56" s="540" t="s">
        <v>572</v>
      </c>
      <c r="FY56" s="539" t="s">
        <v>572</v>
      </c>
      <c r="FZ56" s="539">
        <v>0</v>
      </c>
      <c r="GA56" s="676">
        <v>0</v>
      </c>
      <c r="GB56" s="860" t="s">
        <v>572</v>
      </c>
      <c r="GC56" s="182" t="s">
        <v>572</v>
      </c>
      <c r="GD56" s="183">
        <v>0</v>
      </c>
      <c r="GE56" s="683" t="s">
        <v>572</v>
      </c>
      <c r="GF56" s="183" t="s">
        <v>572</v>
      </c>
      <c r="GG56" s="183">
        <v>0</v>
      </c>
      <c r="GH56" s="340" t="s">
        <v>572</v>
      </c>
      <c r="GI56" s="184" t="s">
        <v>572</v>
      </c>
      <c r="GJ56" s="426">
        <f t="shared" si="5"/>
        <v>0</v>
      </c>
      <c r="GK56" s="427">
        <f t="shared" si="6"/>
        <v>0</v>
      </c>
      <c r="GL56" s="12" t="str">
        <f t="shared" si="7"/>
        <v>D</v>
      </c>
      <c r="GM56" s="83" t="s">
        <v>21</v>
      </c>
      <c r="GN56" s="18" t="s">
        <v>2454</v>
      </c>
      <c r="GO56" s="342"/>
      <c r="GP56" s="1016">
        <v>55.5</v>
      </c>
      <c r="GQ56" s="184">
        <v>0</v>
      </c>
      <c r="GR56" s="57"/>
      <c r="GS56" s="58"/>
      <c r="GT56" s="59"/>
    </row>
    <row r="57" spans="1:202" x14ac:dyDescent="0.25">
      <c r="A57" s="67">
        <v>55</v>
      </c>
      <c r="B57" s="13"/>
      <c r="C57" s="14" t="s">
        <v>358</v>
      </c>
      <c r="D57" s="586" t="s">
        <v>12</v>
      </c>
      <c r="E57" s="849">
        <v>5227.7910000000002</v>
      </c>
      <c r="F57" s="848">
        <v>3121</v>
      </c>
      <c r="G57" s="587">
        <v>597</v>
      </c>
      <c r="H57" s="177" t="s">
        <v>2400</v>
      </c>
      <c r="I57" s="618" t="s">
        <v>8</v>
      </c>
      <c r="J57" s="50">
        <v>0</v>
      </c>
      <c r="K57" s="53" t="s">
        <v>572</v>
      </c>
      <c r="L57" s="16">
        <v>1</v>
      </c>
      <c r="M57" s="496" t="s">
        <v>7500</v>
      </c>
      <c r="N57" s="16">
        <v>0</v>
      </c>
      <c r="O57" s="69" t="s">
        <v>572</v>
      </c>
      <c r="P57" s="50">
        <v>0</v>
      </c>
      <c r="Q57" s="53" t="s">
        <v>572</v>
      </c>
      <c r="R57" s="25">
        <v>0</v>
      </c>
      <c r="S57" s="56">
        <v>0</v>
      </c>
      <c r="T57" s="167" t="s">
        <v>572</v>
      </c>
      <c r="U57" s="16">
        <v>0</v>
      </c>
      <c r="V57" s="254">
        <v>0</v>
      </c>
      <c r="W57" s="16">
        <v>0</v>
      </c>
      <c r="X57" s="130" t="s">
        <v>572</v>
      </c>
      <c r="Y57" s="16">
        <v>0</v>
      </c>
      <c r="Z57" s="17" t="s">
        <v>572</v>
      </c>
      <c r="AA57" s="16">
        <v>0</v>
      </c>
      <c r="AB57" s="50"/>
      <c r="AC57" s="55" t="s">
        <v>572</v>
      </c>
      <c r="AD57" s="16">
        <v>0</v>
      </c>
      <c r="AE57" s="50"/>
      <c r="AF57" s="50" t="s">
        <v>572</v>
      </c>
      <c r="AG57" s="55" t="s">
        <v>572</v>
      </c>
      <c r="AH57" s="16">
        <v>0</v>
      </c>
      <c r="AI57" s="56"/>
      <c r="AJ57" s="55" t="s">
        <v>572</v>
      </c>
      <c r="AK57" s="25">
        <v>0</v>
      </c>
      <c r="AL57" s="50"/>
      <c r="AM57" s="50"/>
      <c r="AN57" s="51" t="s">
        <v>572</v>
      </c>
      <c r="AO57" s="16">
        <v>0</v>
      </c>
      <c r="AP57" s="65"/>
      <c r="AQ57" s="66" t="s">
        <v>572</v>
      </c>
      <c r="AR57" s="16">
        <v>0</v>
      </c>
      <c r="AS57" s="50">
        <v>0</v>
      </c>
      <c r="AT57" s="50">
        <v>0</v>
      </c>
      <c r="AU57" s="50">
        <v>0</v>
      </c>
      <c r="AV57" s="50">
        <v>0</v>
      </c>
      <c r="AW57" s="50">
        <v>0</v>
      </c>
      <c r="AX57" s="50">
        <v>0</v>
      </c>
      <c r="AY57" s="50">
        <v>0</v>
      </c>
      <c r="AZ57" s="50">
        <v>0</v>
      </c>
      <c r="BA57" s="50">
        <v>0</v>
      </c>
      <c r="BB57" s="50">
        <v>0</v>
      </c>
      <c r="BC57" s="69" t="s">
        <v>572</v>
      </c>
      <c r="BD57" s="423">
        <v>0</v>
      </c>
      <c r="BE57" s="475" t="s">
        <v>572</v>
      </c>
      <c r="BF57" s="25">
        <v>0</v>
      </c>
      <c r="BG57" s="17" t="s">
        <v>572</v>
      </c>
      <c r="BH57" s="16">
        <v>0</v>
      </c>
      <c r="BI57" s="17" t="s">
        <v>572</v>
      </c>
      <c r="BJ57" s="16">
        <v>0</v>
      </c>
      <c r="BK57" s="395" t="s">
        <v>572</v>
      </c>
      <c r="BL57" s="20" t="s">
        <v>359</v>
      </c>
      <c r="BM57" s="119" t="s">
        <v>361</v>
      </c>
      <c r="BN57" s="20" t="s">
        <v>360</v>
      </c>
      <c r="BO57" s="132" t="s">
        <v>572</v>
      </c>
      <c r="BP57" s="16">
        <v>0</v>
      </c>
      <c r="BQ57" s="134" t="s">
        <v>572</v>
      </c>
      <c r="BR57" s="16">
        <v>0</v>
      </c>
      <c r="BS57" s="17" t="s">
        <v>572</v>
      </c>
      <c r="BT57" s="16">
        <v>0</v>
      </c>
      <c r="BU57" s="69" t="s">
        <v>572</v>
      </c>
      <c r="BV57" s="16">
        <v>0</v>
      </c>
      <c r="BW57" s="50">
        <v>1</v>
      </c>
      <c r="BX57" s="69" t="s">
        <v>572</v>
      </c>
      <c r="BY57" s="16" t="s">
        <v>1958</v>
      </c>
      <c r="BZ57" s="50" t="s">
        <v>572</v>
      </c>
      <c r="CA57" s="50" t="s">
        <v>572</v>
      </c>
      <c r="CB57" s="50" t="s">
        <v>572</v>
      </c>
      <c r="CC57" s="51" t="s">
        <v>572</v>
      </c>
      <c r="CD57" s="518" t="s">
        <v>572</v>
      </c>
      <c r="CE57" s="1133" t="s">
        <v>572</v>
      </c>
      <c r="CF57" s="75" t="s">
        <v>1548</v>
      </c>
      <c r="CG57" s="518" t="s">
        <v>572</v>
      </c>
      <c r="CH57" s="518">
        <v>0</v>
      </c>
      <c r="CI57" s="518" t="s">
        <v>572</v>
      </c>
      <c r="CJ57" s="518" t="s">
        <v>572</v>
      </c>
      <c r="CK57" s="518" t="s">
        <v>572</v>
      </c>
      <c r="CL57" s="74">
        <v>0</v>
      </c>
      <c r="CM57" s="67" t="s">
        <v>572</v>
      </c>
      <c r="CN57" s="518" t="s">
        <v>572</v>
      </c>
      <c r="CO57" s="518">
        <f t="shared" si="4"/>
        <v>0</v>
      </c>
      <c r="CP57" s="336"/>
      <c r="CQ57" s="67">
        <v>55</v>
      </c>
      <c r="CR57" s="500" t="s">
        <v>358</v>
      </c>
      <c r="CS57" s="507" t="s">
        <v>3604</v>
      </c>
      <c r="CT57" s="511"/>
      <c r="CU57" s="512"/>
      <c r="CV57" s="646" t="s">
        <v>2400</v>
      </c>
      <c r="CW57" s="568">
        <v>0</v>
      </c>
      <c r="CX57" s="631" t="s">
        <v>572</v>
      </c>
      <c r="CY57" s="380">
        <v>2.1739999999999999E-2</v>
      </c>
      <c r="CZ57" s="380">
        <v>0</v>
      </c>
      <c r="DA57" s="656">
        <v>9</v>
      </c>
      <c r="DB57" s="597">
        <v>9</v>
      </c>
      <c r="DC57" s="597">
        <v>0</v>
      </c>
      <c r="DD57" s="597">
        <v>0</v>
      </c>
      <c r="DE57" s="156" t="s">
        <v>572</v>
      </c>
      <c r="DF57" s="1025" t="s">
        <v>572</v>
      </c>
      <c r="DG57" s="717" t="s">
        <v>572</v>
      </c>
      <c r="DH57" s="1025" t="s">
        <v>572</v>
      </c>
      <c r="DI57" s="700" t="s">
        <v>572</v>
      </c>
      <c r="DJ57" s="549" t="s">
        <v>572</v>
      </c>
      <c r="DK57" s="548" t="s">
        <v>572</v>
      </c>
      <c r="DL57" s="538" t="s">
        <v>4421</v>
      </c>
      <c r="DM57" s="580" t="s">
        <v>572</v>
      </c>
      <c r="DN57" s="580">
        <v>0</v>
      </c>
      <c r="DO57" s="580" t="s">
        <v>572</v>
      </c>
      <c r="DP57" s="183" t="s">
        <v>572</v>
      </c>
      <c r="DQ57" s="183" t="s">
        <v>572</v>
      </c>
      <c r="DR57" s="183" t="s">
        <v>572</v>
      </c>
      <c r="DS57" s="184" t="s">
        <v>572</v>
      </c>
      <c r="DT57" s="542" t="s">
        <v>8850</v>
      </c>
      <c r="DU57" s="340">
        <v>1993</v>
      </c>
      <c r="DV57" s="183" t="s">
        <v>572</v>
      </c>
      <c r="DW57" s="547" t="s">
        <v>572</v>
      </c>
      <c r="DX57" s="183">
        <v>0</v>
      </c>
      <c r="DY57" s="183" t="s">
        <v>572</v>
      </c>
      <c r="DZ57" s="547" t="s">
        <v>572</v>
      </c>
      <c r="EA57" s="256" t="s">
        <v>572</v>
      </c>
      <c r="EB57" s="58">
        <v>0</v>
      </c>
      <c r="EC57" s="183">
        <v>0</v>
      </c>
      <c r="ED57" s="643" t="s">
        <v>572</v>
      </c>
      <c r="EE57" s="183" t="s">
        <v>572</v>
      </c>
      <c r="EF57" s="537">
        <v>1995</v>
      </c>
      <c r="EG57" s="539">
        <v>0</v>
      </c>
      <c r="EH57" s="541" t="s">
        <v>6052</v>
      </c>
      <c r="EI57" s="547" t="s">
        <v>4470</v>
      </c>
      <c r="EJ57" s="183">
        <v>2</v>
      </c>
      <c r="EK57" s="183" t="s">
        <v>7015</v>
      </c>
      <c r="EL57" s="538" t="s">
        <v>4641</v>
      </c>
      <c r="EM57" s="370">
        <v>2007</v>
      </c>
      <c r="EN57" s="370">
        <v>3</v>
      </c>
      <c r="EO57" s="342">
        <v>2</v>
      </c>
      <c r="EP57" s="676">
        <v>1</v>
      </c>
      <c r="EQ57" s="676">
        <v>0</v>
      </c>
      <c r="ER57" s="611" t="s">
        <v>572</v>
      </c>
      <c r="ES57" s="183" t="s">
        <v>572</v>
      </c>
      <c r="ET57" s="184">
        <v>0</v>
      </c>
      <c r="EU57" s="799">
        <v>0</v>
      </c>
      <c r="EV57" s="202" t="s">
        <v>572</v>
      </c>
      <c r="EW57" s="183" t="s">
        <v>572</v>
      </c>
      <c r="EX57" s="597">
        <v>0</v>
      </c>
      <c r="EY57" s="202" t="s">
        <v>572</v>
      </c>
      <c r="EZ57" s="183" t="s">
        <v>572</v>
      </c>
      <c r="FA57" s="599">
        <v>0</v>
      </c>
      <c r="FB57" s="742" t="s">
        <v>572</v>
      </c>
      <c r="FC57" s="740">
        <v>0</v>
      </c>
      <c r="FD57" s="15" t="s">
        <v>572</v>
      </c>
      <c r="FE57" s="747" t="s">
        <v>572</v>
      </c>
      <c r="FF57" s="761" t="s">
        <v>572</v>
      </c>
      <c r="FG57" s="762" t="s">
        <v>572</v>
      </c>
      <c r="FH57" s="713">
        <v>0</v>
      </c>
      <c r="FI57" s="788" t="s">
        <v>572</v>
      </c>
      <c r="FJ57" s="82" t="s">
        <v>7335</v>
      </c>
      <c r="FK57" s="561" t="s">
        <v>572</v>
      </c>
      <c r="FL57" s="713">
        <v>0</v>
      </c>
      <c r="FM57" s="600">
        <v>0</v>
      </c>
      <c r="FN57" s="549" t="s">
        <v>572</v>
      </c>
      <c r="FO57" s="762" t="s">
        <v>572</v>
      </c>
      <c r="FP57" s="561">
        <v>0</v>
      </c>
      <c r="FQ57" s="729" t="s">
        <v>572</v>
      </c>
      <c r="FR57" s="82" t="s">
        <v>7335</v>
      </c>
      <c r="FS57" s="692" t="s">
        <v>572</v>
      </c>
      <c r="FT57" s="561">
        <v>0</v>
      </c>
      <c r="FU57" s="600">
        <v>0</v>
      </c>
      <c r="FV57" s="721" t="s">
        <v>572</v>
      </c>
      <c r="FW57" s="813" t="s">
        <v>572</v>
      </c>
      <c r="FX57" s="540" t="s">
        <v>572</v>
      </c>
      <c r="FY57" s="540" t="s">
        <v>572</v>
      </c>
      <c r="FZ57" s="539">
        <v>0</v>
      </c>
      <c r="GA57" s="676">
        <v>0</v>
      </c>
      <c r="GB57" s="860" t="s">
        <v>572</v>
      </c>
      <c r="GC57" s="182" t="s">
        <v>572</v>
      </c>
      <c r="GD57" s="183">
        <v>0</v>
      </c>
      <c r="GE57" s="683" t="s">
        <v>572</v>
      </c>
      <c r="GF57" s="183" t="s">
        <v>572</v>
      </c>
      <c r="GG57" s="183">
        <v>0</v>
      </c>
      <c r="GH57" s="340" t="s">
        <v>572</v>
      </c>
      <c r="GI57" s="184" t="s">
        <v>572</v>
      </c>
      <c r="GJ57" s="426">
        <f t="shared" si="5"/>
        <v>2</v>
      </c>
      <c r="GK57" s="427">
        <f t="shared" si="6"/>
        <v>9.0909090909090917</v>
      </c>
      <c r="GL57" s="12" t="str">
        <f t="shared" si="7"/>
        <v>D</v>
      </c>
      <c r="GM57" s="586" t="s">
        <v>12</v>
      </c>
      <c r="GN57" s="18" t="s">
        <v>2454</v>
      </c>
      <c r="GO57" s="1162">
        <v>1</v>
      </c>
      <c r="GP57" s="1016"/>
      <c r="GQ57" s="184">
        <v>0</v>
      </c>
      <c r="GR57" s="57"/>
      <c r="GS57" s="58"/>
      <c r="GT57" s="59"/>
    </row>
    <row r="58" spans="1:202" x14ac:dyDescent="0.25">
      <c r="A58" s="67">
        <v>56</v>
      </c>
      <c r="B58" s="13"/>
      <c r="C58" s="14" t="s">
        <v>362</v>
      </c>
      <c r="D58" s="83" t="s">
        <v>38</v>
      </c>
      <c r="E58" s="849">
        <v>1312.558</v>
      </c>
      <c r="F58" s="847">
        <v>24248.727798342301</v>
      </c>
      <c r="G58" s="49">
        <v>18480</v>
      </c>
      <c r="H58" s="109" t="s">
        <v>364</v>
      </c>
      <c r="I58" s="20" t="s">
        <v>363</v>
      </c>
      <c r="J58" s="50">
        <v>2</v>
      </c>
      <c r="K58" s="116" t="s">
        <v>1344</v>
      </c>
      <c r="L58" s="16">
        <v>1</v>
      </c>
      <c r="M58" s="19" t="s">
        <v>1507</v>
      </c>
      <c r="N58" s="16">
        <v>3</v>
      </c>
      <c r="O58" s="19" t="s">
        <v>1876</v>
      </c>
      <c r="P58" s="50">
        <v>1</v>
      </c>
      <c r="Q58" s="115" t="s">
        <v>2351</v>
      </c>
      <c r="R58" s="16">
        <v>0</v>
      </c>
      <c r="S58" s="50">
        <v>0</v>
      </c>
      <c r="T58" s="167" t="s">
        <v>572</v>
      </c>
      <c r="U58" s="16">
        <v>2</v>
      </c>
      <c r="V58" s="254">
        <v>1</v>
      </c>
      <c r="W58" s="16">
        <v>0</v>
      </c>
      <c r="X58" s="130" t="s">
        <v>572</v>
      </c>
      <c r="Y58" s="16">
        <v>1</v>
      </c>
      <c r="Z58" s="19" t="s">
        <v>1877</v>
      </c>
      <c r="AA58" s="16">
        <v>1</v>
      </c>
      <c r="AB58" s="50">
        <v>1</v>
      </c>
      <c r="AC58" s="51">
        <v>2008</v>
      </c>
      <c r="AD58" s="16">
        <v>1</v>
      </c>
      <c r="AE58" s="50">
        <v>1</v>
      </c>
      <c r="AF58" s="50">
        <v>4</v>
      </c>
      <c r="AG58" s="51">
        <v>2003</v>
      </c>
      <c r="AH58" s="16">
        <v>0</v>
      </c>
      <c r="AI58" s="50"/>
      <c r="AJ58" s="51" t="s">
        <v>572</v>
      </c>
      <c r="AK58" s="16">
        <v>1</v>
      </c>
      <c r="AL58" s="50">
        <v>2</v>
      </c>
      <c r="AM58" s="50">
        <v>1</v>
      </c>
      <c r="AN58" s="51">
        <v>1995</v>
      </c>
      <c r="AO58" s="16">
        <v>1</v>
      </c>
      <c r="AP58" s="50">
        <v>0</v>
      </c>
      <c r="AQ58" s="51">
        <v>2005</v>
      </c>
      <c r="AR58" s="16">
        <v>1</v>
      </c>
      <c r="AS58" s="50">
        <v>1</v>
      </c>
      <c r="AT58" s="50">
        <v>1</v>
      </c>
      <c r="AU58" s="50">
        <v>0</v>
      </c>
      <c r="AV58" s="50">
        <v>0</v>
      </c>
      <c r="AW58" s="50">
        <v>1</v>
      </c>
      <c r="AX58" s="50">
        <v>1</v>
      </c>
      <c r="AY58" s="50">
        <v>1</v>
      </c>
      <c r="AZ58" s="50">
        <v>1</v>
      </c>
      <c r="BA58" s="50">
        <v>1</v>
      </c>
      <c r="BB58" s="50">
        <v>1</v>
      </c>
      <c r="BC58" s="19" t="s">
        <v>2156</v>
      </c>
      <c r="BD58" s="423">
        <v>1</v>
      </c>
      <c r="BE58" s="19" t="s">
        <v>1290</v>
      </c>
      <c r="BF58" s="25">
        <v>0</v>
      </c>
      <c r="BG58" s="19" t="s">
        <v>572</v>
      </c>
      <c r="BH58" s="16">
        <v>1</v>
      </c>
      <c r="BI58" s="19" t="s">
        <v>2114</v>
      </c>
      <c r="BJ58" s="16">
        <v>0</v>
      </c>
      <c r="BK58" s="21" t="s">
        <v>366</v>
      </c>
      <c r="BL58" s="20" t="s">
        <v>365</v>
      </c>
      <c r="BM58" s="21" t="s">
        <v>368</v>
      </c>
      <c r="BN58" s="20" t="s">
        <v>367</v>
      </c>
      <c r="BO58" s="132" t="s">
        <v>572</v>
      </c>
      <c r="BP58" s="16">
        <v>0</v>
      </c>
      <c r="BQ58" s="134" t="s">
        <v>572</v>
      </c>
      <c r="BR58" s="16">
        <v>1</v>
      </c>
      <c r="BS58" s="19" t="s">
        <v>1878</v>
      </c>
      <c r="BT58" s="16">
        <v>2</v>
      </c>
      <c r="BU58" s="69" t="s">
        <v>572</v>
      </c>
      <c r="BV58" s="16">
        <v>0</v>
      </c>
      <c r="BW58" s="50">
        <v>3</v>
      </c>
      <c r="BX58" s="69" t="s">
        <v>572</v>
      </c>
      <c r="BY58" s="16" t="s">
        <v>1967</v>
      </c>
      <c r="BZ58" s="50" t="s">
        <v>1966</v>
      </c>
      <c r="CA58" s="50" t="s">
        <v>1989</v>
      </c>
      <c r="CB58" s="56" t="s">
        <v>572</v>
      </c>
      <c r="CC58" s="55">
        <v>0</v>
      </c>
      <c r="CD58" s="83" t="s">
        <v>1276</v>
      </c>
      <c r="CE58" s="1131" t="s">
        <v>1555</v>
      </c>
      <c r="CF58" s="75" t="s">
        <v>1548</v>
      </c>
      <c r="CG58" s="75" t="s">
        <v>13</v>
      </c>
      <c r="CH58" s="75">
        <v>3</v>
      </c>
      <c r="CI58" s="75">
        <v>2001</v>
      </c>
      <c r="CJ58" s="75" t="s">
        <v>1542</v>
      </c>
      <c r="CK58" s="75">
        <v>1</v>
      </c>
      <c r="CL58" s="75">
        <v>2</v>
      </c>
      <c r="CM58" s="75" t="s">
        <v>1565</v>
      </c>
      <c r="CN58" s="75" t="s">
        <v>1553</v>
      </c>
      <c r="CO58" s="75">
        <f t="shared" si="4"/>
        <v>3</v>
      </c>
      <c r="CP58" s="336"/>
      <c r="CQ58" s="67">
        <v>56</v>
      </c>
      <c r="CR58" s="500" t="s">
        <v>362</v>
      </c>
      <c r="CS58" s="507" t="s">
        <v>3605</v>
      </c>
      <c r="CT58" s="511"/>
      <c r="CU58" s="512"/>
      <c r="CV58" s="632" t="s">
        <v>4685</v>
      </c>
      <c r="CW58" s="568">
        <v>2</v>
      </c>
      <c r="CX58" s="636" t="s">
        <v>5536</v>
      </c>
      <c r="CY58" s="380">
        <v>0.89129999999999998</v>
      </c>
      <c r="CZ58" s="380">
        <v>0.77170000000000005</v>
      </c>
      <c r="DA58" s="656">
        <v>100</v>
      </c>
      <c r="DB58" s="597">
        <v>66</v>
      </c>
      <c r="DC58" s="597">
        <v>56</v>
      </c>
      <c r="DD58" s="597">
        <v>59</v>
      </c>
      <c r="DE58" s="156" t="s">
        <v>9237</v>
      </c>
      <c r="DF58" s="1025" t="s">
        <v>9236</v>
      </c>
      <c r="DG58" s="717">
        <v>1</v>
      </c>
      <c r="DH58" s="119" t="s">
        <v>9238</v>
      </c>
      <c r="DI58" s="700">
        <v>2006</v>
      </c>
      <c r="DJ58" s="521" t="s">
        <v>3997</v>
      </c>
      <c r="DK58" s="537">
        <v>1918</v>
      </c>
      <c r="DL58" s="538" t="s">
        <v>3998</v>
      </c>
      <c r="DM58" s="580">
        <v>1997</v>
      </c>
      <c r="DN58" s="580">
        <v>3</v>
      </c>
      <c r="DO58" s="580">
        <v>4</v>
      </c>
      <c r="DP58" s="183" t="s">
        <v>572</v>
      </c>
      <c r="DQ58" s="183" t="s">
        <v>572</v>
      </c>
      <c r="DR58" s="183" t="s">
        <v>572</v>
      </c>
      <c r="DS58" s="184" t="s">
        <v>572</v>
      </c>
      <c r="DT58" s="571" t="s">
        <v>5144</v>
      </c>
      <c r="DU58" s="676">
        <v>1995</v>
      </c>
      <c r="DV58" s="183" t="s">
        <v>5797</v>
      </c>
      <c r="DW58" s="547" t="s">
        <v>5952</v>
      </c>
      <c r="DX58" s="183">
        <v>2</v>
      </c>
      <c r="DY58" s="183" t="s">
        <v>2699</v>
      </c>
      <c r="DZ58" s="538" t="s">
        <v>4511</v>
      </c>
      <c r="EA58" s="374">
        <v>2000</v>
      </c>
      <c r="EB58" s="370">
        <v>3</v>
      </c>
      <c r="EC58" s="671">
        <v>3</v>
      </c>
      <c r="ED58" s="642" t="s">
        <v>5144</v>
      </c>
      <c r="EE58" s="539">
        <v>1995</v>
      </c>
      <c r="EF58" s="537">
        <v>1992</v>
      </c>
      <c r="EG58" s="539">
        <v>3</v>
      </c>
      <c r="EH58" s="547" t="s">
        <v>6005</v>
      </c>
      <c r="EI58" s="547" t="s">
        <v>6004</v>
      </c>
      <c r="EJ58" s="183">
        <v>2</v>
      </c>
      <c r="EK58" s="183" t="s">
        <v>2699</v>
      </c>
      <c r="EL58" s="538" t="s">
        <v>6003</v>
      </c>
      <c r="EM58" s="370">
        <v>2006</v>
      </c>
      <c r="EN58" s="370">
        <v>3</v>
      </c>
      <c r="EO58" s="698">
        <v>3</v>
      </c>
      <c r="EP58" s="676">
        <v>1</v>
      </c>
      <c r="EQ58" s="698">
        <v>0</v>
      </c>
      <c r="ER58" s="571" t="s">
        <v>4511</v>
      </c>
      <c r="ES58" s="183">
        <v>2000</v>
      </c>
      <c r="ET58" s="184">
        <v>3</v>
      </c>
      <c r="EU58" s="799">
        <v>1</v>
      </c>
      <c r="EV58" s="156" t="s">
        <v>4512</v>
      </c>
      <c r="EW58" s="183">
        <v>2000</v>
      </c>
      <c r="EX58" s="597">
        <v>2</v>
      </c>
      <c r="EY58" s="571" t="s">
        <v>6246</v>
      </c>
      <c r="EZ58" s="183">
        <v>2003</v>
      </c>
      <c r="FA58" s="599">
        <v>3</v>
      </c>
      <c r="FB58" s="742">
        <v>159700</v>
      </c>
      <c r="FC58" s="740">
        <v>2</v>
      </c>
      <c r="FD58" s="692" t="s">
        <v>6853</v>
      </c>
      <c r="FE58" s="747">
        <v>2010</v>
      </c>
      <c r="FF58" s="761" t="s">
        <v>7109</v>
      </c>
      <c r="FG58" s="762" t="s">
        <v>7110</v>
      </c>
      <c r="FH58" s="713">
        <v>2</v>
      </c>
      <c r="FI58" s="788" t="s">
        <v>1565</v>
      </c>
      <c r="FJ58" s="119" t="s">
        <v>7294</v>
      </c>
      <c r="FK58" s="561">
        <v>2014</v>
      </c>
      <c r="FL58" s="597">
        <v>3</v>
      </c>
      <c r="FM58" s="921">
        <v>1</v>
      </c>
      <c r="FN58" s="818" t="s">
        <v>6759</v>
      </c>
      <c r="FO58" s="773" t="s">
        <v>5760</v>
      </c>
      <c r="FP58" s="831">
        <v>2</v>
      </c>
      <c r="FQ58" s="833" t="s">
        <v>1565</v>
      </c>
      <c r="FR58" s="119" t="s">
        <v>7294</v>
      </c>
      <c r="FS58" s="841">
        <v>2014</v>
      </c>
      <c r="FT58" s="597">
        <v>3</v>
      </c>
      <c r="FU58" s="921">
        <v>1</v>
      </c>
      <c r="FV58" s="839" t="s">
        <v>572</v>
      </c>
      <c r="FW58" s="541" t="s">
        <v>6305</v>
      </c>
      <c r="FX58" s="536" t="s">
        <v>5889</v>
      </c>
      <c r="FY58" s="539">
        <v>2011</v>
      </c>
      <c r="FZ58" s="539">
        <v>3</v>
      </c>
      <c r="GA58" s="676">
        <v>2</v>
      </c>
      <c r="GB58" s="650" t="s">
        <v>5890</v>
      </c>
      <c r="GC58" s="979" t="s">
        <v>8</v>
      </c>
      <c r="GD58" s="183">
        <v>2</v>
      </c>
      <c r="GE58" s="683" t="s">
        <v>2699</v>
      </c>
      <c r="GF58" s="183">
        <v>2001</v>
      </c>
      <c r="GG58" s="183">
        <v>3</v>
      </c>
      <c r="GH58" s="340" t="s">
        <v>8835</v>
      </c>
      <c r="GI58" s="184" t="s">
        <v>8840</v>
      </c>
      <c r="GJ58" s="426">
        <f t="shared" si="5"/>
        <v>19</v>
      </c>
      <c r="GK58" s="427">
        <f t="shared" si="6"/>
        <v>86.36363636363636</v>
      </c>
      <c r="GL58" s="12" t="str">
        <f t="shared" si="7"/>
        <v>A</v>
      </c>
      <c r="GM58" s="83" t="s">
        <v>38</v>
      </c>
      <c r="GN58" s="18" t="s">
        <v>2456</v>
      </c>
      <c r="GO58" s="342"/>
      <c r="GP58" s="1016"/>
      <c r="GQ58" s="184">
        <v>0</v>
      </c>
      <c r="GR58" s="57" t="s">
        <v>2429</v>
      </c>
      <c r="GS58" s="58" t="s">
        <v>2430</v>
      </c>
      <c r="GT58" s="59"/>
    </row>
    <row r="59" spans="1:202" x14ac:dyDescent="0.25">
      <c r="A59" s="67">
        <v>57</v>
      </c>
      <c r="B59" s="13"/>
      <c r="C59" s="14" t="s">
        <v>369</v>
      </c>
      <c r="D59" s="83" t="s">
        <v>12</v>
      </c>
      <c r="E59" s="849">
        <v>99390.75</v>
      </c>
      <c r="F59" s="847">
        <v>58862.952811360847</v>
      </c>
      <c r="G59" s="49">
        <v>590</v>
      </c>
      <c r="H59" s="109" t="s">
        <v>371</v>
      </c>
      <c r="I59" s="20" t="s">
        <v>370</v>
      </c>
      <c r="J59" s="50">
        <v>2</v>
      </c>
      <c r="K59" s="116" t="s">
        <v>1403</v>
      </c>
      <c r="L59" s="16">
        <v>1</v>
      </c>
      <c r="M59" s="529" t="s">
        <v>1654</v>
      </c>
      <c r="N59" s="16">
        <v>1</v>
      </c>
      <c r="O59" s="69" t="s">
        <v>572</v>
      </c>
      <c r="P59" s="344">
        <v>0</v>
      </c>
      <c r="Q59" s="191" t="s">
        <v>572</v>
      </c>
      <c r="R59" s="16">
        <v>0</v>
      </c>
      <c r="S59" s="50">
        <v>0</v>
      </c>
      <c r="T59" s="167" t="s">
        <v>572</v>
      </c>
      <c r="U59" s="16">
        <v>1</v>
      </c>
      <c r="V59" s="254">
        <v>1</v>
      </c>
      <c r="W59" s="16">
        <v>0</v>
      </c>
      <c r="X59" s="130" t="s">
        <v>572</v>
      </c>
      <c r="Y59" s="16">
        <v>0</v>
      </c>
      <c r="Z59" s="17" t="s">
        <v>572</v>
      </c>
      <c r="AA59" s="16">
        <v>0</v>
      </c>
      <c r="AB59" s="50"/>
      <c r="AC59" s="51" t="s">
        <v>572</v>
      </c>
      <c r="AD59" s="16">
        <v>1</v>
      </c>
      <c r="AE59" s="50">
        <v>0</v>
      </c>
      <c r="AF59" s="50">
        <v>5</v>
      </c>
      <c r="AG59" s="51">
        <v>2010</v>
      </c>
      <c r="AH59" s="25">
        <v>0</v>
      </c>
      <c r="AI59" s="56"/>
      <c r="AJ59" s="55" t="s">
        <v>572</v>
      </c>
      <c r="AK59" s="16">
        <v>1</v>
      </c>
      <c r="AL59" s="50">
        <v>4</v>
      </c>
      <c r="AM59" s="50">
        <v>0</v>
      </c>
      <c r="AN59" s="51">
        <v>2001</v>
      </c>
      <c r="AO59" s="16">
        <v>0</v>
      </c>
      <c r="AP59" s="50"/>
      <c r="AQ59" s="51" t="s">
        <v>572</v>
      </c>
      <c r="AR59" s="16">
        <v>0</v>
      </c>
      <c r="AS59" s="50">
        <v>1</v>
      </c>
      <c r="AT59" s="50">
        <v>1</v>
      </c>
      <c r="AU59" s="50">
        <v>1</v>
      </c>
      <c r="AV59" s="50">
        <v>1</v>
      </c>
      <c r="AW59" s="50">
        <v>1</v>
      </c>
      <c r="AX59" s="50">
        <v>1</v>
      </c>
      <c r="AY59" s="50">
        <v>1</v>
      </c>
      <c r="AZ59" s="50">
        <v>0</v>
      </c>
      <c r="BA59" s="50">
        <v>0</v>
      </c>
      <c r="BB59" s="50">
        <v>1</v>
      </c>
      <c r="BC59" s="19" t="s">
        <v>2157</v>
      </c>
      <c r="BD59" s="423">
        <v>0</v>
      </c>
      <c r="BE59" s="475" t="s">
        <v>572</v>
      </c>
      <c r="BF59" s="25">
        <v>0</v>
      </c>
      <c r="BG59" s="19" t="s">
        <v>572</v>
      </c>
      <c r="BH59" s="16">
        <v>0</v>
      </c>
      <c r="BI59" s="19" t="s">
        <v>572</v>
      </c>
      <c r="BJ59" s="16">
        <v>1</v>
      </c>
      <c r="BK59" s="21" t="s">
        <v>373</v>
      </c>
      <c r="BL59" s="20" t="s">
        <v>372</v>
      </c>
      <c r="BM59" s="21" t="s">
        <v>375</v>
      </c>
      <c r="BN59" s="20" t="s">
        <v>374</v>
      </c>
      <c r="BO59" s="132" t="s">
        <v>572</v>
      </c>
      <c r="BP59" s="16">
        <v>1</v>
      </c>
      <c r="BQ59" s="19" t="s">
        <v>1879</v>
      </c>
      <c r="BR59" s="16">
        <v>1</v>
      </c>
      <c r="BS59" s="19" t="s">
        <v>1880</v>
      </c>
      <c r="BT59" s="16">
        <v>0</v>
      </c>
      <c r="BU59" s="69" t="s">
        <v>572</v>
      </c>
      <c r="BV59" s="16">
        <v>0</v>
      </c>
      <c r="BW59" s="50">
        <v>3</v>
      </c>
      <c r="BX59" s="69" t="s">
        <v>572</v>
      </c>
      <c r="BY59" s="16" t="s">
        <v>1966</v>
      </c>
      <c r="BZ59" s="50" t="s">
        <v>1957</v>
      </c>
      <c r="CA59" s="50" t="s">
        <v>2000</v>
      </c>
      <c r="CB59" s="50" t="s">
        <v>2016</v>
      </c>
      <c r="CC59" s="51">
        <v>0</v>
      </c>
      <c r="CD59" s="83" t="s">
        <v>9532</v>
      </c>
      <c r="CE59" s="1131" t="s">
        <v>9533</v>
      </c>
      <c r="CF59" s="75" t="s">
        <v>1548</v>
      </c>
      <c r="CG59" s="75" t="s">
        <v>13</v>
      </c>
      <c r="CH59" s="75">
        <v>3</v>
      </c>
      <c r="CI59" s="75">
        <v>2007</v>
      </c>
      <c r="CJ59" s="75" t="s">
        <v>1548</v>
      </c>
      <c r="CK59" s="75">
        <v>1</v>
      </c>
      <c r="CL59" s="75">
        <v>1</v>
      </c>
      <c r="CM59" s="75" t="s">
        <v>1558</v>
      </c>
      <c r="CN59" s="75" t="s">
        <v>1551</v>
      </c>
      <c r="CO59" s="75">
        <f t="shared" si="4"/>
        <v>3</v>
      </c>
      <c r="CP59" s="336"/>
      <c r="CQ59" s="67">
        <v>57</v>
      </c>
      <c r="CR59" s="500" t="s">
        <v>369</v>
      </c>
      <c r="CS59" s="507" t="s">
        <v>3606</v>
      </c>
      <c r="CT59" s="511">
        <v>2006</v>
      </c>
      <c r="CU59" s="512"/>
      <c r="CV59" s="628" t="s">
        <v>4686</v>
      </c>
      <c r="CW59" s="568">
        <v>2</v>
      </c>
      <c r="CX59" s="636" t="s">
        <v>5675</v>
      </c>
      <c r="CY59" s="380">
        <v>0.52898999999999996</v>
      </c>
      <c r="CZ59" s="380">
        <v>0.45669999999999999</v>
      </c>
      <c r="DA59" s="656">
        <v>53</v>
      </c>
      <c r="DB59" s="597">
        <v>48</v>
      </c>
      <c r="DC59" s="597">
        <v>28</v>
      </c>
      <c r="DD59" s="597">
        <v>44</v>
      </c>
      <c r="DE59" s="156" t="s">
        <v>9298</v>
      </c>
      <c r="DF59" s="1025" t="s">
        <v>9299</v>
      </c>
      <c r="DG59" s="717">
        <v>2</v>
      </c>
      <c r="DH59" s="119" t="s">
        <v>9300</v>
      </c>
      <c r="DI59" s="700">
        <v>2010</v>
      </c>
      <c r="DJ59" s="521" t="s">
        <v>3846</v>
      </c>
      <c r="DK59" s="537">
        <v>1905</v>
      </c>
      <c r="DL59" s="588" t="s">
        <v>3845</v>
      </c>
      <c r="DM59" s="581">
        <v>2015</v>
      </c>
      <c r="DN59" s="580">
        <v>1</v>
      </c>
      <c r="DO59" s="581" t="s">
        <v>572</v>
      </c>
      <c r="DP59" s="183" t="s">
        <v>572</v>
      </c>
      <c r="DQ59" s="183" t="s">
        <v>572</v>
      </c>
      <c r="DR59" s="183" t="s">
        <v>572</v>
      </c>
      <c r="DS59" s="184" t="s">
        <v>572</v>
      </c>
      <c r="DT59" s="571" t="s">
        <v>5416</v>
      </c>
      <c r="DU59" s="676">
        <v>2008</v>
      </c>
      <c r="DV59" s="183" t="s">
        <v>4053</v>
      </c>
      <c r="DW59" s="547" t="s">
        <v>4054</v>
      </c>
      <c r="DX59" s="183">
        <v>2</v>
      </c>
      <c r="DY59" s="183" t="s">
        <v>4053</v>
      </c>
      <c r="DZ59" s="538" t="s">
        <v>6007</v>
      </c>
      <c r="EA59" s="374">
        <v>2013</v>
      </c>
      <c r="EB59" s="58">
        <v>3</v>
      </c>
      <c r="EC59" s="183">
        <v>2</v>
      </c>
      <c r="ED59" s="642" t="s">
        <v>5416</v>
      </c>
      <c r="EE59" s="539">
        <v>2008</v>
      </c>
      <c r="EF59" s="537">
        <v>1973</v>
      </c>
      <c r="EG59" s="183">
        <v>4</v>
      </c>
      <c r="EH59" s="541" t="s">
        <v>6052</v>
      </c>
      <c r="EI59" s="547" t="s">
        <v>4470</v>
      </c>
      <c r="EJ59" s="183">
        <v>2</v>
      </c>
      <c r="EK59" s="183" t="s">
        <v>7015</v>
      </c>
      <c r="EL59" s="538" t="s">
        <v>4641</v>
      </c>
      <c r="EM59" s="370">
        <v>2005</v>
      </c>
      <c r="EN59" s="370">
        <v>3</v>
      </c>
      <c r="EO59" s="342">
        <v>2</v>
      </c>
      <c r="EP59" s="676">
        <v>1</v>
      </c>
      <c r="EQ59" s="676">
        <v>0</v>
      </c>
      <c r="ER59" s="578" t="s">
        <v>6255</v>
      </c>
      <c r="ES59" s="183">
        <v>2013</v>
      </c>
      <c r="ET59" s="184">
        <v>2</v>
      </c>
      <c r="EU59" s="799">
        <v>0</v>
      </c>
      <c r="EV59" s="202" t="s">
        <v>572</v>
      </c>
      <c r="EW59" s="183" t="s">
        <v>572</v>
      </c>
      <c r="EX59" s="597">
        <v>0</v>
      </c>
      <c r="EY59" s="572" t="s">
        <v>572</v>
      </c>
      <c r="EZ59" s="561" t="s">
        <v>572</v>
      </c>
      <c r="FA59" s="600">
        <v>0</v>
      </c>
      <c r="FB59" s="742">
        <v>611723</v>
      </c>
      <c r="FC59" s="740">
        <v>2</v>
      </c>
      <c r="FD59" s="692" t="s">
        <v>6853</v>
      </c>
      <c r="FE59" s="747">
        <v>2004</v>
      </c>
      <c r="FF59" s="761" t="s">
        <v>6883</v>
      </c>
      <c r="FG59" s="762" t="s">
        <v>6855</v>
      </c>
      <c r="FH59" s="713">
        <v>1</v>
      </c>
      <c r="FI59" s="788" t="s">
        <v>1563</v>
      </c>
      <c r="FJ59" s="119" t="s">
        <v>7180</v>
      </c>
      <c r="FK59" s="561" t="s">
        <v>572</v>
      </c>
      <c r="FL59" s="713">
        <v>3</v>
      </c>
      <c r="FM59" s="600">
        <v>1</v>
      </c>
      <c r="FN59" s="834" t="s">
        <v>1457</v>
      </c>
      <c r="FO59" s="835" t="s">
        <v>1645</v>
      </c>
      <c r="FP59" s="831">
        <v>1</v>
      </c>
      <c r="FQ59" s="833" t="s">
        <v>1563</v>
      </c>
      <c r="FR59" s="536" t="s">
        <v>7095</v>
      </c>
      <c r="FS59" s="841">
        <v>2007</v>
      </c>
      <c r="FT59" s="597">
        <v>3</v>
      </c>
      <c r="FU59" s="599">
        <v>2</v>
      </c>
      <c r="FV59" s="838" t="s">
        <v>2315</v>
      </c>
      <c r="FW59" s="547" t="s">
        <v>7554</v>
      </c>
      <c r="FX59" s="536" t="s">
        <v>5891</v>
      </c>
      <c r="FY59" s="539">
        <v>2010</v>
      </c>
      <c r="FZ59" s="539">
        <v>3</v>
      </c>
      <c r="GA59" s="698">
        <v>1</v>
      </c>
      <c r="GB59" s="650" t="s">
        <v>5891</v>
      </c>
      <c r="GC59" s="979" t="s">
        <v>8785</v>
      </c>
      <c r="GD59" s="183">
        <v>2</v>
      </c>
      <c r="GE59" s="1112" t="s">
        <v>9522</v>
      </c>
      <c r="GF59" s="629">
        <v>2015</v>
      </c>
      <c r="GG59" s="183">
        <v>3</v>
      </c>
      <c r="GH59" s="340" t="s">
        <v>9443</v>
      </c>
      <c r="GI59" s="184">
        <v>4</v>
      </c>
      <c r="GJ59" s="426">
        <f t="shared" si="5"/>
        <v>14</v>
      </c>
      <c r="GK59" s="427">
        <f t="shared" si="6"/>
        <v>63.636363636363633</v>
      </c>
      <c r="GL59" s="12" t="str">
        <f t="shared" si="7"/>
        <v>B</v>
      </c>
      <c r="GM59" s="83" t="s">
        <v>12</v>
      </c>
      <c r="GN59" s="18" t="s">
        <v>2454</v>
      </c>
      <c r="GO59" s="342"/>
      <c r="GP59" s="1016"/>
      <c r="GQ59" s="184">
        <v>0</v>
      </c>
      <c r="GR59" s="57"/>
      <c r="GS59" s="58"/>
      <c r="GT59" s="59"/>
    </row>
    <row r="60" spans="1:202" x14ac:dyDescent="0.25">
      <c r="A60" s="67">
        <v>58</v>
      </c>
      <c r="B60" s="13"/>
      <c r="C60" s="14" t="s">
        <v>376</v>
      </c>
      <c r="D60" s="83" t="s">
        <v>21</v>
      </c>
      <c r="E60" s="849">
        <v>892.14499999999998</v>
      </c>
      <c r="F60" s="847">
        <v>4279.6265517008023</v>
      </c>
      <c r="G60" s="49">
        <v>4800</v>
      </c>
      <c r="H60" s="109" t="s">
        <v>3146</v>
      </c>
      <c r="I60" s="20" t="s">
        <v>377</v>
      </c>
      <c r="J60" s="50">
        <v>2</v>
      </c>
      <c r="K60" s="177" t="s">
        <v>2401</v>
      </c>
      <c r="L60" s="16">
        <v>2</v>
      </c>
      <c r="M60" s="1134" t="s">
        <v>4000</v>
      </c>
      <c r="N60" s="16">
        <v>1</v>
      </c>
      <c r="O60" s="69" t="s">
        <v>572</v>
      </c>
      <c r="P60" s="344">
        <v>0</v>
      </c>
      <c r="Q60" s="53" t="s">
        <v>572</v>
      </c>
      <c r="R60" s="16">
        <v>0</v>
      </c>
      <c r="S60" s="50">
        <v>0</v>
      </c>
      <c r="T60" s="167" t="s">
        <v>572</v>
      </c>
      <c r="U60" s="16">
        <v>2</v>
      </c>
      <c r="V60" s="254">
        <v>1</v>
      </c>
      <c r="W60" s="16">
        <v>0</v>
      </c>
      <c r="X60" s="130" t="s">
        <v>572</v>
      </c>
      <c r="Y60" s="16">
        <v>0</v>
      </c>
      <c r="Z60" s="17" t="s">
        <v>572</v>
      </c>
      <c r="AA60" s="16">
        <v>0</v>
      </c>
      <c r="AB60" s="50"/>
      <c r="AC60" s="51" t="s">
        <v>572</v>
      </c>
      <c r="AD60" s="16">
        <v>1</v>
      </c>
      <c r="AE60" s="50">
        <v>1</v>
      </c>
      <c r="AF60" s="50">
        <v>3</v>
      </c>
      <c r="AG60" s="51">
        <v>2004</v>
      </c>
      <c r="AH60" s="25">
        <v>0</v>
      </c>
      <c r="AI60" s="56"/>
      <c r="AJ60" s="55" t="s">
        <v>572</v>
      </c>
      <c r="AK60" s="16">
        <v>1</v>
      </c>
      <c r="AL60" s="50">
        <v>4</v>
      </c>
      <c r="AM60" s="50">
        <v>1</v>
      </c>
      <c r="AN60" s="51">
        <v>2009</v>
      </c>
      <c r="AO60" s="16">
        <v>0</v>
      </c>
      <c r="AP60" s="50"/>
      <c r="AQ60" s="51" t="s">
        <v>572</v>
      </c>
      <c r="AR60" s="16">
        <v>0</v>
      </c>
      <c r="AS60" s="50">
        <v>1</v>
      </c>
      <c r="AT60" s="50">
        <v>0</v>
      </c>
      <c r="AU60" s="50">
        <v>0</v>
      </c>
      <c r="AV60" s="50">
        <v>0</v>
      </c>
      <c r="AW60" s="50">
        <v>1</v>
      </c>
      <c r="AX60" s="50">
        <v>1</v>
      </c>
      <c r="AY60" s="50">
        <v>0</v>
      </c>
      <c r="AZ60" s="50">
        <v>1</v>
      </c>
      <c r="BA60" s="50">
        <v>0</v>
      </c>
      <c r="BB60" s="50">
        <v>0</v>
      </c>
      <c r="BC60" s="69" t="s">
        <v>572</v>
      </c>
      <c r="BD60" s="423">
        <v>0</v>
      </c>
      <c r="BE60" s="475" t="s">
        <v>572</v>
      </c>
      <c r="BF60" s="25">
        <v>0</v>
      </c>
      <c r="BG60" s="19" t="s">
        <v>572</v>
      </c>
      <c r="BH60" s="16">
        <v>0</v>
      </c>
      <c r="BI60" s="19" t="s">
        <v>572</v>
      </c>
      <c r="BJ60" s="16">
        <v>1</v>
      </c>
      <c r="BK60" s="21" t="s">
        <v>379</v>
      </c>
      <c r="BL60" s="20" t="s">
        <v>378</v>
      </c>
      <c r="BM60" s="21" t="s">
        <v>381</v>
      </c>
      <c r="BN60" s="20" t="s">
        <v>380</v>
      </c>
      <c r="BO60" s="132" t="s">
        <v>572</v>
      </c>
      <c r="BP60" s="16">
        <v>1</v>
      </c>
      <c r="BQ60" s="19" t="s">
        <v>1881</v>
      </c>
      <c r="BR60" s="16">
        <v>0</v>
      </c>
      <c r="BS60" s="17" t="s">
        <v>572</v>
      </c>
      <c r="BT60" s="16">
        <v>0</v>
      </c>
      <c r="BU60" s="69" t="s">
        <v>572</v>
      </c>
      <c r="BV60" s="16">
        <v>0</v>
      </c>
      <c r="BW60" s="50">
        <v>3</v>
      </c>
      <c r="BX60" s="69" t="s">
        <v>572</v>
      </c>
      <c r="BY60" s="16" t="s">
        <v>1966</v>
      </c>
      <c r="BZ60" s="56" t="s">
        <v>572</v>
      </c>
      <c r="CA60" s="56" t="s">
        <v>572</v>
      </c>
      <c r="CB60" s="56" t="s">
        <v>572</v>
      </c>
      <c r="CC60" s="55" t="s">
        <v>572</v>
      </c>
      <c r="CD60" s="83" t="s">
        <v>1276</v>
      </c>
      <c r="CE60" s="1131" t="s">
        <v>1555</v>
      </c>
      <c r="CF60" s="75" t="s">
        <v>1548</v>
      </c>
      <c r="CG60" s="75" t="s">
        <v>13</v>
      </c>
      <c r="CH60" s="75">
        <v>3</v>
      </c>
      <c r="CI60" s="75">
        <v>2008</v>
      </c>
      <c r="CJ60" s="75" t="s">
        <v>1542</v>
      </c>
      <c r="CK60" s="75">
        <v>1</v>
      </c>
      <c r="CL60" s="75">
        <v>2</v>
      </c>
      <c r="CM60" s="75" t="s">
        <v>1655</v>
      </c>
      <c r="CN60" s="75" t="s">
        <v>1553</v>
      </c>
      <c r="CO60" s="75">
        <f t="shared" si="4"/>
        <v>3</v>
      </c>
      <c r="CP60" s="336"/>
      <c r="CQ60" s="67">
        <v>58</v>
      </c>
      <c r="CR60" s="500" t="s">
        <v>376</v>
      </c>
      <c r="CS60" s="507" t="s">
        <v>3607</v>
      </c>
      <c r="CT60" s="511"/>
      <c r="CU60" s="512"/>
      <c r="CV60" s="646" t="s">
        <v>4687</v>
      </c>
      <c r="CW60" s="568">
        <v>2</v>
      </c>
      <c r="CX60" s="636" t="s">
        <v>4480</v>
      </c>
      <c r="CY60" s="380">
        <v>0.41304000000000002</v>
      </c>
      <c r="CZ60" s="380">
        <v>0.39369999999999999</v>
      </c>
      <c r="DA60" s="656">
        <v>75</v>
      </c>
      <c r="DB60" s="597">
        <v>36</v>
      </c>
      <c r="DC60" s="597">
        <v>21</v>
      </c>
      <c r="DD60" s="597">
        <v>24</v>
      </c>
      <c r="DE60" s="156" t="s">
        <v>9301</v>
      </c>
      <c r="DF60" s="1025" t="s">
        <v>8</v>
      </c>
      <c r="DG60" s="717">
        <v>1</v>
      </c>
      <c r="DH60" s="119" t="s">
        <v>9302</v>
      </c>
      <c r="DI60" s="700">
        <v>2007</v>
      </c>
      <c r="DJ60" s="521" t="s">
        <v>3999</v>
      </c>
      <c r="DK60" s="537">
        <v>1982</v>
      </c>
      <c r="DL60" s="538" t="s">
        <v>4001</v>
      </c>
      <c r="DM60" s="623">
        <v>2008</v>
      </c>
      <c r="DN60" s="580">
        <v>2</v>
      </c>
      <c r="DO60" s="580">
        <v>2</v>
      </c>
      <c r="DP60" s="183" t="s">
        <v>572</v>
      </c>
      <c r="DQ60" s="183" t="s">
        <v>572</v>
      </c>
      <c r="DR60" s="183" t="s">
        <v>572</v>
      </c>
      <c r="DS60" s="184" t="s">
        <v>572</v>
      </c>
      <c r="DT60" s="571" t="s">
        <v>5417</v>
      </c>
      <c r="DU60" s="676">
        <v>1999</v>
      </c>
      <c r="DV60" s="183" t="s">
        <v>6008</v>
      </c>
      <c r="DW60" s="547" t="s">
        <v>5936</v>
      </c>
      <c r="DX60" s="183">
        <v>1</v>
      </c>
      <c r="DY60" s="183" t="s">
        <v>7005</v>
      </c>
      <c r="DZ60" s="538" t="s">
        <v>6009</v>
      </c>
      <c r="EA60" s="374">
        <v>2009</v>
      </c>
      <c r="EB60" s="370">
        <v>3</v>
      </c>
      <c r="EC60" s="539">
        <v>2</v>
      </c>
      <c r="ED60" s="642" t="s">
        <v>5417</v>
      </c>
      <c r="EE60" s="539">
        <v>1999</v>
      </c>
      <c r="EF60" s="537">
        <v>1997</v>
      </c>
      <c r="EG60" s="183">
        <v>4</v>
      </c>
      <c r="EH60" s="541" t="s">
        <v>6052</v>
      </c>
      <c r="EI60" s="547" t="s">
        <v>4470</v>
      </c>
      <c r="EJ60" s="183">
        <v>2</v>
      </c>
      <c r="EK60" s="183" t="s">
        <v>7015</v>
      </c>
      <c r="EL60" s="538" t="s">
        <v>4641</v>
      </c>
      <c r="EM60" s="370">
        <v>1999</v>
      </c>
      <c r="EN60" s="370">
        <v>3</v>
      </c>
      <c r="EO60" s="700">
        <v>2</v>
      </c>
      <c r="EP60" s="676">
        <v>1</v>
      </c>
      <c r="EQ60" s="676">
        <v>1</v>
      </c>
      <c r="ER60" s="611" t="s">
        <v>572</v>
      </c>
      <c r="ES60" s="183" t="s">
        <v>572</v>
      </c>
      <c r="ET60" s="184">
        <v>0</v>
      </c>
      <c r="EU60" s="799">
        <v>0</v>
      </c>
      <c r="EV60" s="572" t="s">
        <v>572</v>
      </c>
      <c r="EW60" s="183" t="s">
        <v>572</v>
      </c>
      <c r="EX60" s="597">
        <v>0</v>
      </c>
      <c r="EY60" s="571" t="s">
        <v>6247</v>
      </c>
      <c r="EZ60" s="183">
        <v>2008</v>
      </c>
      <c r="FA60" s="599">
        <v>1</v>
      </c>
      <c r="FB60" s="742">
        <v>38397</v>
      </c>
      <c r="FC60" s="740">
        <v>2</v>
      </c>
      <c r="FD60" s="692" t="s">
        <v>6853</v>
      </c>
      <c r="FE60" s="747">
        <v>2008</v>
      </c>
      <c r="FF60" s="761" t="s">
        <v>7074</v>
      </c>
      <c r="FG60" s="762" t="s">
        <v>7296</v>
      </c>
      <c r="FH60" s="713">
        <v>1</v>
      </c>
      <c r="FI60" s="716" t="s">
        <v>1563</v>
      </c>
      <c r="FJ60" s="119" t="s">
        <v>7295</v>
      </c>
      <c r="FK60" s="561">
        <v>1997</v>
      </c>
      <c r="FL60" s="713">
        <v>3</v>
      </c>
      <c r="FM60" s="600">
        <v>2</v>
      </c>
      <c r="FN60" s="820" t="s">
        <v>1276</v>
      </c>
      <c r="FO60" s="670" t="s">
        <v>1555</v>
      </c>
      <c r="FP60" s="831">
        <v>2</v>
      </c>
      <c r="FQ60" s="670" t="s">
        <v>1655</v>
      </c>
      <c r="FR60" s="536" t="s">
        <v>7096</v>
      </c>
      <c r="FS60" s="841">
        <v>2008</v>
      </c>
      <c r="FT60" s="597">
        <v>3</v>
      </c>
      <c r="FU60" s="599">
        <v>2</v>
      </c>
      <c r="FV60" s="566" t="s">
        <v>2486</v>
      </c>
      <c r="FW60" s="858" t="s">
        <v>7553</v>
      </c>
      <c r="FX60" s="722" t="s">
        <v>7552</v>
      </c>
      <c r="FY60" s="540">
        <v>2012</v>
      </c>
      <c r="FZ60" s="539">
        <v>2</v>
      </c>
      <c r="GA60" s="676">
        <v>1</v>
      </c>
      <c r="GB60" s="860" t="s">
        <v>572</v>
      </c>
      <c r="GC60" s="979" t="s">
        <v>8786</v>
      </c>
      <c r="GD60" s="183">
        <v>2</v>
      </c>
      <c r="GE60" s="683" t="s">
        <v>8846</v>
      </c>
      <c r="GF60" s="183">
        <v>1987</v>
      </c>
      <c r="GG60" s="183">
        <v>3</v>
      </c>
      <c r="GH60" s="340" t="s">
        <v>8835</v>
      </c>
      <c r="GI60" s="184">
        <v>4</v>
      </c>
      <c r="GJ60" s="426">
        <f t="shared" si="5"/>
        <v>13</v>
      </c>
      <c r="GK60" s="427">
        <f t="shared" si="6"/>
        <v>59.090909090909093</v>
      </c>
      <c r="GL60" s="12" t="str">
        <f t="shared" si="7"/>
        <v>B</v>
      </c>
      <c r="GM60" s="83" t="s">
        <v>21</v>
      </c>
      <c r="GN60" s="83" t="s">
        <v>2455</v>
      </c>
      <c r="GO60" s="342"/>
      <c r="GP60" s="1017"/>
      <c r="GQ60" s="59">
        <v>0</v>
      </c>
      <c r="GR60" s="57"/>
      <c r="GS60" s="58"/>
      <c r="GT60" s="59"/>
    </row>
    <row r="61" spans="1:202" x14ac:dyDescent="0.25">
      <c r="A61" s="67">
        <v>59</v>
      </c>
      <c r="B61" s="13"/>
      <c r="C61" s="14" t="s">
        <v>382</v>
      </c>
      <c r="D61" s="83" t="s">
        <v>38</v>
      </c>
      <c r="E61" s="849">
        <v>5503.4570000000003</v>
      </c>
      <c r="F61" s="847">
        <v>254151.25365806624</v>
      </c>
      <c r="G61" s="49">
        <v>46360</v>
      </c>
      <c r="H61" s="109" t="s">
        <v>3147</v>
      </c>
      <c r="I61" s="20" t="s">
        <v>383</v>
      </c>
      <c r="J61" s="50">
        <v>2</v>
      </c>
      <c r="K61" s="110" t="s">
        <v>1929</v>
      </c>
      <c r="L61" s="16">
        <v>2</v>
      </c>
      <c r="M61" s="19" t="s">
        <v>2402</v>
      </c>
      <c r="N61" s="16">
        <v>3</v>
      </c>
      <c r="O61" s="19" t="s">
        <v>3115</v>
      </c>
      <c r="P61" s="344">
        <v>1</v>
      </c>
      <c r="Q61" s="177" t="s">
        <v>3115</v>
      </c>
      <c r="R61" s="16">
        <v>0</v>
      </c>
      <c r="S61" s="50">
        <v>0</v>
      </c>
      <c r="T61" s="167" t="s">
        <v>572</v>
      </c>
      <c r="U61" s="16">
        <v>1</v>
      </c>
      <c r="V61" s="254">
        <v>1</v>
      </c>
      <c r="W61" s="16">
        <v>0</v>
      </c>
      <c r="X61" s="130" t="s">
        <v>572</v>
      </c>
      <c r="Y61" s="16">
        <v>1</v>
      </c>
      <c r="Z61" s="1" t="s">
        <v>1930</v>
      </c>
      <c r="AA61" s="16">
        <v>1</v>
      </c>
      <c r="AB61" s="50">
        <v>1</v>
      </c>
      <c r="AC61" s="51">
        <v>2002</v>
      </c>
      <c r="AD61" s="16">
        <v>1</v>
      </c>
      <c r="AE61" s="50">
        <v>1</v>
      </c>
      <c r="AF61" s="50">
        <v>4</v>
      </c>
      <c r="AG61" s="55">
        <v>2004</v>
      </c>
      <c r="AH61" s="25">
        <v>0</v>
      </c>
      <c r="AI61" s="56"/>
      <c r="AJ61" s="55" t="s">
        <v>572</v>
      </c>
      <c r="AK61" s="25">
        <v>1</v>
      </c>
      <c r="AL61" s="50">
        <v>4</v>
      </c>
      <c r="AM61" s="50">
        <v>1</v>
      </c>
      <c r="AN61" s="51">
        <v>2001</v>
      </c>
      <c r="AO61" s="16">
        <v>1</v>
      </c>
      <c r="AP61" s="50">
        <v>1</v>
      </c>
      <c r="AQ61" s="51">
        <v>2001</v>
      </c>
      <c r="AR61" s="16">
        <v>1</v>
      </c>
      <c r="AS61" s="50">
        <v>1</v>
      </c>
      <c r="AT61" s="50">
        <v>0</v>
      </c>
      <c r="AU61" s="50">
        <v>1</v>
      </c>
      <c r="AV61" s="50">
        <v>0</v>
      </c>
      <c r="AW61" s="50">
        <v>1</v>
      </c>
      <c r="AX61" s="50">
        <v>1</v>
      </c>
      <c r="AY61" s="50">
        <v>1</v>
      </c>
      <c r="AZ61" s="50">
        <v>1</v>
      </c>
      <c r="BA61" s="50">
        <v>0</v>
      </c>
      <c r="BB61" s="56">
        <v>1</v>
      </c>
      <c r="BC61" s="19" t="s">
        <v>2146</v>
      </c>
      <c r="BD61" s="423">
        <v>1</v>
      </c>
      <c r="BE61" s="19" t="s">
        <v>3182</v>
      </c>
      <c r="BF61" s="25">
        <v>0</v>
      </c>
      <c r="BG61" s="19" t="s">
        <v>572</v>
      </c>
      <c r="BH61" s="16">
        <v>0</v>
      </c>
      <c r="BI61" s="19" t="s">
        <v>1932</v>
      </c>
      <c r="BJ61" s="16">
        <v>2</v>
      </c>
      <c r="BK61" s="21" t="s">
        <v>385</v>
      </c>
      <c r="BL61" s="20" t="s">
        <v>384</v>
      </c>
      <c r="BM61" s="21" t="s">
        <v>387</v>
      </c>
      <c r="BN61" s="20" t="s">
        <v>386</v>
      </c>
      <c r="BO61" s="288" t="s">
        <v>3116</v>
      </c>
      <c r="BP61" s="16">
        <v>0</v>
      </c>
      <c r="BQ61" s="134" t="s">
        <v>572</v>
      </c>
      <c r="BR61" s="16">
        <v>1</v>
      </c>
      <c r="BS61" s="1" t="s">
        <v>1931</v>
      </c>
      <c r="BT61" s="16">
        <v>2</v>
      </c>
      <c r="BU61" s="24" t="s">
        <v>3117</v>
      </c>
      <c r="BV61" s="16">
        <v>0</v>
      </c>
      <c r="BW61" s="50">
        <v>1</v>
      </c>
      <c r="BX61" s="69" t="s">
        <v>572</v>
      </c>
      <c r="BY61" s="16" t="s">
        <v>1968</v>
      </c>
      <c r="BZ61" s="50" t="s">
        <v>1995</v>
      </c>
      <c r="CA61" s="50" t="s">
        <v>1966</v>
      </c>
      <c r="CB61" s="50" t="s">
        <v>572</v>
      </c>
      <c r="CC61" s="51">
        <v>0</v>
      </c>
      <c r="CD61" s="83" t="s">
        <v>1508</v>
      </c>
      <c r="CE61" s="1131" t="s">
        <v>1656</v>
      </c>
      <c r="CF61" s="75" t="s">
        <v>1556</v>
      </c>
      <c r="CG61" s="75" t="s">
        <v>13</v>
      </c>
      <c r="CH61" s="75">
        <v>3</v>
      </c>
      <c r="CI61" s="75">
        <v>2011</v>
      </c>
      <c r="CJ61" s="75" t="s">
        <v>1548</v>
      </c>
      <c r="CK61" s="75">
        <v>1</v>
      </c>
      <c r="CL61" s="75">
        <v>2</v>
      </c>
      <c r="CM61" s="75" t="s">
        <v>1657</v>
      </c>
      <c r="CN61" s="75" t="s">
        <v>1553</v>
      </c>
      <c r="CO61" s="75">
        <f t="shared" si="4"/>
        <v>3</v>
      </c>
      <c r="CP61" s="336"/>
      <c r="CQ61" s="67">
        <v>59</v>
      </c>
      <c r="CR61" s="500" t="s">
        <v>382</v>
      </c>
      <c r="CS61" s="507" t="s">
        <v>3608</v>
      </c>
      <c r="CT61" s="511"/>
      <c r="CU61" s="512"/>
      <c r="CV61" s="632" t="s">
        <v>5604</v>
      </c>
      <c r="CW61" s="568">
        <v>2</v>
      </c>
      <c r="CX61" s="636" t="s">
        <v>5605</v>
      </c>
      <c r="CY61" s="652">
        <v>0.94203000000000003</v>
      </c>
      <c r="CZ61" s="652">
        <v>0.77170000000000005</v>
      </c>
      <c r="DA61" s="601">
        <v>100</v>
      </c>
      <c r="DB61" s="560">
        <v>70</v>
      </c>
      <c r="DC61" s="560">
        <v>47</v>
      </c>
      <c r="DD61" s="560">
        <v>65</v>
      </c>
      <c r="DE61" s="156" t="s">
        <v>9239</v>
      </c>
      <c r="DF61" s="1025" t="s">
        <v>9240</v>
      </c>
      <c r="DG61" s="717">
        <v>1</v>
      </c>
      <c r="DH61" s="119" t="s">
        <v>9241</v>
      </c>
      <c r="DI61" s="700">
        <v>2007</v>
      </c>
      <c r="DJ61" s="521" t="s">
        <v>4002</v>
      </c>
      <c r="DK61" s="537">
        <v>1876</v>
      </c>
      <c r="DL61" s="538" t="s">
        <v>4422</v>
      </c>
      <c r="DM61" s="581" t="s">
        <v>572</v>
      </c>
      <c r="DN61" s="580">
        <v>0</v>
      </c>
      <c r="DO61" s="581" t="s">
        <v>572</v>
      </c>
      <c r="DP61" s="183" t="s">
        <v>572</v>
      </c>
      <c r="DQ61" s="183" t="s">
        <v>572</v>
      </c>
      <c r="DR61" s="183" t="s">
        <v>572</v>
      </c>
      <c r="DS61" s="184" t="s">
        <v>572</v>
      </c>
      <c r="DT61" s="571" t="s">
        <v>6016</v>
      </c>
      <c r="DU61" s="676">
        <v>1809</v>
      </c>
      <c r="DV61" s="183" t="s">
        <v>5797</v>
      </c>
      <c r="DW61" s="547" t="s">
        <v>5754</v>
      </c>
      <c r="DX61" s="183">
        <v>2</v>
      </c>
      <c r="DY61" s="183" t="s">
        <v>6676</v>
      </c>
      <c r="DZ61" s="538" t="s">
        <v>4481</v>
      </c>
      <c r="EA61" s="374">
        <v>1993</v>
      </c>
      <c r="EB61" s="370">
        <v>3</v>
      </c>
      <c r="EC61" s="671">
        <v>2</v>
      </c>
      <c r="ED61" s="642" t="s">
        <v>5418</v>
      </c>
      <c r="EE61" s="539">
        <v>1812</v>
      </c>
      <c r="EF61" s="537">
        <v>1961</v>
      </c>
      <c r="EG61" s="539">
        <v>0</v>
      </c>
      <c r="EH61" s="547" t="s">
        <v>4095</v>
      </c>
      <c r="EI61" s="547" t="s">
        <v>4096</v>
      </c>
      <c r="EJ61" s="183">
        <v>2</v>
      </c>
      <c r="EK61" s="183" t="s">
        <v>2699</v>
      </c>
      <c r="EL61" s="538" t="s">
        <v>6017</v>
      </c>
      <c r="EM61" s="370">
        <v>1994</v>
      </c>
      <c r="EN61" s="370">
        <v>3</v>
      </c>
      <c r="EO61" s="700">
        <v>2</v>
      </c>
      <c r="EP61" s="676">
        <v>1</v>
      </c>
      <c r="EQ61" s="676">
        <v>0</v>
      </c>
      <c r="ER61" s="571" t="s">
        <v>4481</v>
      </c>
      <c r="ES61" s="183">
        <v>2006</v>
      </c>
      <c r="ET61" s="184">
        <v>3</v>
      </c>
      <c r="EU61" s="799">
        <v>1</v>
      </c>
      <c r="EV61" s="156" t="s">
        <v>4513</v>
      </c>
      <c r="EW61" s="183">
        <v>2006</v>
      </c>
      <c r="EX61" s="597">
        <v>2</v>
      </c>
      <c r="EY61" s="571" t="s">
        <v>6602</v>
      </c>
      <c r="EZ61" s="183">
        <v>2006</v>
      </c>
      <c r="FA61" s="599">
        <v>3</v>
      </c>
      <c r="FB61" s="742">
        <v>611700</v>
      </c>
      <c r="FC61" s="740">
        <v>2</v>
      </c>
      <c r="FD61" s="692" t="s">
        <v>6853</v>
      </c>
      <c r="FE61" s="747">
        <v>2010</v>
      </c>
      <c r="FF61" s="761" t="s">
        <v>1508</v>
      </c>
      <c r="FG61" s="762" t="s">
        <v>7197</v>
      </c>
      <c r="FH61" s="561">
        <v>2</v>
      </c>
      <c r="FI61" s="788" t="s">
        <v>1565</v>
      </c>
      <c r="FJ61" s="119" t="s">
        <v>7297</v>
      </c>
      <c r="FK61" s="561">
        <v>2014</v>
      </c>
      <c r="FL61" s="713">
        <v>3</v>
      </c>
      <c r="FM61" s="600">
        <v>2</v>
      </c>
      <c r="FN61" s="761" t="s">
        <v>1508</v>
      </c>
      <c r="FO61" s="762" t="s">
        <v>7298</v>
      </c>
      <c r="FP61" s="561">
        <v>2</v>
      </c>
      <c r="FQ61" s="762" t="s">
        <v>7299</v>
      </c>
      <c r="FR61" s="119" t="s">
        <v>7297</v>
      </c>
      <c r="FS61" s="713">
        <v>2014</v>
      </c>
      <c r="FT61" s="561">
        <v>3</v>
      </c>
      <c r="FU61" s="600">
        <v>2</v>
      </c>
      <c r="FV61" s="423" t="s">
        <v>572</v>
      </c>
      <c r="FW61" s="541" t="s">
        <v>6761</v>
      </c>
      <c r="FX61" s="536" t="s">
        <v>7560</v>
      </c>
      <c r="FY61" s="539">
        <v>2006</v>
      </c>
      <c r="FZ61" s="539">
        <v>3</v>
      </c>
      <c r="GA61" s="676">
        <v>2</v>
      </c>
      <c r="GB61" s="650" t="s">
        <v>5892</v>
      </c>
      <c r="GC61" s="979" t="s">
        <v>8787</v>
      </c>
      <c r="GD61" s="183">
        <v>2</v>
      </c>
      <c r="GE61" s="683" t="s">
        <v>2699</v>
      </c>
      <c r="GF61" s="183">
        <v>1999</v>
      </c>
      <c r="GG61" s="183">
        <v>3</v>
      </c>
      <c r="GH61" s="340" t="s">
        <v>9443</v>
      </c>
      <c r="GI61" s="184" t="s">
        <v>8840</v>
      </c>
      <c r="GJ61" s="426">
        <f t="shared" si="5"/>
        <v>19</v>
      </c>
      <c r="GK61" s="427">
        <f t="shared" si="6"/>
        <v>86.36363636363636</v>
      </c>
      <c r="GL61" s="12" t="str">
        <f t="shared" si="7"/>
        <v>A</v>
      </c>
      <c r="GM61" s="83" t="s">
        <v>38</v>
      </c>
      <c r="GN61" s="83"/>
      <c r="GO61" s="342"/>
      <c r="GP61" s="1017"/>
      <c r="GQ61" s="59">
        <v>0</v>
      </c>
      <c r="GR61" s="57" t="s">
        <v>2429</v>
      </c>
      <c r="GS61" s="58" t="s">
        <v>2430</v>
      </c>
      <c r="GT61" s="59"/>
    </row>
    <row r="62" spans="1:202" x14ac:dyDescent="0.25">
      <c r="A62" s="67">
        <v>60</v>
      </c>
      <c r="B62" s="13"/>
      <c r="C62" s="14" t="s">
        <v>388</v>
      </c>
      <c r="D62" s="83" t="s">
        <v>38</v>
      </c>
      <c r="E62" s="849">
        <v>64395.345000000001</v>
      </c>
      <c r="F62" s="847">
        <v>2711407.78667871</v>
      </c>
      <c r="G62" s="49">
        <v>42106</v>
      </c>
      <c r="H62" s="177" t="s">
        <v>3148</v>
      </c>
      <c r="I62" s="20" t="s">
        <v>389</v>
      </c>
      <c r="J62" s="50">
        <v>2</v>
      </c>
      <c r="K62" s="177" t="s">
        <v>2403</v>
      </c>
      <c r="L62" s="16">
        <v>2</v>
      </c>
      <c r="M62" s="19" t="s">
        <v>7292</v>
      </c>
      <c r="N62" s="16">
        <v>1</v>
      </c>
      <c r="O62" s="69" t="s">
        <v>572</v>
      </c>
      <c r="P62" s="344">
        <v>0</v>
      </c>
      <c r="Q62" s="53" t="s">
        <v>572</v>
      </c>
      <c r="R62" s="16">
        <v>0</v>
      </c>
      <c r="S62" s="50">
        <v>0</v>
      </c>
      <c r="T62" s="167" t="s">
        <v>572</v>
      </c>
      <c r="U62" s="16">
        <v>2</v>
      </c>
      <c r="V62" s="254">
        <v>1</v>
      </c>
      <c r="W62" s="16">
        <v>1</v>
      </c>
      <c r="X62" s="1" t="s">
        <v>2310</v>
      </c>
      <c r="Y62" s="16">
        <v>1</v>
      </c>
      <c r="Z62" s="19" t="s">
        <v>1882</v>
      </c>
      <c r="AA62" s="16">
        <v>1</v>
      </c>
      <c r="AB62" s="50">
        <v>1</v>
      </c>
      <c r="AC62" s="51">
        <v>2004</v>
      </c>
      <c r="AD62" s="16">
        <v>1</v>
      </c>
      <c r="AE62" s="50">
        <v>1</v>
      </c>
      <c r="AF62" s="50">
        <v>3</v>
      </c>
      <c r="AG62" s="51">
        <v>2008</v>
      </c>
      <c r="AH62" s="25">
        <v>0</v>
      </c>
      <c r="AI62" s="56"/>
      <c r="AJ62" s="55" t="s">
        <v>572</v>
      </c>
      <c r="AK62" s="16">
        <v>1</v>
      </c>
      <c r="AL62" s="50">
        <v>4</v>
      </c>
      <c r="AM62" s="50">
        <v>1</v>
      </c>
      <c r="AN62" s="51">
        <v>2006</v>
      </c>
      <c r="AO62" s="16">
        <v>1</v>
      </c>
      <c r="AP62" s="50">
        <v>1</v>
      </c>
      <c r="AQ62" s="51">
        <v>2004</v>
      </c>
      <c r="AR62" s="16">
        <v>1</v>
      </c>
      <c r="AS62" s="50">
        <v>1</v>
      </c>
      <c r="AT62" s="50">
        <v>0</v>
      </c>
      <c r="AU62" s="50">
        <v>0</v>
      </c>
      <c r="AV62" s="50">
        <v>0</v>
      </c>
      <c r="AW62" s="50">
        <v>1</v>
      </c>
      <c r="AX62" s="50">
        <v>1</v>
      </c>
      <c r="AY62" s="50">
        <v>0</v>
      </c>
      <c r="AZ62" s="50">
        <v>1</v>
      </c>
      <c r="BA62" s="50">
        <v>0</v>
      </c>
      <c r="BB62" s="56">
        <v>1</v>
      </c>
      <c r="BC62" s="19" t="s">
        <v>2146</v>
      </c>
      <c r="BD62" s="423">
        <v>1</v>
      </c>
      <c r="BE62" s="476" t="s">
        <v>3494</v>
      </c>
      <c r="BF62" s="25">
        <v>0</v>
      </c>
      <c r="BG62" s="19" t="s">
        <v>572</v>
      </c>
      <c r="BH62" s="16">
        <v>0</v>
      </c>
      <c r="BI62" s="19" t="s">
        <v>572</v>
      </c>
      <c r="BJ62" s="16">
        <v>3</v>
      </c>
      <c r="BK62" s="21" t="s">
        <v>391</v>
      </c>
      <c r="BL62" s="20" t="s">
        <v>390</v>
      </c>
      <c r="BM62" s="21" t="s">
        <v>393</v>
      </c>
      <c r="BN62" s="20" t="s">
        <v>392</v>
      </c>
      <c r="BO62" s="19" t="s">
        <v>2140</v>
      </c>
      <c r="BP62" s="16">
        <v>1</v>
      </c>
      <c r="BQ62" s="19" t="s">
        <v>1883</v>
      </c>
      <c r="BR62" s="16">
        <v>1</v>
      </c>
      <c r="BS62" s="19" t="s">
        <v>2182</v>
      </c>
      <c r="BT62" s="16">
        <v>0</v>
      </c>
      <c r="BU62" s="69" t="s">
        <v>572</v>
      </c>
      <c r="BV62" s="16">
        <v>0</v>
      </c>
      <c r="BW62" s="50">
        <v>1</v>
      </c>
      <c r="BX62" s="69" t="s">
        <v>572</v>
      </c>
      <c r="BY62" s="16" t="s">
        <v>2007</v>
      </c>
      <c r="BZ62" s="56" t="s">
        <v>572</v>
      </c>
      <c r="CA62" s="56" t="s">
        <v>572</v>
      </c>
      <c r="CB62" s="56" t="s">
        <v>572</v>
      </c>
      <c r="CC62" s="55" t="s">
        <v>572</v>
      </c>
      <c r="CD62" s="83" t="s">
        <v>1506</v>
      </c>
      <c r="CE62" s="1131" t="s">
        <v>1648</v>
      </c>
      <c r="CF62" s="75" t="s">
        <v>1548</v>
      </c>
      <c r="CG62" s="75" t="s">
        <v>13</v>
      </c>
      <c r="CH62" s="75">
        <v>3</v>
      </c>
      <c r="CI62" s="75">
        <v>2011</v>
      </c>
      <c r="CJ62" s="75" t="s">
        <v>1542</v>
      </c>
      <c r="CK62" s="75">
        <v>1</v>
      </c>
      <c r="CL62" s="75">
        <v>2</v>
      </c>
      <c r="CM62" s="75" t="s">
        <v>1565</v>
      </c>
      <c r="CN62" s="75" t="s">
        <v>1553</v>
      </c>
      <c r="CO62" s="75">
        <f t="shared" si="4"/>
        <v>3</v>
      </c>
      <c r="CP62" s="336"/>
      <c r="CQ62" s="67">
        <v>60</v>
      </c>
      <c r="CR62" s="500" t="s">
        <v>388</v>
      </c>
      <c r="CS62" s="507" t="s">
        <v>3609</v>
      </c>
      <c r="CT62" s="511"/>
      <c r="CU62" s="512"/>
      <c r="CV62" s="632" t="s">
        <v>4688</v>
      </c>
      <c r="CW62" s="568">
        <v>2</v>
      </c>
      <c r="CX62" s="636" t="s">
        <v>5537</v>
      </c>
      <c r="CY62" s="380">
        <v>0.94203000000000003</v>
      </c>
      <c r="CZ62" s="380">
        <v>1</v>
      </c>
      <c r="DA62" s="656">
        <v>100</v>
      </c>
      <c r="DB62" s="597">
        <v>73</v>
      </c>
      <c r="DC62" s="597">
        <v>91</v>
      </c>
      <c r="DD62" s="597">
        <v>91</v>
      </c>
      <c r="DE62" s="156" t="s">
        <v>9255</v>
      </c>
      <c r="DF62" s="1038" t="s">
        <v>9256</v>
      </c>
      <c r="DG62" s="717">
        <v>5</v>
      </c>
      <c r="DH62" s="119" t="s">
        <v>9257</v>
      </c>
      <c r="DI62" s="700">
        <v>2004</v>
      </c>
      <c r="DJ62" s="521" t="s">
        <v>4003</v>
      </c>
      <c r="DK62" s="537">
        <v>2001</v>
      </c>
      <c r="DL62" s="538" t="s">
        <v>4005</v>
      </c>
      <c r="DM62" s="580">
        <v>1959</v>
      </c>
      <c r="DN62" s="580">
        <v>3</v>
      </c>
      <c r="DO62" s="580">
        <v>4</v>
      </c>
      <c r="DP62" s="183" t="s">
        <v>572</v>
      </c>
      <c r="DQ62" s="538" t="s">
        <v>4004</v>
      </c>
      <c r="DR62" s="183" t="s">
        <v>572</v>
      </c>
      <c r="DS62" s="184" t="s">
        <v>572</v>
      </c>
      <c r="DT62" s="571" t="s">
        <v>6018</v>
      </c>
      <c r="DU62" s="676">
        <v>2008</v>
      </c>
      <c r="DV62" s="183" t="s">
        <v>6019</v>
      </c>
      <c r="DW62" s="547" t="s">
        <v>5754</v>
      </c>
      <c r="DX62" s="183">
        <v>2</v>
      </c>
      <c r="DY62" s="183" t="s">
        <v>2699</v>
      </c>
      <c r="DZ62" s="538" t="s">
        <v>6020</v>
      </c>
      <c r="EA62" s="374">
        <v>2001</v>
      </c>
      <c r="EB62" s="370">
        <v>3</v>
      </c>
      <c r="EC62" s="539">
        <v>3</v>
      </c>
      <c r="ED62" s="642" t="s">
        <v>5419</v>
      </c>
      <c r="EE62" s="539">
        <v>1791</v>
      </c>
      <c r="EF62" s="537">
        <v>1952</v>
      </c>
      <c r="EG62" s="539">
        <v>3</v>
      </c>
      <c r="EH62" s="547" t="s">
        <v>6022</v>
      </c>
      <c r="EI62" s="547" t="s">
        <v>6023</v>
      </c>
      <c r="EJ62" s="183">
        <v>2</v>
      </c>
      <c r="EK62" s="183" t="s">
        <v>2699</v>
      </c>
      <c r="EL62" s="538" t="s">
        <v>6021</v>
      </c>
      <c r="EM62" s="370">
        <v>2005</v>
      </c>
      <c r="EN62" s="370">
        <v>3</v>
      </c>
      <c r="EO62" s="700">
        <v>3</v>
      </c>
      <c r="EP62" s="676">
        <v>1</v>
      </c>
      <c r="EQ62" s="676">
        <v>1</v>
      </c>
      <c r="ER62" s="571" t="s">
        <v>4514</v>
      </c>
      <c r="ES62" s="183">
        <v>2002</v>
      </c>
      <c r="ET62" s="184">
        <v>3</v>
      </c>
      <c r="EU62" s="799">
        <v>1</v>
      </c>
      <c r="EV62" s="156" t="s">
        <v>4515</v>
      </c>
      <c r="EW62" s="183">
        <v>2009</v>
      </c>
      <c r="EX62" s="597">
        <v>2</v>
      </c>
      <c r="EY62" s="571" t="s">
        <v>5724</v>
      </c>
      <c r="EZ62" s="183">
        <v>2004</v>
      </c>
      <c r="FA62" s="599">
        <v>3</v>
      </c>
      <c r="FB62" s="742">
        <v>6718000</v>
      </c>
      <c r="FC62" s="740">
        <v>2</v>
      </c>
      <c r="FD62" s="692" t="s">
        <v>6853</v>
      </c>
      <c r="FE62" s="747">
        <v>2006</v>
      </c>
      <c r="FF62" s="761" t="s">
        <v>1506</v>
      </c>
      <c r="FG62" s="762" t="s">
        <v>6950</v>
      </c>
      <c r="FH62" s="713">
        <v>2</v>
      </c>
      <c r="FI62" s="788" t="s">
        <v>1565</v>
      </c>
      <c r="FJ62" s="119" t="s">
        <v>7292</v>
      </c>
      <c r="FK62" s="561">
        <v>2012</v>
      </c>
      <c r="FL62" s="713">
        <v>3</v>
      </c>
      <c r="FM62" s="600">
        <v>2</v>
      </c>
      <c r="FN62" s="818" t="s">
        <v>1506</v>
      </c>
      <c r="FO62" s="773" t="s">
        <v>5760</v>
      </c>
      <c r="FP62" s="831">
        <v>2</v>
      </c>
      <c r="FQ62" s="833" t="s">
        <v>1565</v>
      </c>
      <c r="FR62" s="119" t="s">
        <v>7292</v>
      </c>
      <c r="FS62" s="841">
        <v>2012</v>
      </c>
      <c r="FT62" s="597">
        <v>3</v>
      </c>
      <c r="FU62" s="599">
        <v>2</v>
      </c>
      <c r="FV62" s="423" t="s">
        <v>572</v>
      </c>
      <c r="FW62" s="547" t="s">
        <v>7561</v>
      </c>
      <c r="FX62" s="536" t="s">
        <v>4620</v>
      </c>
      <c r="FY62" s="671">
        <v>2005</v>
      </c>
      <c r="FZ62" s="539">
        <v>3</v>
      </c>
      <c r="GA62" s="676">
        <v>2</v>
      </c>
      <c r="GB62" s="650" t="s">
        <v>5893</v>
      </c>
      <c r="GC62" s="979" t="s">
        <v>8788</v>
      </c>
      <c r="GD62" s="183">
        <v>2</v>
      </c>
      <c r="GE62" s="683" t="s">
        <v>2699</v>
      </c>
      <c r="GF62" s="183">
        <v>2000</v>
      </c>
      <c r="GG62" s="183">
        <v>3</v>
      </c>
      <c r="GH62" s="340" t="s">
        <v>9443</v>
      </c>
      <c r="GI62" s="184" t="s">
        <v>8840</v>
      </c>
      <c r="GJ62" s="426">
        <f t="shared" si="5"/>
        <v>19</v>
      </c>
      <c r="GK62" s="427">
        <f t="shared" si="6"/>
        <v>86.36363636363636</v>
      </c>
      <c r="GL62" s="12" t="str">
        <f t="shared" si="7"/>
        <v>A</v>
      </c>
      <c r="GM62" s="83" t="s">
        <v>38</v>
      </c>
      <c r="GN62" s="83"/>
      <c r="GO62" s="342"/>
      <c r="GP62" s="1017"/>
      <c r="GQ62" s="59">
        <v>0</v>
      </c>
      <c r="GR62" s="57" t="s">
        <v>2429</v>
      </c>
      <c r="GS62" s="58" t="s">
        <v>2430</v>
      </c>
      <c r="GT62" s="59"/>
    </row>
    <row r="63" spans="1:202" x14ac:dyDescent="0.25">
      <c r="A63" s="67">
        <v>61</v>
      </c>
      <c r="B63" s="13"/>
      <c r="C63" s="14" t="s">
        <v>394</v>
      </c>
      <c r="D63" s="83" t="s">
        <v>21</v>
      </c>
      <c r="E63" s="849">
        <v>1725.2919999999999</v>
      </c>
      <c r="F63" s="847">
        <v>15895.152585046839</v>
      </c>
      <c r="G63" s="49">
        <v>9210</v>
      </c>
      <c r="H63" s="109" t="s">
        <v>8986</v>
      </c>
      <c r="I63" s="20" t="s">
        <v>395</v>
      </c>
      <c r="J63" s="50">
        <v>2</v>
      </c>
      <c r="K63" s="115" t="s">
        <v>4176</v>
      </c>
      <c r="L63" s="1174">
        <v>2</v>
      </c>
      <c r="M63" s="529" t="s">
        <v>9647</v>
      </c>
      <c r="N63" s="16">
        <v>1</v>
      </c>
      <c r="O63" s="69" t="s">
        <v>572</v>
      </c>
      <c r="P63" s="344">
        <v>0</v>
      </c>
      <c r="Q63" s="53" t="s">
        <v>572</v>
      </c>
      <c r="R63" s="16">
        <v>0</v>
      </c>
      <c r="S63" s="50">
        <v>0</v>
      </c>
      <c r="T63" s="167" t="s">
        <v>572</v>
      </c>
      <c r="U63" s="16">
        <v>2</v>
      </c>
      <c r="V63" s="254">
        <v>1</v>
      </c>
      <c r="W63" s="16">
        <v>0</v>
      </c>
      <c r="X63" s="17" t="s">
        <v>572</v>
      </c>
      <c r="Y63" s="16">
        <v>1</v>
      </c>
      <c r="Z63" s="19" t="s">
        <v>4177</v>
      </c>
      <c r="AA63" s="16">
        <v>1</v>
      </c>
      <c r="AB63" s="50">
        <v>0</v>
      </c>
      <c r="AC63" s="51">
        <v>2001</v>
      </c>
      <c r="AD63" s="16">
        <v>0</v>
      </c>
      <c r="AE63" s="50"/>
      <c r="AF63" s="50" t="s">
        <v>572</v>
      </c>
      <c r="AG63" s="55" t="s">
        <v>572</v>
      </c>
      <c r="AH63" s="16">
        <v>1</v>
      </c>
      <c r="AI63" s="50">
        <v>1</v>
      </c>
      <c r="AJ63" s="51">
        <v>2000</v>
      </c>
      <c r="AK63" s="16">
        <v>1</v>
      </c>
      <c r="AL63" s="50">
        <v>4</v>
      </c>
      <c r="AM63" s="50">
        <v>1</v>
      </c>
      <c r="AN63" s="51">
        <v>2000</v>
      </c>
      <c r="AO63" s="16">
        <v>0</v>
      </c>
      <c r="AP63" s="50"/>
      <c r="AQ63" s="51" t="s">
        <v>572</v>
      </c>
      <c r="AR63" s="16">
        <v>0</v>
      </c>
      <c r="AS63" s="50">
        <v>1</v>
      </c>
      <c r="AT63" s="50">
        <v>1</v>
      </c>
      <c r="AU63" s="50">
        <v>1</v>
      </c>
      <c r="AV63" s="50">
        <v>1</v>
      </c>
      <c r="AW63" s="50">
        <v>1</v>
      </c>
      <c r="AX63" s="50">
        <v>0</v>
      </c>
      <c r="AY63" s="50">
        <v>1</v>
      </c>
      <c r="AZ63" s="50">
        <v>0</v>
      </c>
      <c r="BA63" s="50">
        <v>0</v>
      </c>
      <c r="BB63" s="50">
        <v>0</v>
      </c>
      <c r="BC63" s="69" t="s">
        <v>572</v>
      </c>
      <c r="BD63" s="423">
        <v>0</v>
      </c>
      <c r="BE63" s="475" t="s">
        <v>572</v>
      </c>
      <c r="BF63" s="25">
        <v>0</v>
      </c>
      <c r="BG63" s="19" t="s">
        <v>572</v>
      </c>
      <c r="BH63" s="16">
        <v>1</v>
      </c>
      <c r="BI63" s="19" t="s">
        <v>1884</v>
      </c>
      <c r="BJ63" s="16">
        <v>1</v>
      </c>
      <c r="BK63" s="21" t="s">
        <v>2095</v>
      </c>
      <c r="BL63" s="20" t="s">
        <v>396</v>
      </c>
      <c r="BM63" s="21" t="s">
        <v>214</v>
      </c>
      <c r="BN63" s="20" t="s">
        <v>213</v>
      </c>
      <c r="BO63" s="132" t="s">
        <v>572</v>
      </c>
      <c r="BP63" s="16">
        <v>0</v>
      </c>
      <c r="BQ63" s="134" t="s">
        <v>572</v>
      </c>
      <c r="BR63" s="16">
        <v>1</v>
      </c>
      <c r="BS63" s="19" t="s">
        <v>4177</v>
      </c>
      <c r="BT63" s="16">
        <v>2</v>
      </c>
      <c r="BU63" s="69" t="s">
        <v>572</v>
      </c>
      <c r="BV63" s="16">
        <v>0</v>
      </c>
      <c r="BW63" s="50">
        <v>0</v>
      </c>
      <c r="BX63" s="69" t="s">
        <v>572</v>
      </c>
      <c r="BY63" s="16" t="s">
        <v>2007</v>
      </c>
      <c r="BZ63" s="56" t="s">
        <v>572</v>
      </c>
      <c r="CA63" s="56" t="s">
        <v>572</v>
      </c>
      <c r="CB63" s="56" t="s">
        <v>572</v>
      </c>
      <c r="CC63" s="55" t="s">
        <v>572</v>
      </c>
      <c r="CD63" s="75" t="s">
        <v>1579</v>
      </c>
      <c r="CE63" s="1131" t="s">
        <v>1580</v>
      </c>
      <c r="CF63" s="75" t="s">
        <v>1548</v>
      </c>
      <c r="CG63" s="75" t="s">
        <v>1549</v>
      </c>
      <c r="CH63" s="75">
        <v>3</v>
      </c>
      <c r="CI63" s="75">
        <v>1999</v>
      </c>
      <c r="CJ63" s="75" t="s">
        <v>1548</v>
      </c>
      <c r="CK63" s="75">
        <v>1</v>
      </c>
      <c r="CL63" s="75">
        <v>1</v>
      </c>
      <c r="CM63" s="75" t="s">
        <v>1558</v>
      </c>
      <c r="CN63" s="75" t="s">
        <v>1551</v>
      </c>
      <c r="CO63" s="75">
        <f t="shared" si="4"/>
        <v>2</v>
      </c>
      <c r="CP63" s="336"/>
      <c r="CQ63" s="67">
        <v>61</v>
      </c>
      <c r="CR63" s="500" t="s">
        <v>394</v>
      </c>
      <c r="CS63" s="507" t="s">
        <v>3610</v>
      </c>
      <c r="CT63" s="511"/>
      <c r="CU63" s="512"/>
      <c r="CV63" s="628" t="s">
        <v>5610</v>
      </c>
      <c r="CW63" s="568">
        <v>0</v>
      </c>
      <c r="CX63" s="631" t="s">
        <v>572</v>
      </c>
      <c r="CY63" s="380">
        <v>0.15217</v>
      </c>
      <c r="CZ63" s="380">
        <v>9.4500000000000001E-2</v>
      </c>
      <c r="DA63" s="656">
        <v>31</v>
      </c>
      <c r="DB63" s="597">
        <v>16</v>
      </c>
      <c r="DC63" s="597">
        <v>2</v>
      </c>
      <c r="DD63" s="597">
        <v>3</v>
      </c>
      <c r="DE63" s="156" t="s">
        <v>572</v>
      </c>
      <c r="DF63" s="1025" t="s">
        <v>572</v>
      </c>
      <c r="DG63" s="717" t="s">
        <v>572</v>
      </c>
      <c r="DH63" s="1025" t="s">
        <v>572</v>
      </c>
      <c r="DI63" s="700" t="s">
        <v>572</v>
      </c>
      <c r="DJ63" s="521" t="s">
        <v>4007</v>
      </c>
      <c r="DK63" s="537">
        <v>1912</v>
      </c>
      <c r="DL63" s="538" t="s">
        <v>4423</v>
      </c>
      <c r="DM63" s="581" t="s">
        <v>572</v>
      </c>
      <c r="DN63" s="580">
        <v>0</v>
      </c>
      <c r="DO63" s="581" t="s">
        <v>572</v>
      </c>
      <c r="DP63" s="183" t="s">
        <v>572</v>
      </c>
      <c r="DQ63" s="183" t="s">
        <v>572</v>
      </c>
      <c r="DR63" s="183" t="s">
        <v>572</v>
      </c>
      <c r="DS63" s="184" t="s">
        <v>572</v>
      </c>
      <c r="DT63" s="571" t="s">
        <v>6024</v>
      </c>
      <c r="DU63" s="676">
        <v>2002</v>
      </c>
      <c r="DV63" s="183" t="s">
        <v>572</v>
      </c>
      <c r="DW63" s="547" t="s">
        <v>7880</v>
      </c>
      <c r="DX63" s="183">
        <v>0</v>
      </c>
      <c r="DY63" s="183" t="s">
        <v>572</v>
      </c>
      <c r="DZ63" s="547" t="s">
        <v>572</v>
      </c>
      <c r="EA63" s="256" t="s">
        <v>572</v>
      </c>
      <c r="EB63" s="58">
        <v>0</v>
      </c>
      <c r="EC63" s="183">
        <v>1</v>
      </c>
      <c r="ED63" s="642" t="s">
        <v>5420</v>
      </c>
      <c r="EE63" s="539">
        <v>1960</v>
      </c>
      <c r="EF63" s="537">
        <v>1965</v>
      </c>
      <c r="EG63" s="183">
        <v>4</v>
      </c>
      <c r="EH63" s="541" t="s">
        <v>6052</v>
      </c>
      <c r="EI63" s="547" t="s">
        <v>4470</v>
      </c>
      <c r="EJ63" s="183">
        <v>2</v>
      </c>
      <c r="EK63" s="183" t="s">
        <v>7015</v>
      </c>
      <c r="EL63" s="538" t="s">
        <v>4641</v>
      </c>
      <c r="EM63" s="370">
        <v>2003</v>
      </c>
      <c r="EN63" s="370">
        <v>3</v>
      </c>
      <c r="EO63" s="342">
        <v>2</v>
      </c>
      <c r="EP63" s="676">
        <v>1</v>
      </c>
      <c r="EQ63" s="676">
        <v>0</v>
      </c>
      <c r="ER63" s="611" t="s">
        <v>572</v>
      </c>
      <c r="ES63" s="183" t="s">
        <v>572</v>
      </c>
      <c r="ET63" s="184">
        <v>1</v>
      </c>
      <c r="EU63" s="799">
        <v>0</v>
      </c>
      <c r="EV63" s="572" t="s">
        <v>572</v>
      </c>
      <c r="EW63" s="183" t="s">
        <v>572</v>
      </c>
      <c r="EX63" s="597">
        <v>0</v>
      </c>
      <c r="EY63" s="571" t="s">
        <v>5725</v>
      </c>
      <c r="EZ63" s="183">
        <v>2013</v>
      </c>
      <c r="FA63" s="599">
        <v>2</v>
      </c>
      <c r="FB63" s="742">
        <v>50000</v>
      </c>
      <c r="FC63" s="740">
        <v>1</v>
      </c>
      <c r="FD63" s="691" t="s">
        <v>7300</v>
      </c>
      <c r="FE63" s="747">
        <v>2012</v>
      </c>
      <c r="FF63" s="761" t="s">
        <v>572</v>
      </c>
      <c r="FG63" s="762" t="s">
        <v>572</v>
      </c>
      <c r="FH63" s="713">
        <v>0</v>
      </c>
      <c r="FI63" s="788" t="s">
        <v>572</v>
      </c>
      <c r="FJ63" s="119" t="s">
        <v>7301</v>
      </c>
      <c r="FK63" s="561" t="s">
        <v>572</v>
      </c>
      <c r="FL63" s="713">
        <v>1</v>
      </c>
      <c r="FM63" s="600">
        <v>0</v>
      </c>
      <c r="FN63" s="549" t="s">
        <v>572</v>
      </c>
      <c r="FO63" s="762" t="s">
        <v>572</v>
      </c>
      <c r="FP63" s="713">
        <v>0</v>
      </c>
      <c r="FQ63" s="788" t="s">
        <v>572</v>
      </c>
      <c r="FR63" s="119" t="s">
        <v>7301</v>
      </c>
      <c r="FS63" s="561" t="s">
        <v>572</v>
      </c>
      <c r="FT63" s="713">
        <v>1</v>
      </c>
      <c r="FU63" s="600">
        <v>0</v>
      </c>
      <c r="FV63" s="564" t="s">
        <v>1548</v>
      </c>
      <c r="FW63" s="547" t="s">
        <v>7562</v>
      </c>
      <c r="FX63" s="536" t="s">
        <v>5894</v>
      </c>
      <c r="FY63" s="370">
        <v>2014</v>
      </c>
      <c r="FZ63" s="539">
        <v>3</v>
      </c>
      <c r="GA63" s="676">
        <v>1</v>
      </c>
      <c r="GB63" s="650" t="s">
        <v>6306</v>
      </c>
      <c r="GC63" s="109" t="s">
        <v>8</v>
      </c>
      <c r="GD63" s="183">
        <v>2</v>
      </c>
      <c r="GE63" s="683" t="s">
        <v>8837</v>
      </c>
      <c r="GF63" s="183">
        <v>2001</v>
      </c>
      <c r="GG63" s="183">
        <v>3</v>
      </c>
      <c r="GH63" s="340" t="s">
        <v>8839</v>
      </c>
      <c r="GI63" s="184">
        <v>4</v>
      </c>
      <c r="GJ63" s="426">
        <f t="shared" si="5"/>
        <v>8</v>
      </c>
      <c r="GK63" s="427">
        <f t="shared" si="6"/>
        <v>36.363636363636367</v>
      </c>
      <c r="GL63" s="12" t="str">
        <f t="shared" si="7"/>
        <v>C</v>
      </c>
      <c r="GM63" s="83" t="s">
        <v>21</v>
      </c>
      <c r="GN63" s="18" t="s">
        <v>2454</v>
      </c>
      <c r="GO63" s="342"/>
      <c r="GP63" s="1016">
        <v>43.7</v>
      </c>
      <c r="GQ63" s="184">
        <v>0</v>
      </c>
      <c r="GR63" s="57"/>
      <c r="GS63" s="58"/>
      <c r="GT63" s="59"/>
    </row>
    <row r="64" spans="1:202" ht="14.25" customHeight="1" x14ac:dyDescent="0.25">
      <c r="A64" s="67">
        <v>62</v>
      </c>
      <c r="B64" s="13"/>
      <c r="C64" s="23" t="s">
        <v>397</v>
      </c>
      <c r="D64" s="83" t="s">
        <v>12</v>
      </c>
      <c r="E64" s="849">
        <v>1990.924</v>
      </c>
      <c r="F64" s="847">
        <v>878.17200000000003</v>
      </c>
      <c r="G64" s="49">
        <v>441.08765578193845</v>
      </c>
      <c r="H64" s="109" t="s">
        <v>3739</v>
      </c>
      <c r="I64" s="369" t="s">
        <v>398</v>
      </c>
      <c r="J64" s="50">
        <v>2</v>
      </c>
      <c r="K64" s="116" t="s">
        <v>3740</v>
      </c>
      <c r="L64" s="16">
        <v>2</v>
      </c>
      <c r="M64" s="19" t="s">
        <v>3741</v>
      </c>
      <c r="N64" s="16">
        <v>1</v>
      </c>
      <c r="O64" s="69" t="s">
        <v>572</v>
      </c>
      <c r="P64" s="344">
        <v>0</v>
      </c>
      <c r="Q64" s="53" t="s">
        <v>572</v>
      </c>
      <c r="R64" s="16">
        <v>1</v>
      </c>
      <c r="S64" s="50">
        <v>1</v>
      </c>
      <c r="T64" s="474" t="s">
        <v>3740</v>
      </c>
      <c r="U64" s="16">
        <v>1</v>
      </c>
      <c r="V64" s="254">
        <v>1</v>
      </c>
      <c r="W64" s="16">
        <v>1</v>
      </c>
      <c r="X64" s="1" t="s">
        <v>7117</v>
      </c>
      <c r="Y64" s="16">
        <v>0</v>
      </c>
      <c r="Z64" s="17" t="s">
        <v>572</v>
      </c>
      <c r="AA64" s="16">
        <v>0</v>
      </c>
      <c r="AB64" s="50"/>
      <c r="AC64" s="51" t="s">
        <v>572</v>
      </c>
      <c r="AD64" s="16">
        <v>0</v>
      </c>
      <c r="AE64" s="50"/>
      <c r="AF64" s="50" t="s">
        <v>572</v>
      </c>
      <c r="AG64" s="55" t="s">
        <v>572</v>
      </c>
      <c r="AH64" s="25">
        <v>0</v>
      </c>
      <c r="AI64" s="56"/>
      <c r="AJ64" s="55" t="s">
        <v>572</v>
      </c>
      <c r="AK64" s="16">
        <v>1</v>
      </c>
      <c r="AL64" s="50">
        <v>2</v>
      </c>
      <c r="AM64" s="50">
        <v>1</v>
      </c>
      <c r="AN64" s="51">
        <v>2011</v>
      </c>
      <c r="AO64" s="16">
        <v>0</v>
      </c>
      <c r="AP64" s="50"/>
      <c r="AQ64" s="51" t="s">
        <v>572</v>
      </c>
      <c r="AR64" s="16">
        <v>0</v>
      </c>
      <c r="AS64" s="50">
        <v>1</v>
      </c>
      <c r="AT64" s="50">
        <v>0</v>
      </c>
      <c r="AU64" s="50">
        <v>0</v>
      </c>
      <c r="AV64" s="50">
        <v>0</v>
      </c>
      <c r="AW64" s="50">
        <v>1</v>
      </c>
      <c r="AX64" s="50">
        <v>1</v>
      </c>
      <c r="AY64" s="50">
        <v>0</v>
      </c>
      <c r="AZ64" s="50">
        <v>0</v>
      </c>
      <c r="BA64" s="50">
        <v>0</v>
      </c>
      <c r="BB64" s="50">
        <v>0</v>
      </c>
      <c r="BC64" s="69" t="s">
        <v>572</v>
      </c>
      <c r="BD64" s="423">
        <v>0</v>
      </c>
      <c r="BE64" s="475" t="s">
        <v>572</v>
      </c>
      <c r="BF64" s="25">
        <v>0</v>
      </c>
      <c r="BG64" s="19" t="s">
        <v>572</v>
      </c>
      <c r="BH64" s="16">
        <v>0</v>
      </c>
      <c r="BI64" s="19" t="s">
        <v>572</v>
      </c>
      <c r="BJ64" s="16">
        <v>0</v>
      </c>
      <c r="BK64" s="119" t="s">
        <v>3165</v>
      </c>
      <c r="BL64" s="20" t="s">
        <v>399</v>
      </c>
      <c r="BM64" s="21" t="s">
        <v>401</v>
      </c>
      <c r="BN64" s="20" t="s">
        <v>400</v>
      </c>
      <c r="BO64" s="132" t="s">
        <v>572</v>
      </c>
      <c r="BP64" s="16">
        <v>0</v>
      </c>
      <c r="BQ64" s="134" t="s">
        <v>572</v>
      </c>
      <c r="BR64" s="16">
        <v>1</v>
      </c>
      <c r="BS64" s="19" t="s">
        <v>3742</v>
      </c>
      <c r="BT64" s="16">
        <v>0</v>
      </c>
      <c r="BU64" s="69" t="s">
        <v>572</v>
      </c>
      <c r="BV64" s="16">
        <v>0</v>
      </c>
      <c r="BW64" s="50">
        <v>3</v>
      </c>
      <c r="BX64" s="69" t="s">
        <v>572</v>
      </c>
      <c r="BY64" s="16" t="s">
        <v>1966</v>
      </c>
      <c r="BZ64" s="56" t="s">
        <v>572</v>
      </c>
      <c r="CA64" s="56" t="s">
        <v>572</v>
      </c>
      <c r="CB64" s="56" t="s">
        <v>572</v>
      </c>
      <c r="CC64" s="55" t="s">
        <v>572</v>
      </c>
      <c r="CD64" s="75" t="s">
        <v>1281</v>
      </c>
      <c r="CE64" s="1131" t="s">
        <v>1626</v>
      </c>
      <c r="CF64" s="67" t="s">
        <v>1548</v>
      </c>
      <c r="CG64" s="67" t="s">
        <v>13</v>
      </c>
      <c r="CH64" s="73">
        <v>3</v>
      </c>
      <c r="CI64" s="67">
        <v>2007</v>
      </c>
      <c r="CJ64" s="73" t="s">
        <v>1548</v>
      </c>
      <c r="CK64" s="73">
        <v>1</v>
      </c>
      <c r="CL64" s="74">
        <v>2</v>
      </c>
      <c r="CM64" s="1135" t="s">
        <v>9534</v>
      </c>
      <c r="CN64" s="75" t="s">
        <v>1553</v>
      </c>
      <c r="CO64" s="75">
        <f t="shared" si="4"/>
        <v>3</v>
      </c>
      <c r="CP64" s="336"/>
      <c r="CQ64" s="67">
        <v>62</v>
      </c>
      <c r="CR64" s="500" t="s">
        <v>397</v>
      </c>
      <c r="CS64" s="507" t="s">
        <v>3545</v>
      </c>
      <c r="CT64" s="511"/>
      <c r="CU64" s="512"/>
      <c r="CV64" s="628" t="s">
        <v>4689</v>
      </c>
      <c r="CW64" s="568">
        <v>0</v>
      </c>
      <c r="CX64" s="872" t="s">
        <v>5609</v>
      </c>
      <c r="CY64" s="380">
        <v>0.19564999999999999</v>
      </c>
      <c r="CZ64" s="380">
        <v>0.20469999999999999</v>
      </c>
      <c r="DA64" s="656">
        <v>56</v>
      </c>
      <c r="DB64" s="597">
        <v>23</v>
      </c>
      <c r="DC64" s="597">
        <v>2</v>
      </c>
      <c r="DD64" s="597">
        <v>12</v>
      </c>
      <c r="DE64" s="156" t="s">
        <v>9303</v>
      </c>
      <c r="DF64" s="1025" t="s">
        <v>9304</v>
      </c>
      <c r="DG64" s="717">
        <v>2</v>
      </c>
      <c r="DH64" s="119" t="s">
        <v>9305</v>
      </c>
      <c r="DI64" s="700">
        <v>2002</v>
      </c>
      <c r="DJ64" s="521" t="s">
        <v>4008</v>
      </c>
      <c r="DK64" s="537">
        <v>1996</v>
      </c>
      <c r="DL64" s="547" t="s">
        <v>572</v>
      </c>
      <c r="DM64" s="580" t="s">
        <v>572</v>
      </c>
      <c r="DN64" s="580">
        <v>0</v>
      </c>
      <c r="DO64" s="580" t="s">
        <v>572</v>
      </c>
      <c r="DP64" s="183" t="s">
        <v>572</v>
      </c>
      <c r="DQ64" s="183" t="s">
        <v>572</v>
      </c>
      <c r="DR64" s="183" t="s">
        <v>572</v>
      </c>
      <c r="DS64" s="184" t="s">
        <v>572</v>
      </c>
      <c r="DT64" s="571" t="s">
        <v>5421</v>
      </c>
      <c r="DU64" s="676">
        <v>1996</v>
      </c>
      <c r="DV64" s="183" t="s">
        <v>6743</v>
      </c>
      <c r="DW64" s="547" t="s">
        <v>4636</v>
      </c>
      <c r="DX64" s="183">
        <v>1</v>
      </c>
      <c r="DY64" s="183" t="s">
        <v>1563</v>
      </c>
      <c r="DZ64" s="538" t="s">
        <v>6744</v>
      </c>
      <c r="EA64" s="256">
        <v>2008</v>
      </c>
      <c r="EB64" s="58">
        <v>3</v>
      </c>
      <c r="EC64" s="183">
        <v>2</v>
      </c>
      <c r="ED64" s="642" t="s">
        <v>5421</v>
      </c>
      <c r="EE64" s="539">
        <v>1996</v>
      </c>
      <c r="EF64" s="537">
        <v>1987</v>
      </c>
      <c r="EG64" s="183">
        <v>4</v>
      </c>
      <c r="EH64" s="541" t="s">
        <v>6052</v>
      </c>
      <c r="EI64" s="547" t="s">
        <v>4470</v>
      </c>
      <c r="EJ64" s="183">
        <v>2</v>
      </c>
      <c r="EK64" s="183" t="s">
        <v>7015</v>
      </c>
      <c r="EL64" s="538" t="s">
        <v>4641</v>
      </c>
      <c r="EM64" s="370">
        <v>2011</v>
      </c>
      <c r="EN64" s="370">
        <v>3</v>
      </c>
      <c r="EO64" s="700">
        <v>2</v>
      </c>
      <c r="EP64" s="676">
        <v>1</v>
      </c>
      <c r="EQ64" s="676">
        <v>1</v>
      </c>
      <c r="ER64" s="611" t="s">
        <v>572</v>
      </c>
      <c r="ES64" s="183" t="s">
        <v>572</v>
      </c>
      <c r="ET64" s="184">
        <v>0</v>
      </c>
      <c r="EU64" s="799">
        <v>0</v>
      </c>
      <c r="EV64" s="572" t="s">
        <v>572</v>
      </c>
      <c r="EW64" s="183" t="s">
        <v>572</v>
      </c>
      <c r="EX64" s="597">
        <v>0</v>
      </c>
      <c r="EY64" s="571" t="s">
        <v>6603</v>
      </c>
      <c r="EZ64" s="561">
        <v>2009</v>
      </c>
      <c r="FA64" s="600">
        <v>1</v>
      </c>
      <c r="FB64" s="742">
        <v>13500</v>
      </c>
      <c r="FC64" s="740">
        <v>1</v>
      </c>
      <c r="FD64" s="691" t="s">
        <v>7464</v>
      </c>
      <c r="FE64" s="747">
        <v>2004</v>
      </c>
      <c r="FF64" s="761" t="s">
        <v>6883</v>
      </c>
      <c r="FG64" s="762" t="s">
        <v>7181</v>
      </c>
      <c r="FH64" s="794">
        <v>2</v>
      </c>
      <c r="FI64" s="20" t="s">
        <v>7291</v>
      </c>
      <c r="FJ64" s="119" t="s">
        <v>7182</v>
      </c>
      <c r="FK64" s="561">
        <v>2011</v>
      </c>
      <c r="FL64" s="713">
        <v>3</v>
      </c>
      <c r="FM64" s="600">
        <v>2</v>
      </c>
      <c r="FN64" s="761" t="s">
        <v>7211</v>
      </c>
      <c r="FO64" s="762" t="s">
        <v>1626</v>
      </c>
      <c r="FP64" s="836">
        <v>2</v>
      </c>
      <c r="FQ64" s="20" t="s">
        <v>7291</v>
      </c>
      <c r="FR64" s="536" t="s">
        <v>7183</v>
      </c>
      <c r="FS64" s="597">
        <v>2011</v>
      </c>
      <c r="FT64" s="597">
        <v>3</v>
      </c>
      <c r="FU64" s="599">
        <v>2</v>
      </c>
      <c r="FV64" s="566" t="s">
        <v>2486</v>
      </c>
      <c r="FW64" s="547" t="s">
        <v>7563</v>
      </c>
      <c r="FX64" s="722" t="s">
        <v>6307</v>
      </c>
      <c r="FY64" s="539" t="s">
        <v>572</v>
      </c>
      <c r="FZ64" s="539">
        <v>1</v>
      </c>
      <c r="GA64" s="676">
        <v>0</v>
      </c>
      <c r="GB64" s="860" t="s">
        <v>572</v>
      </c>
      <c r="GC64" s="109" t="s">
        <v>8</v>
      </c>
      <c r="GD64" s="183">
        <v>2</v>
      </c>
      <c r="GE64" s="683" t="s">
        <v>8846</v>
      </c>
      <c r="GF64" s="183">
        <v>1994</v>
      </c>
      <c r="GG64" s="183">
        <v>3</v>
      </c>
      <c r="GH64" s="340" t="s">
        <v>9443</v>
      </c>
      <c r="GI64" s="184">
        <v>4</v>
      </c>
      <c r="GJ64" s="426">
        <f t="shared" si="5"/>
        <v>12</v>
      </c>
      <c r="GK64" s="427">
        <f t="shared" si="6"/>
        <v>54.54545454545454</v>
      </c>
      <c r="GL64" s="12" t="str">
        <f t="shared" si="7"/>
        <v>B</v>
      </c>
      <c r="GM64" s="83" t="s">
        <v>12</v>
      </c>
      <c r="GN64" s="18" t="s">
        <v>2454</v>
      </c>
      <c r="GO64" s="342"/>
      <c r="GP64" s="1016"/>
      <c r="GQ64" s="184">
        <v>0</v>
      </c>
      <c r="GR64" s="57"/>
      <c r="GS64" s="58"/>
      <c r="GT64" s="59"/>
    </row>
    <row r="65" spans="1:202" x14ac:dyDescent="0.25">
      <c r="A65" s="67">
        <v>63</v>
      </c>
      <c r="B65" s="13"/>
      <c r="C65" s="14" t="s">
        <v>402</v>
      </c>
      <c r="D65" s="83" t="s">
        <v>21</v>
      </c>
      <c r="E65" s="849">
        <v>4490.7</v>
      </c>
      <c r="F65" s="847">
        <v>15300.892451016238</v>
      </c>
      <c r="G65" s="49">
        <v>3407.2399516815281</v>
      </c>
      <c r="H65" s="109" t="s">
        <v>404</v>
      </c>
      <c r="I65" s="369" t="s">
        <v>403</v>
      </c>
      <c r="J65" s="50">
        <v>2</v>
      </c>
      <c r="K65" s="116" t="s">
        <v>1345</v>
      </c>
      <c r="L65" s="16">
        <v>2</v>
      </c>
      <c r="M65" s="177" t="s">
        <v>3137</v>
      </c>
      <c r="N65" s="16">
        <v>2</v>
      </c>
      <c r="O65" s="19" t="s">
        <v>3139</v>
      </c>
      <c r="P65" s="344">
        <v>0</v>
      </c>
      <c r="Q65" s="53" t="s">
        <v>572</v>
      </c>
      <c r="R65" s="16">
        <v>0</v>
      </c>
      <c r="S65" s="50">
        <v>0</v>
      </c>
      <c r="T65" s="167" t="s">
        <v>572</v>
      </c>
      <c r="U65" s="16">
        <v>2</v>
      </c>
      <c r="V65" s="254">
        <v>1</v>
      </c>
      <c r="W65" s="16">
        <v>1</v>
      </c>
      <c r="X65" s="1" t="s">
        <v>3138</v>
      </c>
      <c r="Y65" s="16">
        <v>1</v>
      </c>
      <c r="Z65" s="177" t="s">
        <v>3140</v>
      </c>
      <c r="AA65" s="16">
        <v>1</v>
      </c>
      <c r="AB65" s="50">
        <v>1</v>
      </c>
      <c r="AC65" s="55">
        <v>2004</v>
      </c>
      <c r="AD65" s="16">
        <v>1</v>
      </c>
      <c r="AE65" s="50">
        <v>1</v>
      </c>
      <c r="AF65" s="50">
        <v>4</v>
      </c>
      <c r="AG65" s="55">
        <v>2006</v>
      </c>
      <c r="AH65" s="16">
        <v>1</v>
      </c>
      <c r="AI65" s="50">
        <v>1</v>
      </c>
      <c r="AJ65" s="55">
        <v>2012</v>
      </c>
      <c r="AK65" s="16">
        <v>1</v>
      </c>
      <c r="AL65" s="50">
        <v>2</v>
      </c>
      <c r="AM65" s="50">
        <v>1</v>
      </c>
      <c r="AN65" s="51">
        <v>2004</v>
      </c>
      <c r="AO65" s="16">
        <v>0</v>
      </c>
      <c r="AP65" s="50"/>
      <c r="AQ65" s="66" t="s">
        <v>572</v>
      </c>
      <c r="AR65" s="16">
        <v>1</v>
      </c>
      <c r="AS65" s="50">
        <v>1</v>
      </c>
      <c r="AT65" s="50">
        <v>1</v>
      </c>
      <c r="AU65" s="50">
        <v>0</v>
      </c>
      <c r="AV65" s="50">
        <v>0</v>
      </c>
      <c r="AW65" s="50">
        <v>1</v>
      </c>
      <c r="AX65" s="50">
        <v>1</v>
      </c>
      <c r="AY65" s="50">
        <v>1</v>
      </c>
      <c r="AZ65" s="50">
        <v>0</v>
      </c>
      <c r="BA65" s="50">
        <v>1</v>
      </c>
      <c r="BB65" s="50">
        <v>0</v>
      </c>
      <c r="BC65" s="69" t="s">
        <v>572</v>
      </c>
      <c r="BD65" s="423">
        <v>0</v>
      </c>
      <c r="BE65" s="479" t="s">
        <v>572</v>
      </c>
      <c r="BF65" s="25">
        <v>0</v>
      </c>
      <c r="BG65" s="19" t="s">
        <v>572</v>
      </c>
      <c r="BH65" s="16">
        <v>0</v>
      </c>
      <c r="BI65" s="19" t="s">
        <v>572</v>
      </c>
      <c r="BJ65" s="16">
        <v>3</v>
      </c>
      <c r="BK65" s="119" t="s">
        <v>2119</v>
      </c>
      <c r="BL65" s="20" t="s">
        <v>405</v>
      </c>
      <c r="BM65" s="21" t="s">
        <v>407</v>
      </c>
      <c r="BN65" s="20" t="s">
        <v>406</v>
      </c>
      <c r="BO65" s="19" t="s">
        <v>2141</v>
      </c>
      <c r="BP65" s="16">
        <v>0</v>
      </c>
      <c r="BQ65" s="134" t="s">
        <v>572</v>
      </c>
      <c r="BR65" s="16">
        <v>0</v>
      </c>
      <c r="BS65" s="17" t="s">
        <v>572</v>
      </c>
      <c r="BT65" s="16">
        <v>2</v>
      </c>
      <c r="BU65" s="69" t="s">
        <v>2051</v>
      </c>
      <c r="BV65" s="16">
        <v>0</v>
      </c>
      <c r="BW65" s="50">
        <v>0</v>
      </c>
      <c r="BX65" s="69" t="s">
        <v>572</v>
      </c>
      <c r="BY65" s="16" t="s">
        <v>2088</v>
      </c>
      <c r="BZ65" s="50" t="s">
        <v>1966</v>
      </c>
      <c r="CA65" s="56" t="s">
        <v>572</v>
      </c>
      <c r="CB65" s="56" t="s">
        <v>572</v>
      </c>
      <c r="CC65" s="55">
        <v>0</v>
      </c>
      <c r="CD65" s="75" t="s">
        <v>1598</v>
      </c>
      <c r="CE65" s="1131" t="s">
        <v>1658</v>
      </c>
      <c r="CF65" s="67" t="s">
        <v>1548</v>
      </c>
      <c r="CG65" s="67" t="s">
        <v>13</v>
      </c>
      <c r="CH65" s="73">
        <v>3</v>
      </c>
      <c r="CI65" s="67">
        <v>2013</v>
      </c>
      <c r="CJ65" s="73" t="s">
        <v>1542</v>
      </c>
      <c r="CK65" s="73">
        <v>1</v>
      </c>
      <c r="CL65" s="74">
        <v>1</v>
      </c>
      <c r="CM65" s="67" t="s">
        <v>1558</v>
      </c>
      <c r="CN65" s="75" t="s">
        <v>1553</v>
      </c>
      <c r="CO65" s="75">
        <f t="shared" si="4"/>
        <v>3</v>
      </c>
      <c r="CP65" s="336"/>
      <c r="CQ65" s="67">
        <v>63</v>
      </c>
      <c r="CR65" s="500" t="s">
        <v>402</v>
      </c>
      <c r="CS65" s="507" t="s">
        <v>3611</v>
      </c>
      <c r="CT65" s="511"/>
      <c r="CU65" s="512" t="s">
        <v>3748</v>
      </c>
      <c r="CV65" s="632" t="s">
        <v>5607</v>
      </c>
      <c r="CW65" s="568">
        <v>2</v>
      </c>
      <c r="CX65" s="636" t="s">
        <v>5606</v>
      </c>
      <c r="CY65" s="380">
        <v>0.63768000000000002</v>
      </c>
      <c r="CZ65" s="380">
        <v>0.59840000000000004</v>
      </c>
      <c r="DA65" s="656">
        <v>91</v>
      </c>
      <c r="DB65" s="597">
        <v>57</v>
      </c>
      <c r="DC65" s="597">
        <v>44</v>
      </c>
      <c r="DD65" s="597">
        <v>29</v>
      </c>
      <c r="DE65" s="156" t="s">
        <v>9306</v>
      </c>
      <c r="DF65" s="1025" t="s">
        <v>9307</v>
      </c>
      <c r="DG65" s="717">
        <v>7</v>
      </c>
      <c r="DH65" s="119" t="s">
        <v>9308</v>
      </c>
      <c r="DI65" s="700">
        <v>2012</v>
      </c>
      <c r="DJ65" s="542" t="s">
        <v>3774</v>
      </c>
      <c r="DK65" s="537">
        <v>1998</v>
      </c>
      <c r="DL65" s="538" t="s">
        <v>4009</v>
      </c>
      <c r="DM65" s="580">
        <v>2011</v>
      </c>
      <c r="DN65" s="580">
        <v>3</v>
      </c>
      <c r="DO65" s="580">
        <v>4</v>
      </c>
      <c r="DP65" s="183" t="s">
        <v>572</v>
      </c>
      <c r="DQ65" s="183" t="s">
        <v>572</v>
      </c>
      <c r="DR65" s="183" t="s">
        <v>572</v>
      </c>
      <c r="DS65" s="184" t="s">
        <v>572</v>
      </c>
      <c r="DT65" s="571" t="s">
        <v>5521</v>
      </c>
      <c r="DU65" s="676">
        <v>2011</v>
      </c>
      <c r="DV65" s="183" t="s">
        <v>5797</v>
      </c>
      <c r="DW65" s="547" t="s">
        <v>5754</v>
      </c>
      <c r="DX65" s="183">
        <v>1</v>
      </c>
      <c r="DY65" s="183" t="s">
        <v>1563</v>
      </c>
      <c r="DZ65" s="538" t="s">
        <v>6025</v>
      </c>
      <c r="EA65" s="918">
        <v>2011</v>
      </c>
      <c r="EB65" s="370">
        <v>3</v>
      </c>
      <c r="EC65" s="539">
        <v>2</v>
      </c>
      <c r="ED65" s="642" t="s">
        <v>5521</v>
      </c>
      <c r="EE65" s="539">
        <v>2011</v>
      </c>
      <c r="EF65" s="537">
        <v>1993</v>
      </c>
      <c r="EG65" s="183">
        <v>4</v>
      </c>
      <c r="EH65" s="547" t="s">
        <v>4064</v>
      </c>
      <c r="EI65" s="547" t="s">
        <v>6745</v>
      </c>
      <c r="EJ65" s="183">
        <v>2</v>
      </c>
      <c r="EK65" s="183" t="s">
        <v>6962</v>
      </c>
      <c r="EL65" s="538" t="s">
        <v>6026</v>
      </c>
      <c r="EM65" s="370">
        <v>1998</v>
      </c>
      <c r="EN65" s="370">
        <v>3</v>
      </c>
      <c r="EO65" s="700">
        <v>2</v>
      </c>
      <c r="EP65" s="676">
        <v>0</v>
      </c>
      <c r="EQ65" s="676">
        <v>1</v>
      </c>
      <c r="ER65" s="571" t="s">
        <v>4516</v>
      </c>
      <c r="ES65" s="183">
        <v>2011</v>
      </c>
      <c r="ET65" s="184">
        <v>3</v>
      </c>
      <c r="EU65" s="799">
        <v>1</v>
      </c>
      <c r="EV65" s="571" t="s">
        <v>3775</v>
      </c>
      <c r="EW65" s="183">
        <v>2011</v>
      </c>
      <c r="EX65" s="560">
        <v>2</v>
      </c>
      <c r="EY65" s="571" t="s">
        <v>3776</v>
      </c>
      <c r="EZ65" s="183">
        <v>2008</v>
      </c>
      <c r="FA65" s="599">
        <v>3</v>
      </c>
      <c r="FB65" s="742">
        <v>360300</v>
      </c>
      <c r="FC65" s="740">
        <v>2</v>
      </c>
      <c r="FD65" s="692" t="s">
        <v>6853</v>
      </c>
      <c r="FE65" s="747">
        <v>2006</v>
      </c>
      <c r="FF65" s="761" t="s">
        <v>6652</v>
      </c>
      <c r="FG65" s="762" t="s">
        <v>6897</v>
      </c>
      <c r="FH65" s="713">
        <v>1</v>
      </c>
      <c r="FI65" s="788" t="s">
        <v>1563</v>
      </c>
      <c r="FJ65" s="119" t="s">
        <v>3777</v>
      </c>
      <c r="FK65" s="561">
        <v>2012</v>
      </c>
      <c r="FL65" s="713">
        <v>3</v>
      </c>
      <c r="FM65" s="600">
        <v>2</v>
      </c>
      <c r="FN65" s="759" t="s">
        <v>6652</v>
      </c>
      <c r="FO65" s="760" t="s">
        <v>6894</v>
      </c>
      <c r="FP65" s="831">
        <v>1</v>
      </c>
      <c r="FQ65" s="779" t="s">
        <v>1563</v>
      </c>
      <c r="FR65" s="536" t="s">
        <v>6811</v>
      </c>
      <c r="FS65" s="597">
        <v>2012</v>
      </c>
      <c r="FT65" s="597">
        <v>3</v>
      </c>
      <c r="FU65" s="599">
        <v>2</v>
      </c>
      <c r="FV65" s="564" t="s">
        <v>1450</v>
      </c>
      <c r="FW65" s="541" t="s">
        <v>6762</v>
      </c>
      <c r="FX65" s="536" t="s">
        <v>6929</v>
      </c>
      <c r="FY65" s="539">
        <v>2011</v>
      </c>
      <c r="FZ65" s="539">
        <v>3</v>
      </c>
      <c r="GA65" s="676">
        <v>2</v>
      </c>
      <c r="GB65" s="650" t="s">
        <v>5895</v>
      </c>
      <c r="GC65" s="979" t="s">
        <v>8</v>
      </c>
      <c r="GD65" s="183">
        <v>2</v>
      </c>
      <c r="GE65" s="683" t="s">
        <v>8837</v>
      </c>
      <c r="GF65" s="183">
        <v>1998</v>
      </c>
      <c r="GG65" s="183">
        <v>3</v>
      </c>
      <c r="GH65" s="340" t="s">
        <v>8835</v>
      </c>
      <c r="GI65" s="184">
        <v>4</v>
      </c>
      <c r="GJ65" s="426">
        <f t="shared" si="5"/>
        <v>18</v>
      </c>
      <c r="GK65" s="427">
        <f t="shared" si="6"/>
        <v>81.818181818181827</v>
      </c>
      <c r="GL65" s="12" t="str">
        <f t="shared" si="7"/>
        <v>A</v>
      </c>
      <c r="GM65" s="83" t="s">
        <v>21</v>
      </c>
      <c r="GN65" s="18" t="s">
        <v>2456</v>
      </c>
      <c r="GO65" s="1161" t="s">
        <v>3851</v>
      </c>
      <c r="GP65" s="1016"/>
      <c r="GQ65" s="184">
        <v>0</v>
      </c>
      <c r="GR65" s="57"/>
      <c r="GS65" s="58"/>
      <c r="GT65" s="59"/>
    </row>
    <row r="66" spans="1:202" x14ac:dyDescent="0.25">
      <c r="A66" s="67">
        <v>64</v>
      </c>
      <c r="B66" s="13"/>
      <c r="C66" s="14" t="s">
        <v>408</v>
      </c>
      <c r="D66" s="83" t="s">
        <v>38</v>
      </c>
      <c r="E66" s="849">
        <v>80688.544999999998</v>
      </c>
      <c r="F66" s="847">
        <v>3727755.9333752561</v>
      </c>
      <c r="G66" s="49">
        <v>45790</v>
      </c>
      <c r="H66" s="109" t="s">
        <v>410</v>
      </c>
      <c r="I66" s="369" t="s">
        <v>409</v>
      </c>
      <c r="J66" s="50">
        <v>2</v>
      </c>
      <c r="K66" s="177" t="s">
        <v>410</v>
      </c>
      <c r="L66" s="16">
        <v>2</v>
      </c>
      <c r="M66" s="529" t="s">
        <v>9590</v>
      </c>
      <c r="N66" s="16">
        <v>3</v>
      </c>
      <c r="O66" s="1" t="s">
        <v>2405</v>
      </c>
      <c r="P66" s="344">
        <v>1</v>
      </c>
      <c r="Q66" s="115" t="s">
        <v>2406</v>
      </c>
      <c r="R66" s="16">
        <v>0</v>
      </c>
      <c r="S66" s="50">
        <v>0</v>
      </c>
      <c r="T66" s="167" t="s">
        <v>572</v>
      </c>
      <c r="U66" s="16">
        <v>2</v>
      </c>
      <c r="V66" s="254">
        <v>1</v>
      </c>
      <c r="W66" s="16">
        <v>1</v>
      </c>
      <c r="X66" s="177" t="s">
        <v>2404</v>
      </c>
      <c r="Y66" s="16">
        <v>1</v>
      </c>
      <c r="Z66" s="1" t="s">
        <v>1933</v>
      </c>
      <c r="AA66" s="16">
        <v>1</v>
      </c>
      <c r="AB66" s="50">
        <v>1</v>
      </c>
      <c r="AC66" s="51">
        <v>2006</v>
      </c>
      <c r="AD66" s="16">
        <v>1</v>
      </c>
      <c r="AE66" s="50">
        <v>1</v>
      </c>
      <c r="AF66" s="50">
        <v>5</v>
      </c>
      <c r="AG66" s="51">
        <v>2006</v>
      </c>
      <c r="AH66" s="25">
        <v>0</v>
      </c>
      <c r="AI66" s="56"/>
      <c r="AJ66" s="55" t="s">
        <v>572</v>
      </c>
      <c r="AK66" s="16">
        <v>1</v>
      </c>
      <c r="AL66" s="50">
        <v>2</v>
      </c>
      <c r="AM66" s="50">
        <v>1</v>
      </c>
      <c r="AN66" s="51">
        <v>2004</v>
      </c>
      <c r="AO66" s="16">
        <v>1</v>
      </c>
      <c r="AP66" s="50">
        <v>1</v>
      </c>
      <c r="AQ66" s="51">
        <v>2000</v>
      </c>
      <c r="AR66" s="16">
        <v>1</v>
      </c>
      <c r="AS66" s="50">
        <v>1</v>
      </c>
      <c r="AT66" s="50">
        <v>1</v>
      </c>
      <c r="AU66" s="50">
        <v>1</v>
      </c>
      <c r="AV66" s="50">
        <v>1</v>
      </c>
      <c r="AW66" s="50">
        <v>1</v>
      </c>
      <c r="AX66" s="50">
        <v>1</v>
      </c>
      <c r="AY66" s="50">
        <v>0</v>
      </c>
      <c r="AZ66" s="50">
        <v>1</v>
      </c>
      <c r="BA66" s="50">
        <v>0</v>
      </c>
      <c r="BB66" s="56">
        <v>1</v>
      </c>
      <c r="BC66" s="19" t="s">
        <v>2146</v>
      </c>
      <c r="BD66" s="423">
        <v>1</v>
      </c>
      <c r="BE66" s="19" t="s">
        <v>8988</v>
      </c>
      <c r="BF66" s="25">
        <v>0</v>
      </c>
      <c r="BG66" s="19" t="s">
        <v>572</v>
      </c>
      <c r="BH66" s="16">
        <v>0</v>
      </c>
      <c r="BI66" s="19" t="s">
        <v>572</v>
      </c>
      <c r="BJ66" s="16">
        <v>1</v>
      </c>
      <c r="BK66" s="21" t="s">
        <v>412</v>
      </c>
      <c r="BL66" s="20" t="s">
        <v>411</v>
      </c>
      <c r="BM66" s="21" t="s">
        <v>414</v>
      </c>
      <c r="BN66" s="20" t="s">
        <v>413</v>
      </c>
      <c r="BO66" s="132" t="s">
        <v>572</v>
      </c>
      <c r="BP66" s="16">
        <v>1</v>
      </c>
      <c r="BQ66" s="288" t="s">
        <v>2508</v>
      </c>
      <c r="BR66" s="16">
        <v>1</v>
      </c>
      <c r="BS66" s="1" t="s">
        <v>1935</v>
      </c>
      <c r="BT66" s="16">
        <v>0</v>
      </c>
      <c r="BU66" s="24" t="s">
        <v>1934</v>
      </c>
      <c r="BV66" s="16">
        <v>0</v>
      </c>
      <c r="BW66" s="50">
        <v>2</v>
      </c>
      <c r="BX66" s="17" t="s">
        <v>1936</v>
      </c>
      <c r="BY66" s="16" t="s">
        <v>2011</v>
      </c>
      <c r="BZ66" s="50" t="s">
        <v>2007</v>
      </c>
      <c r="CA66" s="50" t="s">
        <v>1966</v>
      </c>
      <c r="CB66" s="65" t="s">
        <v>572</v>
      </c>
      <c r="CC66" s="66">
        <v>0</v>
      </c>
      <c r="CD66" s="83" t="s">
        <v>1509</v>
      </c>
      <c r="CE66" s="1131" t="s">
        <v>1659</v>
      </c>
      <c r="CF66" s="75" t="s">
        <v>1556</v>
      </c>
      <c r="CG66" s="75" t="s">
        <v>13</v>
      </c>
      <c r="CH66" s="75">
        <v>3</v>
      </c>
      <c r="CI66" s="75">
        <v>1999</v>
      </c>
      <c r="CJ66" s="75" t="s">
        <v>1542</v>
      </c>
      <c r="CK66" s="75">
        <v>1</v>
      </c>
      <c r="CL66" s="75">
        <v>2</v>
      </c>
      <c r="CM66" s="75" t="s">
        <v>1565</v>
      </c>
      <c r="CN66" s="75" t="s">
        <v>1553</v>
      </c>
      <c r="CO66" s="75">
        <f t="shared" si="4"/>
        <v>3</v>
      </c>
      <c r="CP66" s="336"/>
      <c r="CQ66" s="67">
        <v>64</v>
      </c>
      <c r="CR66" s="500" t="s">
        <v>408</v>
      </c>
      <c r="CS66" s="507" t="s">
        <v>3612</v>
      </c>
      <c r="CT66" s="511"/>
      <c r="CU66" s="512"/>
      <c r="CV66" s="632" t="s">
        <v>4690</v>
      </c>
      <c r="CW66" s="568">
        <v>2</v>
      </c>
      <c r="CX66" s="636" t="s">
        <v>5608</v>
      </c>
      <c r="CY66" s="380">
        <v>0.84057999999999999</v>
      </c>
      <c r="CZ66" s="380">
        <v>0.66930000000000001</v>
      </c>
      <c r="DA66" s="656">
        <v>97</v>
      </c>
      <c r="DB66" s="597">
        <v>68</v>
      </c>
      <c r="DC66" s="597">
        <v>47</v>
      </c>
      <c r="DD66" s="597">
        <v>32</v>
      </c>
      <c r="DE66" s="156" t="s">
        <v>9259</v>
      </c>
      <c r="DF66" s="1025" t="s">
        <v>9258</v>
      </c>
      <c r="DG66" s="717">
        <v>3</v>
      </c>
      <c r="DH66" s="119" t="s">
        <v>9260</v>
      </c>
      <c r="DI66" s="700">
        <v>2003</v>
      </c>
      <c r="DJ66" s="109" t="s">
        <v>410</v>
      </c>
      <c r="DK66" s="537">
        <v>1949</v>
      </c>
      <c r="DL66" s="547" t="s">
        <v>572</v>
      </c>
      <c r="DM66" s="581" t="s">
        <v>572</v>
      </c>
      <c r="DN66" s="580">
        <v>0</v>
      </c>
      <c r="DO66" s="581" t="s">
        <v>572</v>
      </c>
      <c r="DP66" s="183" t="s">
        <v>572</v>
      </c>
      <c r="DQ66" s="183" t="s">
        <v>572</v>
      </c>
      <c r="DR66" s="183" t="s">
        <v>572</v>
      </c>
      <c r="DS66" s="184" t="s">
        <v>572</v>
      </c>
      <c r="DT66" s="571" t="s">
        <v>6028</v>
      </c>
      <c r="DU66" s="676">
        <v>1990</v>
      </c>
      <c r="DV66" s="183" t="s">
        <v>5797</v>
      </c>
      <c r="DW66" s="547" t="s">
        <v>5754</v>
      </c>
      <c r="DX66" s="183">
        <v>2</v>
      </c>
      <c r="DY66" s="183" t="s">
        <v>2699</v>
      </c>
      <c r="DZ66" s="538" t="s">
        <v>6027</v>
      </c>
      <c r="EA66" s="374">
        <v>2006</v>
      </c>
      <c r="EB66" s="370">
        <v>3</v>
      </c>
      <c r="EC66" s="539">
        <v>3</v>
      </c>
      <c r="ED66" s="642" t="s">
        <v>5422</v>
      </c>
      <c r="EE66" s="539">
        <v>1992</v>
      </c>
      <c r="EF66" s="537">
        <v>1952</v>
      </c>
      <c r="EG66" s="539">
        <v>3</v>
      </c>
      <c r="EH66" s="547" t="s">
        <v>4097</v>
      </c>
      <c r="EI66" s="547" t="s">
        <v>4098</v>
      </c>
      <c r="EJ66" s="183">
        <v>2</v>
      </c>
      <c r="EK66" s="183" t="s">
        <v>2699</v>
      </c>
      <c r="EL66" s="538" t="s">
        <v>6029</v>
      </c>
      <c r="EM66" s="370">
        <v>2004</v>
      </c>
      <c r="EN66" s="370">
        <v>3</v>
      </c>
      <c r="EO66" s="700">
        <v>3</v>
      </c>
      <c r="EP66" s="676">
        <v>1</v>
      </c>
      <c r="EQ66" s="676">
        <v>1</v>
      </c>
      <c r="ER66" s="571" t="s">
        <v>4517</v>
      </c>
      <c r="ES66" s="183">
        <v>1999</v>
      </c>
      <c r="ET66" s="184">
        <v>3</v>
      </c>
      <c r="EU66" s="799">
        <v>1</v>
      </c>
      <c r="EV66" s="571" t="s">
        <v>4518</v>
      </c>
      <c r="EW66" s="183">
        <v>2005</v>
      </c>
      <c r="EX66" s="597">
        <v>2</v>
      </c>
      <c r="EY66" s="571" t="s">
        <v>6604</v>
      </c>
      <c r="EZ66" s="183">
        <v>2002</v>
      </c>
      <c r="FA66" s="599">
        <v>3</v>
      </c>
      <c r="FB66" s="742">
        <v>5981000</v>
      </c>
      <c r="FC66" s="740">
        <v>2</v>
      </c>
      <c r="FD66" s="692" t="s">
        <v>6853</v>
      </c>
      <c r="FE66" s="747">
        <v>2010</v>
      </c>
      <c r="FF66" s="761" t="s">
        <v>7109</v>
      </c>
      <c r="FG66" s="762" t="s">
        <v>7110</v>
      </c>
      <c r="FH66" s="713">
        <v>2</v>
      </c>
      <c r="FI66" s="788" t="s">
        <v>2699</v>
      </c>
      <c r="FJ66" s="119" t="s">
        <v>7304</v>
      </c>
      <c r="FK66" s="561">
        <v>2006</v>
      </c>
      <c r="FL66" s="561">
        <v>3</v>
      </c>
      <c r="FM66" s="600">
        <v>2</v>
      </c>
      <c r="FN66" s="818" t="s">
        <v>7097</v>
      </c>
      <c r="FO66" s="773" t="s">
        <v>7098</v>
      </c>
      <c r="FP66" s="831">
        <v>2</v>
      </c>
      <c r="FQ66" s="833" t="s">
        <v>2699</v>
      </c>
      <c r="FR66" s="536" t="s">
        <v>7099</v>
      </c>
      <c r="FS66" s="597">
        <v>2006</v>
      </c>
      <c r="FT66" s="597">
        <v>3</v>
      </c>
      <c r="FU66" s="599">
        <v>2</v>
      </c>
      <c r="FV66" s="423" t="s">
        <v>572</v>
      </c>
      <c r="FW66" s="547" t="s">
        <v>7565</v>
      </c>
      <c r="FX66" s="536" t="s">
        <v>5896</v>
      </c>
      <c r="FY66" s="539">
        <v>2006</v>
      </c>
      <c r="FZ66" s="539">
        <v>3</v>
      </c>
      <c r="GA66" s="676">
        <v>2</v>
      </c>
      <c r="GB66" s="650" t="s">
        <v>6763</v>
      </c>
      <c r="GC66" s="979" t="s">
        <v>8789</v>
      </c>
      <c r="GD66" s="183">
        <v>2</v>
      </c>
      <c r="GE66" s="683" t="s">
        <v>2699</v>
      </c>
      <c r="GF66" s="183">
        <v>1999</v>
      </c>
      <c r="GG66" s="183">
        <v>3</v>
      </c>
      <c r="GH66" s="340" t="s">
        <v>9443</v>
      </c>
      <c r="GI66" s="184" t="s">
        <v>8840</v>
      </c>
      <c r="GJ66" s="426">
        <f t="shared" si="5"/>
        <v>21</v>
      </c>
      <c r="GK66" s="427">
        <f t="shared" si="6"/>
        <v>95.454545454545453</v>
      </c>
      <c r="GL66" s="12" t="str">
        <f t="shared" si="7"/>
        <v>A</v>
      </c>
      <c r="GM66" s="83" t="s">
        <v>38</v>
      </c>
      <c r="GN66" s="83"/>
      <c r="GO66" s="342"/>
      <c r="GP66" s="1017"/>
      <c r="GQ66" s="59">
        <v>0</v>
      </c>
      <c r="GR66" s="57" t="s">
        <v>2429</v>
      </c>
      <c r="GS66" s="58" t="s">
        <v>2430</v>
      </c>
      <c r="GT66" s="59"/>
    </row>
    <row r="67" spans="1:202" x14ac:dyDescent="0.25">
      <c r="A67" s="67">
        <v>65</v>
      </c>
      <c r="B67" s="13"/>
      <c r="C67" s="14" t="s">
        <v>415</v>
      </c>
      <c r="D67" s="83" t="s">
        <v>46</v>
      </c>
      <c r="E67" s="849">
        <v>27409.893</v>
      </c>
      <c r="F67" s="847">
        <v>40615.117633128837</v>
      </c>
      <c r="G67" s="49">
        <v>1480</v>
      </c>
      <c r="H67" s="109" t="s">
        <v>417</v>
      </c>
      <c r="I67" s="369" t="s">
        <v>416</v>
      </c>
      <c r="J67" s="50">
        <v>2</v>
      </c>
      <c r="K67" s="116" t="s">
        <v>1346</v>
      </c>
      <c r="L67" s="16">
        <v>2</v>
      </c>
      <c r="M67" s="529" t="s">
        <v>9591</v>
      </c>
      <c r="N67" s="16">
        <v>1</v>
      </c>
      <c r="O67" s="69" t="s">
        <v>572</v>
      </c>
      <c r="P67" s="344">
        <v>0</v>
      </c>
      <c r="Q67" s="191" t="s">
        <v>572</v>
      </c>
      <c r="R67" s="16">
        <v>0</v>
      </c>
      <c r="S67" s="50">
        <v>0</v>
      </c>
      <c r="T67" s="167" t="s">
        <v>572</v>
      </c>
      <c r="U67" s="16">
        <v>2</v>
      </c>
      <c r="V67" s="254">
        <v>1</v>
      </c>
      <c r="W67" s="16">
        <v>1</v>
      </c>
      <c r="X67" s="19" t="s">
        <v>2205</v>
      </c>
      <c r="Y67" s="16">
        <v>1</v>
      </c>
      <c r="Z67" s="19" t="s">
        <v>2120</v>
      </c>
      <c r="AA67" s="16">
        <v>1</v>
      </c>
      <c r="AB67" s="50">
        <v>1</v>
      </c>
      <c r="AC67" s="51">
        <v>1998</v>
      </c>
      <c r="AD67" s="16">
        <v>1</v>
      </c>
      <c r="AE67" s="50">
        <v>1</v>
      </c>
      <c r="AF67" s="50">
        <v>3</v>
      </c>
      <c r="AG67" s="51">
        <v>1999</v>
      </c>
      <c r="AH67" s="25">
        <v>0</v>
      </c>
      <c r="AI67" s="56"/>
      <c r="AJ67" s="55" t="s">
        <v>572</v>
      </c>
      <c r="AK67" s="16">
        <v>1</v>
      </c>
      <c r="AL67" s="50">
        <v>2</v>
      </c>
      <c r="AM67" s="50">
        <v>0</v>
      </c>
      <c r="AN67" s="51">
        <v>2008</v>
      </c>
      <c r="AO67" s="16">
        <v>1</v>
      </c>
      <c r="AP67" s="65">
        <v>0</v>
      </c>
      <c r="AQ67" s="66">
        <v>2009</v>
      </c>
      <c r="AR67" s="16">
        <v>1</v>
      </c>
      <c r="AS67" s="50">
        <v>1</v>
      </c>
      <c r="AT67" s="50">
        <v>0</v>
      </c>
      <c r="AU67" s="50">
        <v>0</v>
      </c>
      <c r="AV67" s="50">
        <v>0</v>
      </c>
      <c r="AW67" s="50">
        <v>1</v>
      </c>
      <c r="AX67" s="50">
        <v>1</v>
      </c>
      <c r="AY67" s="50">
        <v>1</v>
      </c>
      <c r="AZ67" s="50">
        <v>1</v>
      </c>
      <c r="BA67" s="50">
        <v>0</v>
      </c>
      <c r="BB67" s="50">
        <v>0</v>
      </c>
      <c r="BC67" s="69" t="s">
        <v>572</v>
      </c>
      <c r="BD67" s="423">
        <v>1</v>
      </c>
      <c r="BE67" s="476" t="s">
        <v>3500</v>
      </c>
      <c r="BF67" s="25">
        <v>0</v>
      </c>
      <c r="BG67" s="19" t="s">
        <v>572</v>
      </c>
      <c r="BH67" s="16">
        <v>1</v>
      </c>
      <c r="BI67" s="1" t="s">
        <v>1937</v>
      </c>
      <c r="BJ67" s="16">
        <v>0</v>
      </c>
      <c r="BK67" s="21" t="s">
        <v>419</v>
      </c>
      <c r="BL67" s="20" t="s">
        <v>418</v>
      </c>
      <c r="BM67" s="21" t="s">
        <v>421</v>
      </c>
      <c r="BN67" s="20" t="s">
        <v>420</v>
      </c>
      <c r="BO67" s="132" t="s">
        <v>572</v>
      </c>
      <c r="BP67" s="16">
        <v>0</v>
      </c>
      <c r="BQ67" s="134" t="s">
        <v>572</v>
      </c>
      <c r="BR67" s="16">
        <v>0</v>
      </c>
      <c r="BS67" s="17" t="s">
        <v>572</v>
      </c>
      <c r="BT67" s="16">
        <v>2</v>
      </c>
      <c r="BU67" s="69" t="s">
        <v>572</v>
      </c>
      <c r="BV67" s="16">
        <v>0</v>
      </c>
      <c r="BW67" s="50">
        <v>1</v>
      </c>
      <c r="BX67" s="69" t="s">
        <v>572</v>
      </c>
      <c r="BY67" s="25" t="s">
        <v>1966</v>
      </c>
      <c r="BZ67" s="56" t="s">
        <v>572</v>
      </c>
      <c r="CA67" s="56" t="s">
        <v>572</v>
      </c>
      <c r="CB67" s="56" t="s">
        <v>572</v>
      </c>
      <c r="CC67" s="55" t="s">
        <v>572</v>
      </c>
      <c r="CD67" s="83" t="s">
        <v>1510</v>
      </c>
      <c r="CE67" s="1131" t="s">
        <v>1646</v>
      </c>
      <c r="CF67" s="67" t="s">
        <v>1548</v>
      </c>
      <c r="CG67" s="67" t="s">
        <v>13</v>
      </c>
      <c r="CH67" s="73">
        <v>3</v>
      </c>
      <c r="CI67" s="67">
        <v>2013</v>
      </c>
      <c r="CJ67" s="73" t="s">
        <v>1548</v>
      </c>
      <c r="CK67" s="73">
        <v>1</v>
      </c>
      <c r="CL67" s="74">
        <v>2</v>
      </c>
      <c r="CM67" s="67" t="s">
        <v>1552</v>
      </c>
      <c r="CN67" s="75" t="s">
        <v>1551</v>
      </c>
      <c r="CO67" s="75">
        <f t="shared" ref="CO67:CO98" si="8">IF(CH67=0,0,IF(CG67="T",1,2)+IF(CQ67&gt;1,1,0))</f>
        <v>3</v>
      </c>
      <c r="CP67" s="336"/>
      <c r="CQ67" s="67">
        <v>65</v>
      </c>
      <c r="CR67" s="500" t="s">
        <v>415</v>
      </c>
      <c r="CS67" s="507" t="s">
        <v>3613</v>
      </c>
      <c r="CT67" s="511"/>
      <c r="CU67" s="512"/>
      <c r="CV67" s="628" t="s">
        <v>4691</v>
      </c>
      <c r="CW67" s="568">
        <v>2</v>
      </c>
      <c r="CX67" s="636" t="s">
        <v>5611</v>
      </c>
      <c r="CY67" s="380">
        <v>0.44928000000000001</v>
      </c>
      <c r="CZ67" s="380">
        <v>0.315</v>
      </c>
      <c r="DA67" s="656">
        <v>78</v>
      </c>
      <c r="DB67" s="597">
        <v>18</v>
      </c>
      <c r="DC67" s="597">
        <v>19</v>
      </c>
      <c r="DD67" s="597">
        <v>18</v>
      </c>
      <c r="DE67" s="156" t="s">
        <v>9309</v>
      </c>
      <c r="DF67" s="1025" t="s">
        <v>9310</v>
      </c>
      <c r="DG67" s="717">
        <v>2</v>
      </c>
      <c r="DH67" s="119" t="s">
        <v>9311</v>
      </c>
      <c r="DI67" s="700">
        <v>2000</v>
      </c>
      <c r="DJ67" s="521" t="s">
        <v>3783</v>
      </c>
      <c r="DK67" s="537">
        <v>2003</v>
      </c>
      <c r="DL67" s="538" t="s">
        <v>3782</v>
      </c>
      <c r="DM67" s="580">
        <v>2014</v>
      </c>
      <c r="DN67" s="580">
        <v>2</v>
      </c>
      <c r="DO67" s="580">
        <v>4</v>
      </c>
      <c r="DP67" s="183" t="s">
        <v>572</v>
      </c>
      <c r="DQ67" s="541" t="s">
        <v>3784</v>
      </c>
      <c r="DR67" s="183" t="s">
        <v>572</v>
      </c>
      <c r="DS67" s="184" t="s">
        <v>572</v>
      </c>
      <c r="DT67" s="571" t="s">
        <v>5423</v>
      </c>
      <c r="DU67" s="676">
        <v>2009</v>
      </c>
      <c r="DV67" s="183" t="s">
        <v>4466</v>
      </c>
      <c r="DW67" s="547" t="s">
        <v>4102</v>
      </c>
      <c r="DX67" s="183">
        <v>2</v>
      </c>
      <c r="DY67" s="183" t="s">
        <v>2699</v>
      </c>
      <c r="DZ67" s="538" t="s">
        <v>5612</v>
      </c>
      <c r="EA67" s="256">
        <v>2011</v>
      </c>
      <c r="EB67" s="370">
        <v>3</v>
      </c>
      <c r="EC67" s="539">
        <v>2</v>
      </c>
      <c r="ED67" s="642" t="s">
        <v>5423</v>
      </c>
      <c r="EE67" s="539">
        <v>2009</v>
      </c>
      <c r="EF67" s="537">
        <v>1968</v>
      </c>
      <c r="EG67" s="539">
        <v>3</v>
      </c>
      <c r="EH67" s="547" t="s">
        <v>4099</v>
      </c>
      <c r="EI67" s="547" t="s">
        <v>4100</v>
      </c>
      <c r="EJ67" s="183">
        <v>1</v>
      </c>
      <c r="EK67" s="183" t="s">
        <v>1563</v>
      </c>
      <c r="EL67" s="538" t="s">
        <v>6030</v>
      </c>
      <c r="EM67" s="370">
        <v>2003</v>
      </c>
      <c r="EN67" s="370">
        <v>3</v>
      </c>
      <c r="EO67" s="700">
        <v>2</v>
      </c>
      <c r="EP67" s="676">
        <v>1</v>
      </c>
      <c r="EQ67" s="676">
        <v>1</v>
      </c>
      <c r="ER67" s="611" t="s">
        <v>572</v>
      </c>
      <c r="ES67" s="183" t="s">
        <v>572</v>
      </c>
      <c r="ET67" s="184">
        <v>1</v>
      </c>
      <c r="EU67" s="799">
        <v>0</v>
      </c>
      <c r="EV67" s="571" t="s">
        <v>4519</v>
      </c>
      <c r="EW67" s="183">
        <v>2013</v>
      </c>
      <c r="EX67" s="597">
        <v>2</v>
      </c>
      <c r="EY67" s="571" t="s">
        <v>6248</v>
      </c>
      <c r="EZ67" s="561">
        <v>2008</v>
      </c>
      <c r="FA67" s="600">
        <v>1</v>
      </c>
      <c r="FB67" s="742">
        <v>539000</v>
      </c>
      <c r="FC67" s="740">
        <v>1</v>
      </c>
      <c r="FD67" s="691" t="s">
        <v>7465</v>
      </c>
      <c r="FE67" s="747">
        <v>2004</v>
      </c>
      <c r="FF67" s="761" t="s">
        <v>6652</v>
      </c>
      <c r="FG67" s="762" t="s">
        <v>6897</v>
      </c>
      <c r="FH67" s="713">
        <v>2</v>
      </c>
      <c r="FI67" s="788" t="s">
        <v>1552</v>
      </c>
      <c r="FJ67" s="119" t="s">
        <v>6812</v>
      </c>
      <c r="FK67" s="561" t="s">
        <v>572</v>
      </c>
      <c r="FL67" s="561">
        <v>2</v>
      </c>
      <c r="FM67" s="600">
        <v>2</v>
      </c>
      <c r="FN67" s="759" t="s">
        <v>7305</v>
      </c>
      <c r="FO67" s="760" t="s">
        <v>7306</v>
      </c>
      <c r="FP67" s="831">
        <v>1</v>
      </c>
      <c r="FQ67" s="781" t="s">
        <v>1563</v>
      </c>
      <c r="FR67" s="765" t="s">
        <v>7307</v>
      </c>
      <c r="FS67" s="597">
        <v>1995</v>
      </c>
      <c r="FT67" s="597">
        <v>3</v>
      </c>
      <c r="FU67" s="811">
        <v>2</v>
      </c>
      <c r="FV67" s="564" t="s">
        <v>1548</v>
      </c>
      <c r="FW67" s="869" t="s">
        <v>7566</v>
      </c>
      <c r="FX67" s="536" t="s">
        <v>6308</v>
      </c>
      <c r="FY67" s="539">
        <v>2012</v>
      </c>
      <c r="FZ67" s="539">
        <v>3</v>
      </c>
      <c r="GA67" s="676">
        <v>1</v>
      </c>
      <c r="GB67" s="865" t="s">
        <v>6764</v>
      </c>
      <c r="GC67" s="979" t="s">
        <v>8</v>
      </c>
      <c r="GD67" s="539">
        <v>2</v>
      </c>
      <c r="GE67" s="1040" t="s">
        <v>8846</v>
      </c>
      <c r="GF67" s="539">
        <v>1989</v>
      </c>
      <c r="GG67" s="539">
        <v>3</v>
      </c>
      <c r="GH67" s="340" t="s">
        <v>8835</v>
      </c>
      <c r="GI67" s="184">
        <v>4</v>
      </c>
      <c r="GJ67" s="426">
        <f t="shared" ref="GJ67:GJ98" si="9">N67+CO67+EC67+EO67+ET67+FM67+FU67+GA67</f>
        <v>14</v>
      </c>
      <c r="GK67" s="427">
        <f t="shared" ref="GK67:GK98" si="10">GJ67/22*100</f>
        <v>63.636363636363633</v>
      </c>
      <c r="GL67" s="12" t="str">
        <f t="shared" ref="GL67:GL98" si="11">IF(GK67&lt;25,"D",IF(GK67&lt;50,"C",IF(GK67&lt;75,"B","A")))</f>
        <v>B</v>
      </c>
      <c r="GM67" s="83" t="s">
        <v>46</v>
      </c>
      <c r="GN67" s="18" t="s">
        <v>2454</v>
      </c>
      <c r="GO67" s="342"/>
      <c r="GP67" s="1016"/>
      <c r="GQ67" s="184">
        <v>0</v>
      </c>
      <c r="GR67" s="57"/>
      <c r="GS67" s="58"/>
      <c r="GT67" s="59"/>
    </row>
    <row r="68" spans="1:202" x14ac:dyDescent="0.25">
      <c r="A68" s="67">
        <v>66</v>
      </c>
      <c r="B68" s="13"/>
      <c r="C68" s="14" t="s">
        <v>422</v>
      </c>
      <c r="D68" s="83" t="s">
        <v>38</v>
      </c>
      <c r="E68" s="849">
        <v>10954.617</v>
      </c>
      <c r="F68" s="847">
        <v>219629.26024410108</v>
      </c>
      <c r="G68" s="49">
        <v>20290</v>
      </c>
      <c r="H68" s="109" t="s">
        <v>1244</v>
      </c>
      <c r="I68" s="369" t="s">
        <v>8</v>
      </c>
      <c r="J68" s="50">
        <v>2</v>
      </c>
      <c r="K68" s="116" t="s">
        <v>1347</v>
      </c>
      <c r="L68" s="1174">
        <v>1</v>
      </c>
      <c r="M68" s="1175" t="s">
        <v>9592</v>
      </c>
      <c r="N68" s="16">
        <v>1</v>
      </c>
      <c r="O68" s="69" t="s">
        <v>572</v>
      </c>
      <c r="P68" s="344">
        <v>0</v>
      </c>
      <c r="Q68" s="53" t="s">
        <v>572</v>
      </c>
      <c r="R68" s="16">
        <v>0</v>
      </c>
      <c r="S68" s="50">
        <v>0</v>
      </c>
      <c r="T68" s="167" t="s">
        <v>572</v>
      </c>
      <c r="U68" s="16">
        <v>2</v>
      </c>
      <c r="V68" s="254">
        <v>1</v>
      </c>
      <c r="W68" s="16">
        <v>0</v>
      </c>
      <c r="X68" s="17" t="s">
        <v>572</v>
      </c>
      <c r="Y68" s="16">
        <v>1</v>
      </c>
      <c r="Z68" s="19" t="s">
        <v>2115</v>
      </c>
      <c r="AA68" s="16">
        <v>1</v>
      </c>
      <c r="AB68" s="50">
        <v>1</v>
      </c>
      <c r="AC68" s="51">
        <v>2000</v>
      </c>
      <c r="AD68" s="16">
        <v>1</v>
      </c>
      <c r="AE68" s="50">
        <v>0</v>
      </c>
      <c r="AF68" s="50">
        <v>4</v>
      </c>
      <c r="AG68" s="51">
        <v>2012</v>
      </c>
      <c r="AH68" s="25">
        <v>0</v>
      </c>
      <c r="AI68" s="56"/>
      <c r="AJ68" s="55" t="s">
        <v>572</v>
      </c>
      <c r="AK68" s="16">
        <v>1</v>
      </c>
      <c r="AL68" s="50">
        <v>2</v>
      </c>
      <c r="AM68" s="50">
        <v>0</v>
      </c>
      <c r="AN68" s="51">
        <v>2010</v>
      </c>
      <c r="AO68" s="16">
        <v>0</v>
      </c>
      <c r="AP68" s="50"/>
      <c r="AQ68" s="51" t="s">
        <v>572</v>
      </c>
      <c r="AR68" s="16">
        <v>1</v>
      </c>
      <c r="AS68" s="50">
        <v>1</v>
      </c>
      <c r="AT68" s="50">
        <v>0</v>
      </c>
      <c r="AU68" s="50">
        <v>0</v>
      </c>
      <c r="AV68" s="50">
        <v>0</v>
      </c>
      <c r="AW68" s="50">
        <v>1</v>
      </c>
      <c r="AX68" s="50">
        <v>0</v>
      </c>
      <c r="AY68" s="50">
        <v>1</v>
      </c>
      <c r="AZ68" s="50">
        <v>1</v>
      </c>
      <c r="BA68" s="50">
        <v>1</v>
      </c>
      <c r="BB68" s="56">
        <v>1</v>
      </c>
      <c r="BC68" s="19" t="s">
        <v>2146</v>
      </c>
      <c r="BD68" s="423">
        <v>1</v>
      </c>
      <c r="BE68" s="19" t="s">
        <v>3183</v>
      </c>
      <c r="BF68" s="84">
        <v>0</v>
      </c>
      <c r="BG68" s="120" t="s">
        <v>572</v>
      </c>
      <c r="BH68" s="16">
        <v>0</v>
      </c>
      <c r="BI68" s="19" t="s">
        <v>572</v>
      </c>
      <c r="BJ68" s="16">
        <v>0</v>
      </c>
      <c r="BK68" s="21" t="s">
        <v>424</v>
      </c>
      <c r="BL68" s="20" t="s">
        <v>423</v>
      </c>
      <c r="BM68" s="21" t="s">
        <v>426</v>
      </c>
      <c r="BN68" s="20" t="s">
        <v>425</v>
      </c>
      <c r="BO68" s="132" t="s">
        <v>572</v>
      </c>
      <c r="BP68" s="16">
        <v>0</v>
      </c>
      <c r="BQ68" s="134" t="s">
        <v>572</v>
      </c>
      <c r="BR68" s="16">
        <v>1</v>
      </c>
      <c r="BS68" s="19" t="s">
        <v>1744</v>
      </c>
      <c r="BT68" s="16">
        <v>2</v>
      </c>
      <c r="BU68" s="24" t="s">
        <v>19</v>
      </c>
      <c r="BV68" s="16">
        <v>0</v>
      </c>
      <c r="BW68" s="50">
        <v>3</v>
      </c>
      <c r="BX68" s="69" t="s">
        <v>572</v>
      </c>
      <c r="BY68" s="16" t="s">
        <v>2014</v>
      </c>
      <c r="BZ68" s="50" t="s">
        <v>1966</v>
      </c>
      <c r="CA68" s="50" t="s">
        <v>572</v>
      </c>
      <c r="CB68" s="50" t="s">
        <v>572</v>
      </c>
      <c r="CC68" s="51">
        <v>0</v>
      </c>
      <c r="CD68" s="518" t="s">
        <v>1627</v>
      </c>
      <c r="CE68" s="1133" t="s">
        <v>7503</v>
      </c>
      <c r="CF68" s="75" t="s">
        <v>1548</v>
      </c>
      <c r="CG68" s="518" t="s">
        <v>13</v>
      </c>
      <c r="CH68" s="518">
        <v>3</v>
      </c>
      <c r="CI68" s="518">
        <v>2013</v>
      </c>
      <c r="CJ68" s="518" t="s">
        <v>1548</v>
      </c>
      <c r="CK68" s="518">
        <v>1</v>
      </c>
      <c r="CL68" s="74">
        <v>2</v>
      </c>
      <c r="CM68" s="67" t="s">
        <v>1565</v>
      </c>
      <c r="CN68" s="518" t="s">
        <v>1553</v>
      </c>
      <c r="CO68" s="518">
        <f t="shared" si="8"/>
        <v>3</v>
      </c>
      <c r="CP68" s="336"/>
      <c r="CQ68" s="67">
        <v>66</v>
      </c>
      <c r="CR68" s="500" t="s">
        <v>422</v>
      </c>
      <c r="CS68" s="507" t="s">
        <v>3614</v>
      </c>
      <c r="CT68" s="511"/>
      <c r="CU68" s="512"/>
      <c r="CV68" s="632" t="s">
        <v>4692</v>
      </c>
      <c r="CW68" s="568">
        <v>2</v>
      </c>
      <c r="CX68" s="636" t="s">
        <v>5613</v>
      </c>
      <c r="CY68" s="380">
        <v>0.57970999999999995</v>
      </c>
      <c r="CZ68" s="380">
        <v>0.60629999999999995</v>
      </c>
      <c r="DA68" s="656">
        <v>81</v>
      </c>
      <c r="DB68" s="597">
        <v>59</v>
      </c>
      <c r="DC68" s="597">
        <v>42</v>
      </c>
      <c r="DD68" s="597">
        <v>41</v>
      </c>
      <c r="DE68" s="156" t="s">
        <v>9243</v>
      </c>
      <c r="DF68" s="1025" t="s">
        <v>9242</v>
      </c>
      <c r="DG68" s="717">
        <v>2</v>
      </c>
      <c r="DH68" s="119" t="s">
        <v>9244</v>
      </c>
      <c r="DI68" s="700">
        <v>2011</v>
      </c>
      <c r="DJ68" s="521" t="s">
        <v>4011</v>
      </c>
      <c r="DK68" s="537">
        <v>1967</v>
      </c>
      <c r="DL68" s="538" t="s">
        <v>4010</v>
      </c>
      <c r="DM68" s="580">
        <v>2006</v>
      </c>
      <c r="DN68" s="580">
        <v>2</v>
      </c>
      <c r="DO68" s="580">
        <v>2</v>
      </c>
      <c r="DP68" s="183" t="s">
        <v>572</v>
      </c>
      <c r="DQ68" s="183" t="s">
        <v>572</v>
      </c>
      <c r="DR68" s="183" t="s">
        <v>572</v>
      </c>
      <c r="DS68" s="184" t="s">
        <v>572</v>
      </c>
      <c r="DT68" s="571" t="s">
        <v>6035</v>
      </c>
      <c r="DU68" s="676">
        <v>1974</v>
      </c>
      <c r="DV68" s="183" t="s">
        <v>6032</v>
      </c>
      <c r="DW68" s="547" t="s">
        <v>5754</v>
      </c>
      <c r="DX68" s="183">
        <v>2</v>
      </c>
      <c r="DY68" s="183" t="s">
        <v>2699</v>
      </c>
      <c r="DZ68" s="538" t="s">
        <v>6031</v>
      </c>
      <c r="EA68" s="374">
        <v>2010</v>
      </c>
      <c r="EB68" s="370">
        <v>3</v>
      </c>
      <c r="EC68" s="539">
        <v>2</v>
      </c>
      <c r="ED68" s="642" t="s">
        <v>5424</v>
      </c>
      <c r="EE68" s="539">
        <v>1974</v>
      </c>
      <c r="EF68" s="537">
        <v>1952</v>
      </c>
      <c r="EG68" s="539">
        <v>0</v>
      </c>
      <c r="EH68" s="541" t="s">
        <v>4101</v>
      </c>
      <c r="EI68" s="547" t="s">
        <v>6034</v>
      </c>
      <c r="EJ68" s="183">
        <v>2</v>
      </c>
      <c r="EK68" s="183" t="s">
        <v>2699</v>
      </c>
      <c r="EL68" s="538" t="s">
        <v>6033</v>
      </c>
      <c r="EM68" s="370">
        <v>2013</v>
      </c>
      <c r="EN68" s="370">
        <v>3</v>
      </c>
      <c r="EO68" s="700">
        <v>2</v>
      </c>
      <c r="EP68" s="676">
        <v>1</v>
      </c>
      <c r="EQ68" s="676">
        <v>0</v>
      </c>
      <c r="ER68" s="571" t="s">
        <v>4520</v>
      </c>
      <c r="ES68" s="183">
        <v>2000</v>
      </c>
      <c r="ET68" s="184">
        <v>2</v>
      </c>
      <c r="EU68" s="799">
        <v>1</v>
      </c>
      <c r="EV68" s="571" t="s">
        <v>6254</v>
      </c>
      <c r="EW68" s="183">
        <v>2013</v>
      </c>
      <c r="EX68" s="597">
        <v>2</v>
      </c>
      <c r="EY68" s="571" t="s">
        <v>6249</v>
      </c>
      <c r="EZ68" s="183">
        <v>2007</v>
      </c>
      <c r="FA68" s="599">
        <v>3</v>
      </c>
      <c r="FB68" s="742">
        <v>1022121</v>
      </c>
      <c r="FC68" s="740">
        <v>2</v>
      </c>
      <c r="FD68" s="692" t="s">
        <v>6853</v>
      </c>
      <c r="FE68" s="747">
        <v>2008</v>
      </c>
      <c r="FF68" s="761" t="s">
        <v>6652</v>
      </c>
      <c r="FG68" s="762" t="s">
        <v>6897</v>
      </c>
      <c r="FH68" s="713">
        <v>2</v>
      </c>
      <c r="FI68" s="788" t="s">
        <v>2699</v>
      </c>
      <c r="FJ68" s="119" t="s">
        <v>7144</v>
      </c>
      <c r="FK68" s="561" t="s">
        <v>572</v>
      </c>
      <c r="FL68" s="561">
        <v>3</v>
      </c>
      <c r="FM68" s="600">
        <v>1</v>
      </c>
      <c r="FN68" s="761" t="s">
        <v>6652</v>
      </c>
      <c r="FO68" s="762" t="s">
        <v>6897</v>
      </c>
      <c r="FP68" s="713">
        <v>2</v>
      </c>
      <c r="FQ68" s="788" t="s">
        <v>2699</v>
      </c>
      <c r="FR68" s="119" t="s">
        <v>7144</v>
      </c>
      <c r="FS68" s="561" t="s">
        <v>572</v>
      </c>
      <c r="FT68" s="597">
        <v>3</v>
      </c>
      <c r="FU68" s="599">
        <v>1</v>
      </c>
      <c r="FV68" s="423" t="s">
        <v>572</v>
      </c>
      <c r="FW68" s="541" t="s">
        <v>7045</v>
      </c>
      <c r="FX68" s="722" t="s">
        <v>7501</v>
      </c>
      <c r="FY68" s="539">
        <v>2012</v>
      </c>
      <c r="FZ68" s="539">
        <v>3</v>
      </c>
      <c r="GA68" s="676">
        <v>2</v>
      </c>
      <c r="GB68" s="650" t="s">
        <v>7502</v>
      </c>
      <c r="GC68" s="980" t="s">
        <v>9434</v>
      </c>
      <c r="GD68" s="539">
        <v>2</v>
      </c>
      <c r="GE68" s="1040" t="s">
        <v>2699</v>
      </c>
      <c r="GF68" s="539">
        <v>1998</v>
      </c>
      <c r="GG68" s="539">
        <v>3</v>
      </c>
      <c r="GH68" s="340" t="s">
        <v>9443</v>
      </c>
      <c r="GI68" s="184" t="s">
        <v>8840</v>
      </c>
      <c r="GJ68" s="426">
        <f t="shared" si="9"/>
        <v>14</v>
      </c>
      <c r="GK68" s="427">
        <f t="shared" si="10"/>
        <v>63.636363636363633</v>
      </c>
      <c r="GL68" s="12" t="str">
        <f t="shared" si="11"/>
        <v>B</v>
      </c>
      <c r="GM68" s="83" t="s">
        <v>38</v>
      </c>
      <c r="GN68" s="83"/>
      <c r="GO68" s="342"/>
      <c r="GP68" s="1017"/>
      <c r="GQ68" s="59">
        <v>0</v>
      </c>
      <c r="GR68" s="57" t="s">
        <v>2429</v>
      </c>
      <c r="GS68" s="58" t="s">
        <v>2430</v>
      </c>
      <c r="GT68" s="59"/>
    </row>
    <row r="69" spans="1:202" x14ac:dyDescent="0.25">
      <c r="A69" s="67">
        <v>67</v>
      </c>
      <c r="B69" s="13"/>
      <c r="C69" s="14" t="s">
        <v>427</v>
      </c>
      <c r="D69" s="83" t="s">
        <v>21</v>
      </c>
      <c r="E69" s="849">
        <v>106.825</v>
      </c>
      <c r="F69" s="847">
        <v>900.67850804109719</v>
      </c>
      <c r="G69" s="49">
        <v>8430</v>
      </c>
      <c r="H69" s="156" t="s">
        <v>1151</v>
      </c>
      <c r="I69" s="369" t="s">
        <v>1150</v>
      </c>
      <c r="J69" s="50">
        <v>2</v>
      </c>
      <c r="K69" s="116" t="s">
        <v>1348</v>
      </c>
      <c r="L69" s="16">
        <v>1</v>
      </c>
      <c r="M69" s="529" t="s">
        <v>9593</v>
      </c>
      <c r="N69" s="16">
        <v>1</v>
      </c>
      <c r="O69" s="69" t="s">
        <v>572</v>
      </c>
      <c r="P69" s="344">
        <v>0</v>
      </c>
      <c r="Q69" s="53" t="s">
        <v>572</v>
      </c>
      <c r="R69" s="16">
        <v>0</v>
      </c>
      <c r="S69" s="50">
        <v>0</v>
      </c>
      <c r="T69" s="167" t="s">
        <v>572</v>
      </c>
      <c r="U69" s="16">
        <v>1</v>
      </c>
      <c r="V69" s="254">
        <v>1</v>
      </c>
      <c r="W69" s="16">
        <v>0</v>
      </c>
      <c r="X69" s="17" t="s">
        <v>572</v>
      </c>
      <c r="Y69" s="16">
        <v>0</v>
      </c>
      <c r="Z69" s="17" t="s">
        <v>572</v>
      </c>
      <c r="AA69" s="16">
        <v>1</v>
      </c>
      <c r="AB69" s="50">
        <v>1</v>
      </c>
      <c r="AC69" s="51">
        <v>2003</v>
      </c>
      <c r="AD69" s="16">
        <v>0</v>
      </c>
      <c r="AE69" s="50"/>
      <c r="AF69" s="50" t="s">
        <v>572</v>
      </c>
      <c r="AG69" s="55" t="s">
        <v>572</v>
      </c>
      <c r="AH69" s="25">
        <v>0</v>
      </c>
      <c r="AI69" s="56"/>
      <c r="AJ69" s="55" t="s">
        <v>572</v>
      </c>
      <c r="AK69" s="16">
        <v>0</v>
      </c>
      <c r="AL69" s="50"/>
      <c r="AM69" s="50"/>
      <c r="AN69" s="51" t="s">
        <v>572</v>
      </c>
      <c r="AO69" s="16">
        <v>1</v>
      </c>
      <c r="AP69" s="50">
        <v>0</v>
      </c>
      <c r="AQ69" s="51">
        <v>2006</v>
      </c>
      <c r="AR69" s="16">
        <v>1</v>
      </c>
      <c r="AS69" s="50">
        <v>1</v>
      </c>
      <c r="AT69" s="50">
        <v>0</v>
      </c>
      <c r="AU69" s="50">
        <v>0</v>
      </c>
      <c r="AV69" s="50">
        <v>0</v>
      </c>
      <c r="AW69" s="50">
        <v>1</v>
      </c>
      <c r="AX69" s="50">
        <v>1</v>
      </c>
      <c r="AY69" s="50">
        <v>0</v>
      </c>
      <c r="AZ69" s="50">
        <v>0</v>
      </c>
      <c r="BA69" s="50">
        <v>0</v>
      </c>
      <c r="BB69" s="50">
        <v>0</v>
      </c>
      <c r="BC69" s="69" t="s">
        <v>572</v>
      </c>
      <c r="BD69" s="423">
        <v>0</v>
      </c>
      <c r="BE69" s="475" t="s">
        <v>572</v>
      </c>
      <c r="BF69" s="25">
        <v>0</v>
      </c>
      <c r="BG69" s="19" t="s">
        <v>572</v>
      </c>
      <c r="BH69" s="16">
        <v>0</v>
      </c>
      <c r="BI69" s="19" t="s">
        <v>572</v>
      </c>
      <c r="BJ69" s="16">
        <v>0</v>
      </c>
      <c r="BK69" s="395" t="s">
        <v>572</v>
      </c>
      <c r="BL69" s="20" t="s">
        <v>1162</v>
      </c>
      <c r="BM69" s="119" t="s">
        <v>59</v>
      </c>
      <c r="BN69" s="20" t="s">
        <v>58</v>
      </c>
      <c r="BO69" s="132" t="s">
        <v>572</v>
      </c>
      <c r="BP69" s="16">
        <v>0</v>
      </c>
      <c r="BQ69" s="134" t="s">
        <v>572</v>
      </c>
      <c r="BR69" s="16">
        <v>1</v>
      </c>
      <c r="BS69" s="19" t="s">
        <v>1151</v>
      </c>
      <c r="BT69" s="16">
        <v>0</v>
      </c>
      <c r="BU69" s="69" t="s">
        <v>572</v>
      </c>
      <c r="BV69" s="16">
        <v>0</v>
      </c>
      <c r="BW69" s="50">
        <v>3</v>
      </c>
      <c r="BX69" s="24" t="s">
        <v>1745</v>
      </c>
      <c r="BY69" s="16" t="s">
        <v>1966</v>
      </c>
      <c r="BZ69" s="50" t="s">
        <v>572</v>
      </c>
      <c r="CA69" s="50" t="s">
        <v>572</v>
      </c>
      <c r="CB69" s="50" t="s">
        <v>572</v>
      </c>
      <c r="CC69" s="51" t="s">
        <v>572</v>
      </c>
      <c r="CD69" s="83" t="s">
        <v>1503</v>
      </c>
      <c r="CE69" s="1131" t="s">
        <v>1660</v>
      </c>
      <c r="CF69" s="67" t="s">
        <v>1548</v>
      </c>
      <c r="CG69" s="67" t="s">
        <v>13</v>
      </c>
      <c r="CH69" s="73">
        <v>3</v>
      </c>
      <c r="CI69" s="67">
        <v>2012</v>
      </c>
      <c r="CJ69" s="73" t="s">
        <v>1542</v>
      </c>
      <c r="CK69" s="73">
        <v>2</v>
      </c>
      <c r="CL69" s="74">
        <v>2</v>
      </c>
      <c r="CM69" s="67" t="s">
        <v>1574</v>
      </c>
      <c r="CN69" s="75" t="s">
        <v>1553</v>
      </c>
      <c r="CO69" s="75">
        <f t="shared" si="8"/>
        <v>3</v>
      </c>
      <c r="CP69" s="336"/>
      <c r="CQ69" s="67">
        <v>67</v>
      </c>
      <c r="CR69" s="500" t="s">
        <v>427</v>
      </c>
      <c r="CS69" s="507" t="s">
        <v>3615</v>
      </c>
      <c r="CT69" s="511"/>
      <c r="CU69" s="512"/>
      <c r="CV69" s="632" t="s">
        <v>4693</v>
      </c>
      <c r="CW69" s="568">
        <v>2</v>
      </c>
      <c r="CX69" s="636" t="s">
        <v>4693</v>
      </c>
      <c r="CY69" s="380">
        <v>0.36957000000000001</v>
      </c>
      <c r="CZ69" s="380">
        <v>0.34649999999999997</v>
      </c>
      <c r="DA69" s="656">
        <v>75</v>
      </c>
      <c r="DB69" s="597">
        <v>41</v>
      </c>
      <c r="DC69" s="597">
        <v>7</v>
      </c>
      <c r="DD69" s="597">
        <v>18</v>
      </c>
      <c r="DE69" s="156" t="s">
        <v>9312</v>
      </c>
      <c r="DF69" s="1025" t="s">
        <v>9313</v>
      </c>
      <c r="DG69" s="717">
        <v>2</v>
      </c>
      <c r="DH69" s="119" t="s">
        <v>9314</v>
      </c>
      <c r="DI69" s="700">
        <v>2001</v>
      </c>
      <c r="DJ69" s="521" t="s">
        <v>1151</v>
      </c>
      <c r="DK69" s="537">
        <v>1998</v>
      </c>
      <c r="DL69" s="538" t="s">
        <v>4012</v>
      </c>
      <c r="DM69" s="581">
        <v>2007</v>
      </c>
      <c r="DN69" s="580">
        <v>2</v>
      </c>
      <c r="DO69" s="581">
        <v>4</v>
      </c>
      <c r="DP69" s="183" t="s">
        <v>572</v>
      </c>
      <c r="DQ69" s="183" t="s">
        <v>572</v>
      </c>
      <c r="DR69" s="183" t="s">
        <v>572</v>
      </c>
      <c r="DS69" s="184" t="s">
        <v>572</v>
      </c>
      <c r="DT69" s="571" t="s">
        <v>6036</v>
      </c>
      <c r="DU69" s="676">
        <v>1998</v>
      </c>
      <c r="DV69" s="183" t="s">
        <v>4053</v>
      </c>
      <c r="DW69" s="547" t="s">
        <v>4054</v>
      </c>
      <c r="DX69" s="183">
        <v>2</v>
      </c>
      <c r="DY69" s="183" t="s">
        <v>4053</v>
      </c>
      <c r="DZ69" s="538" t="s">
        <v>6038</v>
      </c>
      <c r="EA69" s="256">
        <v>2012</v>
      </c>
      <c r="EB69" s="58">
        <v>3</v>
      </c>
      <c r="EC69" s="183">
        <v>2</v>
      </c>
      <c r="ED69" s="642" t="s">
        <v>6037</v>
      </c>
      <c r="EE69" s="539">
        <v>1998</v>
      </c>
      <c r="EF69" s="183" t="s">
        <v>572</v>
      </c>
      <c r="EG69" s="183">
        <v>0</v>
      </c>
      <c r="EH69" s="547" t="s">
        <v>4064</v>
      </c>
      <c r="EI69" s="547" t="s">
        <v>4470</v>
      </c>
      <c r="EJ69" s="183">
        <v>2</v>
      </c>
      <c r="EK69" s="183" t="s">
        <v>6962</v>
      </c>
      <c r="EL69" s="538" t="s">
        <v>4638</v>
      </c>
      <c r="EM69" s="370">
        <v>2012</v>
      </c>
      <c r="EN69" s="370">
        <v>3</v>
      </c>
      <c r="EO69" s="700">
        <v>2</v>
      </c>
      <c r="EP69" s="676">
        <v>1</v>
      </c>
      <c r="EQ69" s="676">
        <v>1</v>
      </c>
      <c r="ER69" s="571" t="s">
        <v>4521</v>
      </c>
      <c r="ES69" s="183">
        <v>2014</v>
      </c>
      <c r="ET69" s="184">
        <v>3</v>
      </c>
      <c r="EU69" s="799">
        <v>0</v>
      </c>
      <c r="EV69" s="572" t="s">
        <v>572</v>
      </c>
      <c r="EW69" s="183" t="s">
        <v>572</v>
      </c>
      <c r="EX69" s="597">
        <v>0</v>
      </c>
      <c r="EY69" s="571" t="s">
        <v>6250</v>
      </c>
      <c r="EZ69" s="183">
        <v>2008</v>
      </c>
      <c r="FA69" s="599">
        <v>1</v>
      </c>
      <c r="FB69" s="742">
        <v>5250</v>
      </c>
      <c r="FC69" s="740">
        <v>2</v>
      </c>
      <c r="FD69" s="691" t="s">
        <v>7470</v>
      </c>
      <c r="FE69" s="747">
        <v>2008</v>
      </c>
      <c r="FF69" s="761" t="s">
        <v>1503</v>
      </c>
      <c r="FG69" s="762" t="s">
        <v>1660</v>
      </c>
      <c r="FH69" s="713">
        <v>2</v>
      </c>
      <c r="FI69" s="788" t="s">
        <v>1574</v>
      </c>
      <c r="FJ69" s="119" t="s">
        <v>6813</v>
      </c>
      <c r="FK69" s="561">
        <v>2012</v>
      </c>
      <c r="FL69" s="561">
        <v>3</v>
      </c>
      <c r="FM69" s="600">
        <v>2</v>
      </c>
      <c r="FN69" s="820" t="s">
        <v>1503</v>
      </c>
      <c r="FO69" s="670" t="s">
        <v>1660</v>
      </c>
      <c r="FP69" s="713">
        <v>2</v>
      </c>
      <c r="FQ69" s="788" t="s">
        <v>1574</v>
      </c>
      <c r="FR69" s="536" t="s">
        <v>6813</v>
      </c>
      <c r="FS69" s="597">
        <v>2012</v>
      </c>
      <c r="FT69" s="597">
        <v>3</v>
      </c>
      <c r="FU69" s="599">
        <v>2</v>
      </c>
      <c r="FV69" s="564" t="s">
        <v>2315</v>
      </c>
      <c r="FW69" s="858" t="s">
        <v>7567</v>
      </c>
      <c r="FX69" s="722" t="s">
        <v>6912</v>
      </c>
      <c r="FY69" s="540">
        <v>2012</v>
      </c>
      <c r="FZ69" s="539">
        <v>1</v>
      </c>
      <c r="GA69" s="676">
        <v>0</v>
      </c>
      <c r="GB69" s="860" t="s">
        <v>572</v>
      </c>
      <c r="GC69" s="156" t="s">
        <v>8</v>
      </c>
      <c r="GD69" s="539">
        <v>2</v>
      </c>
      <c r="GE69" s="1040" t="s">
        <v>8846</v>
      </c>
      <c r="GF69" s="539">
        <v>1985</v>
      </c>
      <c r="GG69" s="539">
        <v>3</v>
      </c>
      <c r="GH69" s="340" t="s">
        <v>8835</v>
      </c>
      <c r="GI69" s="184">
        <v>4</v>
      </c>
      <c r="GJ69" s="426">
        <f t="shared" si="9"/>
        <v>15</v>
      </c>
      <c r="GK69" s="427">
        <f t="shared" si="10"/>
        <v>68.181818181818173</v>
      </c>
      <c r="GL69" s="12" t="str">
        <f t="shared" si="11"/>
        <v>B</v>
      </c>
      <c r="GM69" s="83" t="s">
        <v>21</v>
      </c>
      <c r="GN69" s="83" t="s">
        <v>2457</v>
      </c>
      <c r="GO69" s="342"/>
      <c r="GP69" s="1017"/>
      <c r="GQ69" s="59">
        <v>1</v>
      </c>
      <c r="GR69" s="57"/>
      <c r="GS69" s="58"/>
      <c r="GT69" s="59"/>
    </row>
    <row r="70" spans="1:202" x14ac:dyDescent="0.25">
      <c r="A70" s="67">
        <v>68</v>
      </c>
      <c r="B70" s="13"/>
      <c r="C70" s="14" t="s">
        <v>428</v>
      </c>
      <c r="D70" s="83" t="s">
        <v>46</v>
      </c>
      <c r="E70" s="849">
        <v>16342.897000000001</v>
      </c>
      <c r="F70" s="847">
        <v>58636.219449400916</v>
      </c>
      <c r="G70" s="49">
        <v>3590</v>
      </c>
      <c r="H70" s="109" t="s">
        <v>430</v>
      </c>
      <c r="I70" s="20" t="s">
        <v>429</v>
      </c>
      <c r="J70" s="50">
        <v>2</v>
      </c>
      <c r="K70" s="116" t="s">
        <v>1349</v>
      </c>
      <c r="L70" s="16">
        <v>2</v>
      </c>
      <c r="M70" s="19" t="s">
        <v>1511</v>
      </c>
      <c r="N70" s="16">
        <v>1</v>
      </c>
      <c r="O70" s="69" t="s">
        <v>572</v>
      </c>
      <c r="P70" s="344">
        <v>1</v>
      </c>
      <c r="Q70" s="116" t="s">
        <v>1349</v>
      </c>
      <c r="R70" s="16">
        <v>0</v>
      </c>
      <c r="S70" s="50">
        <v>0</v>
      </c>
      <c r="T70" s="177"/>
      <c r="U70" s="16">
        <v>2</v>
      </c>
      <c r="V70" s="254">
        <v>1</v>
      </c>
      <c r="W70" s="16">
        <v>2</v>
      </c>
      <c r="X70" s="19" t="s">
        <v>3120</v>
      </c>
      <c r="Y70" s="16">
        <v>1</v>
      </c>
      <c r="Z70" s="19" t="s">
        <v>2158</v>
      </c>
      <c r="AA70" s="16">
        <v>1</v>
      </c>
      <c r="AB70" s="50">
        <v>1</v>
      </c>
      <c r="AC70" s="51">
        <v>2003</v>
      </c>
      <c r="AD70" s="16">
        <v>1</v>
      </c>
      <c r="AE70" s="50">
        <v>1</v>
      </c>
      <c r="AF70" s="50">
        <v>3</v>
      </c>
      <c r="AG70" s="51">
        <v>2012</v>
      </c>
      <c r="AH70" s="16">
        <v>1</v>
      </c>
      <c r="AI70" s="50">
        <v>1</v>
      </c>
      <c r="AJ70" s="51">
        <v>2007</v>
      </c>
      <c r="AK70" s="16">
        <v>1</v>
      </c>
      <c r="AL70" s="50">
        <v>2</v>
      </c>
      <c r="AM70" s="50">
        <v>1</v>
      </c>
      <c r="AN70" s="51">
        <v>2003</v>
      </c>
      <c r="AO70" s="16">
        <v>0</v>
      </c>
      <c r="AP70" s="50"/>
      <c r="AQ70" s="51" t="s">
        <v>572</v>
      </c>
      <c r="AR70" s="16">
        <v>1</v>
      </c>
      <c r="AS70" s="50">
        <v>1</v>
      </c>
      <c r="AT70" s="50">
        <v>0</v>
      </c>
      <c r="AU70" s="50">
        <v>0</v>
      </c>
      <c r="AV70" s="50">
        <v>0</v>
      </c>
      <c r="AW70" s="50">
        <v>1</v>
      </c>
      <c r="AX70" s="50">
        <v>1</v>
      </c>
      <c r="AY70" s="50">
        <v>1</v>
      </c>
      <c r="AZ70" s="50">
        <v>0</v>
      </c>
      <c r="BA70" s="50">
        <v>1</v>
      </c>
      <c r="BB70" s="50">
        <v>0</v>
      </c>
      <c r="BC70" s="69" t="s">
        <v>572</v>
      </c>
      <c r="BD70" s="423">
        <v>0</v>
      </c>
      <c r="BE70" s="630" t="s">
        <v>572</v>
      </c>
      <c r="BF70" s="25">
        <v>2</v>
      </c>
      <c r="BG70" s="19" t="s">
        <v>2214</v>
      </c>
      <c r="BH70" s="16">
        <v>1</v>
      </c>
      <c r="BI70" s="19" t="s">
        <v>1746</v>
      </c>
      <c r="BJ70" s="16">
        <v>0</v>
      </c>
      <c r="BK70" s="21" t="s">
        <v>432</v>
      </c>
      <c r="BL70" s="20" t="s">
        <v>431</v>
      </c>
      <c r="BM70" s="21" t="s">
        <v>434</v>
      </c>
      <c r="BN70" s="20" t="s">
        <v>433</v>
      </c>
      <c r="BO70" s="132" t="s">
        <v>572</v>
      </c>
      <c r="BP70" s="16">
        <v>1</v>
      </c>
      <c r="BQ70" s="19" t="s">
        <v>1747</v>
      </c>
      <c r="BR70" s="16">
        <v>1</v>
      </c>
      <c r="BS70" s="19" t="s">
        <v>1748</v>
      </c>
      <c r="BT70" s="16">
        <v>2</v>
      </c>
      <c r="BU70" s="24" t="s">
        <v>19</v>
      </c>
      <c r="BV70" s="16">
        <v>1</v>
      </c>
      <c r="BW70" s="50">
        <v>3</v>
      </c>
      <c r="BX70" s="24" t="s">
        <v>1749</v>
      </c>
      <c r="BY70" s="16" t="s">
        <v>1992</v>
      </c>
      <c r="BZ70" s="50" t="s">
        <v>572</v>
      </c>
      <c r="CA70" s="50" t="s">
        <v>572</v>
      </c>
      <c r="CB70" s="50" t="s">
        <v>572</v>
      </c>
      <c r="CC70" s="51" t="s">
        <v>572</v>
      </c>
      <c r="CD70" s="83" t="s">
        <v>1310</v>
      </c>
      <c r="CE70" s="1131" t="s">
        <v>1661</v>
      </c>
      <c r="CF70" s="67" t="s">
        <v>1548</v>
      </c>
      <c r="CG70" s="67" t="s">
        <v>13</v>
      </c>
      <c r="CH70" s="73">
        <v>3</v>
      </c>
      <c r="CI70" s="67">
        <v>2011</v>
      </c>
      <c r="CJ70" s="73" t="s">
        <v>1542</v>
      </c>
      <c r="CK70" s="73">
        <v>2</v>
      </c>
      <c r="CL70" s="74">
        <v>1</v>
      </c>
      <c r="CM70" s="67" t="s">
        <v>1558</v>
      </c>
      <c r="CN70" s="75" t="s">
        <v>1553</v>
      </c>
      <c r="CO70" s="75">
        <f t="shared" si="8"/>
        <v>3</v>
      </c>
      <c r="CP70" s="336"/>
      <c r="CQ70" s="67">
        <v>68</v>
      </c>
      <c r="CR70" s="500" t="s">
        <v>428</v>
      </c>
      <c r="CS70" s="507" t="s">
        <v>3616</v>
      </c>
      <c r="CT70" s="511"/>
      <c r="CU70" s="512" t="s">
        <v>3748</v>
      </c>
      <c r="CV70" s="632" t="s">
        <v>4482</v>
      </c>
      <c r="CW70" s="568">
        <v>0</v>
      </c>
      <c r="CX70" s="631" t="s">
        <v>572</v>
      </c>
      <c r="CY70" s="380">
        <v>0.66666999999999998</v>
      </c>
      <c r="CZ70" s="380">
        <v>0.14960000000000001</v>
      </c>
      <c r="DA70" s="656">
        <v>25</v>
      </c>
      <c r="DB70" s="597">
        <v>27</v>
      </c>
      <c r="DC70" s="597">
        <v>9</v>
      </c>
      <c r="DD70" s="597">
        <v>6</v>
      </c>
      <c r="DE70" s="156" t="s">
        <v>572</v>
      </c>
      <c r="DF70" s="1025" t="s">
        <v>572</v>
      </c>
      <c r="DG70" s="717" t="s">
        <v>572</v>
      </c>
      <c r="DH70" s="1025" t="s">
        <v>572</v>
      </c>
      <c r="DI70" s="700" t="s">
        <v>572</v>
      </c>
      <c r="DJ70" s="521" t="s">
        <v>4014</v>
      </c>
      <c r="DK70" s="537">
        <v>1945</v>
      </c>
      <c r="DL70" s="538" t="s">
        <v>4013</v>
      </c>
      <c r="DM70" s="580">
        <v>1998</v>
      </c>
      <c r="DN70" s="580">
        <v>2</v>
      </c>
      <c r="DO70" s="581">
        <v>2</v>
      </c>
      <c r="DP70" s="183" t="s">
        <v>572</v>
      </c>
      <c r="DQ70" s="183" t="s">
        <v>572</v>
      </c>
      <c r="DR70" s="183" t="s">
        <v>572</v>
      </c>
      <c r="DS70" s="184" t="s">
        <v>572</v>
      </c>
      <c r="DT70" s="571" t="s">
        <v>6039</v>
      </c>
      <c r="DU70" s="676">
        <v>1997</v>
      </c>
      <c r="DV70" s="183" t="s">
        <v>6041</v>
      </c>
      <c r="DW70" s="547" t="s">
        <v>5754</v>
      </c>
      <c r="DX70" s="183">
        <v>1</v>
      </c>
      <c r="DY70" s="183" t="s">
        <v>1563</v>
      </c>
      <c r="DZ70" s="538" t="s">
        <v>6040</v>
      </c>
      <c r="EA70" s="374">
        <v>2013</v>
      </c>
      <c r="EB70" s="370">
        <v>3</v>
      </c>
      <c r="EC70" s="539">
        <v>2</v>
      </c>
      <c r="ED70" s="642" t="s">
        <v>5425</v>
      </c>
      <c r="EE70" s="539">
        <v>1997</v>
      </c>
      <c r="EF70" s="537">
        <v>1985</v>
      </c>
      <c r="EG70" s="539">
        <v>0</v>
      </c>
      <c r="EH70" s="547" t="s">
        <v>6042</v>
      </c>
      <c r="EI70" s="547" t="s">
        <v>6034</v>
      </c>
      <c r="EJ70" s="183">
        <v>2</v>
      </c>
      <c r="EK70" s="183" t="s">
        <v>2699</v>
      </c>
      <c r="EL70" s="538" t="s">
        <v>6043</v>
      </c>
      <c r="EM70" s="370">
        <v>2014</v>
      </c>
      <c r="EN70" s="370">
        <v>3</v>
      </c>
      <c r="EO70" s="700">
        <v>2</v>
      </c>
      <c r="EP70" s="676">
        <v>1</v>
      </c>
      <c r="EQ70" s="676">
        <v>1</v>
      </c>
      <c r="ER70" s="571" t="s">
        <v>4522</v>
      </c>
      <c r="ES70" s="183">
        <v>2001</v>
      </c>
      <c r="ET70" s="184">
        <v>3</v>
      </c>
      <c r="EU70" s="799">
        <v>1</v>
      </c>
      <c r="EV70" s="571" t="s">
        <v>4522</v>
      </c>
      <c r="EW70" s="183">
        <v>2001</v>
      </c>
      <c r="EX70" s="597">
        <v>2</v>
      </c>
      <c r="EY70" s="571" t="s">
        <v>5819</v>
      </c>
      <c r="EZ70" s="183">
        <v>2012</v>
      </c>
      <c r="FA70" s="599">
        <v>2</v>
      </c>
      <c r="FB70" s="742">
        <v>191394</v>
      </c>
      <c r="FC70" s="740">
        <v>2</v>
      </c>
      <c r="FD70" s="692" t="s">
        <v>6853</v>
      </c>
      <c r="FE70" s="747">
        <v>2004</v>
      </c>
      <c r="FF70" s="761" t="s">
        <v>7308</v>
      </c>
      <c r="FG70" s="762" t="s">
        <v>7309</v>
      </c>
      <c r="FH70" s="792">
        <v>1</v>
      </c>
      <c r="FI70" s="781" t="s">
        <v>1563</v>
      </c>
      <c r="FJ70" s="536" t="s">
        <v>7310</v>
      </c>
      <c r="FK70" s="561">
        <v>2011</v>
      </c>
      <c r="FL70" s="561">
        <v>3</v>
      </c>
      <c r="FM70" s="600">
        <v>2</v>
      </c>
      <c r="FN70" s="761" t="s">
        <v>7308</v>
      </c>
      <c r="FO70" s="762" t="s">
        <v>7309</v>
      </c>
      <c r="FP70" s="792">
        <v>1</v>
      </c>
      <c r="FQ70" s="781" t="s">
        <v>1563</v>
      </c>
      <c r="FR70" s="536" t="s">
        <v>7310</v>
      </c>
      <c r="FS70" s="597">
        <v>2011</v>
      </c>
      <c r="FT70" s="597">
        <v>3</v>
      </c>
      <c r="FU70" s="599">
        <v>2</v>
      </c>
      <c r="FV70" s="564" t="s">
        <v>2317</v>
      </c>
      <c r="FW70" s="541" t="s">
        <v>6310</v>
      </c>
      <c r="FX70" s="536" t="s">
        <v>6309</v>
      </c>
      <c r="FY70" s="539">
        <v>2004</v>
      </c>
      <c r="FZ70" s="539">
        <v>3</v>
      </c>
      <c r="GA70" s="676">
        <v>2</v>
      </c>
      <c r="GB70" s="650" t="s">
        <v>6311</v>
      </c>
      <c r="GC70" s="979" t="s">
        <v>8</v>
      </c>
      <c r="GD70" s="539">
        <v>2</v>
      </c>
      <c r="GE70" s="1040" t="s">
        <v>8837</v>
      </c>
      <c r="GF70" s="539">
        <v>1988</v>
      </c>
      <c r="GG70" s="539">
        <v>3</v>
      </c>
      <c r="GH70" s="340" t="s">
        <v>8835</v>
      </c>
      <c r="GI70" s="184" t="s">
        <v>8842</v>
      </c>
      <c r="GJ70" s="426">
        <f t="shared" si="9"/>
        <v>17</v>
      </c>
      <c r="GK70" s="427">
        <f t="shared" si="10"/>
        <v>77.272727272727266</v>
      </c>
      <c r="GL70" s="12" t="str">
        <f t="shared" si="11"/>
        <v>A</v>
      </c>
      <c r="GM70" s="83" t="s">
        <v>46</v>
      </c>
      <c r="GN70" s="83" t="s">
        <v>2457</v>
      </c>
      <c r="GO70" s="342"/>
      <c r="GP70" s="1017"/>
      <c r="GQ70" s="59">
        <v>0</v>
      </c>
      <c r="GR70" s="57"/>
      <c r="GS70" s="58"/>
      <c r="GT70" s="59"/>
    </row>
    <row r="71" spans="1:202" x14ac:dyDescent="0.25">
      <c r="A71" s="67">
        <v>69</v>
      </c>
      <c r="B71" s="13"/>
      <c r="C71" s="14" t="s">
        <v>435</v>
      </c>
      <c r="D71" s="83" t="s">
        <v>12</v>
      </c>
      <c r="E71" s="849">
        <v>12608.59</v>
      </c>
      <c r="F71" s="847">
        <v>5976.7207859718646</v>
      </c>
      <c r="G71" s="49">
        <v>470</v>
      </c>
      <c r="H71" s="109" t="s">
        <v>4015</v>
      </c>
      <c r="I71" s="20" t="s">
        <v>526</v>
      </c>
      <c r="J71" s="50">
        <v>0</v>
      </c>
      <c r="K71" s="53" t="s">
        <v>572</v>
      </c>
      <c r="L71" s="16">
        <v>1</v>
      </c>
      <c r="M71" s="19" t="s">
        <v>1684</v>
      </c>
      <c r="N71" s="16">
        <v>0</v>
      </c>
      <c r="O71" s="69" t="s">
        <v>572</v>
      </c>
      <c r="P71" s="344">
        <v>0</v>
      </c>
      <c r="Q71" s="53" t="s">
        <v>572</v>
      </c>
      <c r="R71" s="16">
        <v>0</v>
      </c>
      <c r="S71" s="50">
        <v>0</v>
      </c>
      <c r="T71" s="167" t="s">
        <v>572</v>
      </c>
      <c r="U71" s="16">
        <v>0</v>
      </c>
      <c r="V71" s="254">
        <v>0</v>
      </c>
      <c r="W71" s="16">
        <v>0</v>
      </c>
      <c r="X71" s="17" t="s">
        <v>572</v>
      </c>
      <c r="Y71" s="16">
        <v>0</v>
      </c>
      <c r="Z71" s="17" t="s">
        <v>572</v>
      </c>
      <c r="AA71" s="16">
        <v>0</v>
      </c>
      <c r="AB71" s="50"/>
      <c r="AC71" s="51" t="s">
        <v>572</v>
      </c>
      <c r="AD71" s="16">
        <v>0</v>
      </c>
      <c r="AE71" s="50"/>
      <c r="AF71" s="50" t="s">
        <v>572</v>
      </c>
      <c r="AG71" s="55" t="s">
        <v>572</v>
      </c>
      <c r="AH71" s="16">
        <v>0</v>
      </c>
      <c r="AI71" s="50"/>
      <c r="AJ71" s="51" t="s">
        <v>572</v>
      </c>
      <c r="AK71" s="16">
        <v>0</v>
      </c>
      <c r="AL71" s="50"/>
      <c r="AM71" s="50"/>
      <c r="AN71" s="51" t="s">
        <v>572</v>
      </c>
      <c r="AO71" s="16">
        <v>0</v>
      </c>
      <c r="AP71" s="50"/>
      <c r="AQ71" s="51" t="s">
        <v>572</v>
      </c>
      <c r="AR71" s="16">
        <v>0</v>
      </c>
      <c r="AS71" s="50">
        <v>0</v>
      </c>
      <c r="AT71" s="50">
        <v>0</v>
      </c>
      <c r="AU71" s="50">
        <v>0</v>
      </c>
      <c r="AV71" s="50">
        <v>0</v>
      </c>
      <c r="AW71" s="50">
        <v>0</v>
      </c>
      <c r="AX71" s="50">
        <v>0</v>
      </c>
      <c r="AY71" s="50">
        <v>0</v>
      </c>
      <c r="AZ71" s="50">
        <v>0</v>
      </c>
      <c r="BA71" s="50">
        <v>0</v>
      </c>
      <c r="BB71" s="50">
        <v>0</v>
      </c>
      <c r="BC71" s="69" t="s">
        <v>572</v>
      </c>
      <c r="BD71" s="423">
        <v>0</v>
      </c>
      <c r="BE71" s="475" t="s">
        <v>572</v>
      </c>
      <c r="BF71" s="25">
        <v>0</v>
      </c>
      <c r="BG71" s="17" t="s">
        <v>572</v>
      </c>
      <c r="BH71" s="16">
        <v>0</v>
      </c>
      <c r="BI71" s="17" t="s">
        <v>572</v>
      </c>
      <c r="BJ71" s="16">
        <v>0</v>
      </c>
      <c r="BK71" s="21" t="s">
        <v>437</v>
      </c>
      <c r="BL71" s="20" t="s">
        <v>436</v>
      </c>
      <c r="BM71" s="21" t="s">
        <v>439</v>
      </c>
      <c r="BN71" s="20" t="s">
        <v>438</v>
      </c>
      <c r="BO71" s="132" t="s">
        <v>572</v>
      </c>
      <c r="BP71" s="16">
        <v>0</v>
      </c>
      <c r="BQ71" s="134" t="s">
        <v>572</v>
      </c>
      <c r="BR71" s="16">
        <v>0</v>
      </c>
      <c r="BS71" s="17" t="s">
        <v>572</v>
      </c>
      <c r="BT71" s="16">
        <v>0</v>
      </c>
      <c r="BU71" s="69" t="s">
        <v>572</v>
      </c>
      <c r="BV71" s="16">
        <v>0</v>
      </c>
      <c r="BW71" s="50">
        <v>0</v>
      </c>
      <c r="BX71" s="69" t="s">
        <v>572</v>
      </c>
      <c r="BY71" s="16" t="s">
        <v>2007</v>
      </c>
      <c r="BZ71" s="50" t="s">
        <v>572</v>
      </c>
      <c r="CA71" s="50" t="s">
        <v>572</v>
      </c>
      <c r="CB71" s="50" t="s">
        <v>572</v>
      </c>
      <c r="CC71" s="51" t="s">
        <v>572</v>
      </c>
      <c r="CD71" s="75" t="s">
        <v>1285</v>
      </c>
      <c r="CE71" s="1131" t="s">
        <v>1683</v>
      </c>
      <c r="CF71" s="75" t="s">
        <v>1548</v>
      </c>
      <c r="CG71" s="75" t="s">
        <v>13</v>
      </c>
      <c r="CH71" s="75">
        <v>3</v>
      </c>
      <c r="CI71" s="75">
        <v>2012</v>
      </c>
      <c r="CJ71" s="75" t="s">
        <v>1548</v>
      </c>
      <c r="CK71" s="75">
        <v>1</v>
      </c>
      <c r="CL71" s="75">
        <v>2</v>
      </c>
      <c r="CM71" s="75" t="s">
        <v>1552</v>
      </c>
      <c r="CN71" s="75" t="s">
        <v>1553</v>
      </c>
      <c r="CO71" s="75">
        <f t="shared" si="8"/>
        <v>3</v>
      </c>
      <c r="CP71" s="336"/>
      <c r="CQ71" s="67">
        <v>69</v>
      </c>
      <c r="CR71" s="500" t="s">
        <v>435</v>
      </c>
      <c r="CS71" s="507" t="s">
        <v>3617</v>
      </c>
      <c r="CT71" s="511"/>
      <c r="CU71" s="512"/>
      <c r="CV71" s="646" t="s">
        <v>4694</v>
      </c>
      <c r="CW71" s="568">
        <v>0</v>
      </c>
      <c r="CX71" s="631" t="s">
        <v>572</v>
      </c>
      <c r="CY71" s="380">
        <v>8.6959999999999996E-2</v>
      </c>
      <c r="CZ71" s="380">
        <v>0</v>
      </c>
      <c r="DA71" s="656">
        <v>9</v>
      </c>
      <c r="DB71" s="597">
        <v>7</v>
      </c>
      <c r="DC71" s="597">
        <v>0</v>
      </c>
      <c r="DD71" s="597">
        <v>3</v>
      </c>
      <c r="DE71" s="156" t="s">
        <v>572</v>
      </c>
      <c r="DF71" s="1025" t="s">
        <v>572</v>
      </c>
      <c r="DG71" s="717" t="s">
        <v>572</v>
      </c>
      <c r="DH71" s="1025" t="s">
        <v>572</v>
      </c>
      <c r="DI71" s="700" t="s">
        <v>572</v>
      </c>
      <c r="DJ71" s="521" t="s">
        <v>4016</v>
      </c>
      <c r="DK71" s="537">
        <v>1958</v>
      </c>
      <c r="DL71" s="538" t="s">
        <v>4017</v>
      </c>
      <c r="DM71" s="580">
        <v>2013</v>
      </c>
      <c r="DN71" s="580">
        <v>2</v>
      </c>
      <c r="DO71" s="581">
        <v>2</v>
      </c>
      <c r="DP71" s="183" t="s">
        <v>572</v>
      </c>
      <c r="DQ71" s="183" t="s">
        <v>572</v>
      </c>
      <c r="DR71" s="183" t="s">
        <v>572</v>
      </c>
      <c r="DS71" s="184" t="s">
        <v>572</v>
      </c>
      <c r="DT71" s="542" t="s">
        <v>6045</v>
      </c>
      <c r="DU71" s="676">
        <v>1990</v>
      </c>
      <c r="DV71" s="183" t="s">
        <v>572</v>
      </c>
      <c r="DW71" s="547" t="s">
        <v>7880</v>
      </c>
      <c r="DX71" s="183">
        <v>0</v>
      </c>
      <c r="DY71" s="183" t="s">
        <v>572</v>
      </c>
      <c r="DZ71" s="547" t="s">
        <v>572</v>
      </c>
      <c r="EA71" s="256" t="s">
        <v>572</v>
      </c>
      <c r="EB71" s="58">
        <v>0</v>
      </c>
      <c r="EC71" s="183">
        <v>1</v>
      </c>
      <c r="ED71" s="642" t="s">
        <v>5426</v>
      </c>
      <c r="EE71" s="539">
        <v>1990</v>
      </c>
      <c r="EF71" s="537">
        <v>1991</v>
      </c>
      <c r="EG71" s="183">
        <v>4</v>
      </c>
      <c r="EH71" s="541" t="s">
        <v>6052</v>
      </c>
      <c r="EI71" s="547" t="s">
        <v>4470</v>
      </c>
      <c r="EJ71" s="183">
        <v>2</v>
      </c>
      <c r="EK71" s="183" t="s">
        <v>7015</v>
      </c>
      <c r="EL71" s="538" t="s">
        <v>6044</v>
      </c>
      <c r="EM71" s="370">
        <v>2007</v>
      </c>
      <c r="EN71" s="370">
        <v>3</v>
      </c>
      <c r="EO71" s="342">
        <v>2</v>
      </c>
      <c r="EP71" s="676">
        <v>1</v>
      </c>
      <c r="EQ71" s="676" t="s">
        <v>572</v>
      </c>
      <c r="ER71" s="202" t="s">
        <v>572</v>
      </c>
      <c r="ES71" s="183" t="s">
        <v>572</v>
      </c>
      <c r="ET71" s="184">
        <v>0</v>
      </c>
      <c r="EU71" s="799">
        <v>0</v>
      </c>
      <c r="EV71" s="202" t="s">
        <v>572</v>
      </c>
      <c r="EW71" s="183" t="s">
        <v>572</v>
      </c>
      <c r="EX71" s="597">
        <v>0</v>
      </c>
      <c r="EY71" s="611" t="s">
        <v>572</v>
      </c>
      <c r="EZ71" s="183" t="s">
        <v>572</v>
      </c>
      <c r="FA71" s="599">
        <v>0</v>
      </c>
      <c r="FB71" s="742">
        <v>105756</v>
      </c>
      <c r="FC71" s="740">
        <v>2</v>
      </c>
      <c r="FD71" s="691" t="s">
        <v>7314</v>
      </c>
      <c r="FE71" s="747">
        <v>2014</v>
      </c>
      <c r="FF71" s="761" t="s">
        <v>6652</v>
      </c>
      <c r="FG71" s="762" t="s">
        <v>7184</v>
      </c>
      <c r="FH71" s="713">
        <v>1</v>
      </c>
      <c r="FI71" s="788" t="s">
        <v>1563</v>
      </c>
      <c r="FJ71" s="119" t="s">
        <v>7311</v>
      </c>
      <c r="FK71" s="561" t="s">
        <v>572</v>
      </c>
      <c r="FL71" s="561">
        <v>2</v>
      </c>
      <c r="FM71" s="600">
        <v>2</v>
      </c>
      <c r="FN71" s="761" t="s">
        <v>6652</v>
      </c>
      <c r="FO71" s="762" t="s">
        <v>7184</v>
      </c>
      <c r="FP71" s="792">
        <v>1</v>
      </c>
      <c r="FQ71" s="781" t="s">
        <v>1563</v>
      </c>
      <c r="FR71" s="119" t="s">
        <v>7311</v>
      </c>
      <c r="FS71" s="561" t="s">
        <v>572</v>
      </c>
      <c r="FT71" s="561">
        <v>2</v>
      </c>
      <c r="FU71" s="600">
        <v>2</v>
      </c>
      <c r="FV71" s="566" t="s">
        <v>2486</v>
      </c>
      <c r="FW71" s="547" t="s">
        <v>7569</v>
      </c>
      <c r="FX71" s="722" t="s">
        <v>7568</v>
      </c>
      <c r="FY71" s="539" t="s">
        <v>572</v>
      </c>
      <c r="FZ71" s="539">
        <v>1</v>
      </c>
      <c r="GA71" s="676">
        <v>0</v>
      </c>
      <c r="GB71" s="860" t="s">
        <v>572</v>
      </c>
      <c r="GC71" s="109" t="s">
        <v>8</v>
      </c>
      <c r="GD71" s="370">
        <v>2</v>
      </c>
      <c r="GE71" s="1040" t="s">
        <v>8846</v>
      </c>
      <c r="GF71" s="539">
        <v>2003</v>
      </c>
      <c r="GG71" s="539">
        <v>3</v>
      </c>
      <c r="GH71" s="340" t="s">
        <v>8835</v>
      </c>
      <c r="GI71" s="184">
        <v>4</v>
      </c>
      <c r="GJ71" s="426">
        <f t="shared" si="9"/>
        <v>10</v>
      </c>
      <c r="GK71" s="427">
        <f t="shared" si="10"/>
        <v>45.454545454545453</v>
      </c>
      <c r="GL71" s="12" t="str">
        <f t="shared" si="11"/>
        <v>C</v>
      </c>
      <c r="GM71" s="83" t="s">
        <v>12</v>
      </c>
      <c r="GN71" s="18" t="s">
        <v>2454</v>
      </c>
      <c r="GO71" s="1161" t="s">
        <v>3851</v>
      </c>
      <c r="GP71" s="1016"/>
      <c r="GQ71" s="184">
        <v>0</v>
      </c>
      <c r="GR71" s="57"/>
      <c r="GS71" s="58"/>
      <c r="GT71" s="59"/>
    </row>
    <row r="72" spans="1:202" x14ac:dyDescent="0.25">
      <c r="A72" s="67">
        <v>70</v>
      </c>
      <c r="B72" s="13"/>
      <c r="C72" s="14" t="s">
        <v>440</v>
      </c>
      <c r="D72" s="83" t="s">
        <v>12</v>
      </c>
      <c r="E72" s="849">
        <v>1844.325</v>
      </c>
      <c r="F72" s="847">
        <v>1086.4676496697753</v>
      </c>
      <c r="G72" s="49">
        <v>590</v>
      </c>
      <c r="H72" s="156" t="s">
        <v>3149</v>
      </c>
      <c r="I72" s="20" t="s">
        <v>441</v>
      </c>
      <c r="J72" s="50">
        <v>2</v>
      </c>
      <c r="K72" s="110" t="s">
        <v>1630</v>
      </c>
      <c r="L72" s="16">
        <v>2</v>
      </c>
      <c r="M72" s="19" t="s">
        <v>4169</v>
      </c>
      <c r="N72" s="16">
        <v>1</v>
      </c>
      <c r="O72" s="69" t="s">
        <v>572</v>
      </c>
      <c r="P72" s="344">
        <v>0</v>
      </c>
      <c r="Q72" s="53" t="s">
        <v>572</v>
      </c>
      <c r="R72" s="16">
        <v>0</v>
      </c>
      <c r="S72" s="50">
        <v>0</v>
      </c>
      <c r="T72" s="167" t="s">
        <v>572</v>
      </c>
      <c r="U72" s="16">
        <v>1</v>
      </c>
      <c r="V72" s="254">
        <v>1</v>
      </c>
      <c r="W72" s="16">
        <v>0</v>
      </c>
      <c r="X72" s="17" t="s">
        <v>572</v>
      </c>
      <c r="Y72" s="16">
        <v>0</v>
      </c>
      <c r="Z72" s="17" t="s">
        <v>572</v>
      </c>
      <c r="AA72" s="16">
        <v>1</v>
      </c>
      <c r="AB72" s="50">
        <v>1</v>
      </c>
      <c r="AC72" s="51">
        <v>2007</v>
      </c>
      <c r="AD72" s="16">
        <v>0</v>
      </c>
      <c r="AE72" s="50"/>
      <c r="AF72" s="50" t="s">
        <v>572</v>
      </c>
      <c r="AG72" s="55" t="s">
        <v>572</v>
      </c>
      <c r="AH72" s="25">
        <v>0</v>
      </c>
      <c r="AI72" s="56"/>
      <c r="AJ72" s="55" t="s">
        <v>572</v>
      </c>
      <c r="AK72" s="16">
        <v>1</v>
      </c>
      <c r="AL72" s="50">
        <v>4</v>
      </c>
      <c r="AM72" s="50">
        <v>1</v>
      </c>
      <c r="AN72" s="51">
        <v>2007</v>
      </c>
      <c r="AO72" s="16">
        <v>0</v>
      </c>
      <c r="AP72" s="50"/>
      <c r="AQ72" s="51" t="s">
        <v>572</v>
      </c>
      <c r="AR72" s="16">
        <v>0</v>
      </c>
      <c r="AS72" s="50">
        <v>1</v>
      </c>
      <c r="AT72" s="50">
        <v>1</v>
      </c>
      <c r="AU72" s="50">
        <v>1</v>
      </c>
      <c r="AV72" s="50">
        <v>1</v>
      </c>
      <c r="AW72" s="50">
        <v>1</v>
      </c>
      <c r="AX72" s="50">
        <v>1</v>
      </c>
      <c r="AY72" s="50">
        <v>0</v>
      </c>
      <c r="AZ72" s="50">
        <v>0</v>
      </c>
      <c r="BA72" s="50">
        <v>0</v>
      </c>
      <c r="BB72" s="50">
        <v>0</v>
      </c>
      <c r="BC72" s="69" t="s">
        <v>572</v>
      </c>
      <c r="BD72" s="423">
        <v>0</v>
      </c>
      <c r="BE72" s="475" t="s">
        <v>572</v>
      </c>
      <c r="BF72" s="25">
        <v>0</v>
      </c>
      <c r="BG72" s="17" t="s">
        <v>572</v>
      </c>
      <c r="BH72" s="16">
        <v>0</v>
      </c>
      <c r="BI72" s="17" t="s">
        <v>572</v>
      </c>
      <c r="BJ72" s="16">
        <v>0</v>
      </c>
      <c r="BK72" s="21" t="s">
        <v>443</v>
      </c>
      <c r="BL72" s="20" t="s">
        <v>442</v>
      </c>
      <c r="BM72" s="21" t="s">
        <v>147</v>
      </c>
      <c r="BN72" s="20" t="s">
        <v>146</v>
      </c>
      <c r="BO72" s="132" t="s">
        <v>572</v>
      </c>
      <c r="BP72" s="16">
        <v>0</v>
      </c>
      <c r="BQ72" s="134" t="s">
        <v>572</v>
      </c>
      <c r="BR72" s="16">
        <v>1</v>
      </c>
      <c r="BS72" s="19" t="s">
        <v>2195</v>
      </c>
      <c r="BT72" s="16">
        <v>0</v>
      </c>
      <c r="BU72" s="69" t="s">
        <v>572</v>
      </c>
      <c r="BV72" s="16">
        <v>1</v>
      </c>
      <c r="BW72" s="50">
        <v>1</v>
      </c>
      <c r="BX72" s="69" t="s">
        <v>572</v>
      </c>
      <c r="BY72" s="16" t="s">
        <v>1987</v>
      </c>
      <c r="BZ72" s="50" t="s">
        <v>572</v>
      </c>
      <c r="CA72" s="50" t="s">
        <v>572</v>
      </c>
      <c r="CB72" s="50" t="s">
        <v>572</v>
      </c>
      <c r="CC72" s="51" t="s">
        <v>572</v>
      </c>
      <c r="CD72" s="75" t="s">
        <v>1595</v>
      </c>
      <c r="CE72" s="1131" t="s">
        <v>1596</v>
      </c>
      <c r="CF72" s="75" t="s">
        <v>1548</v>
      </c>
      <c r="CG72" s="75" t="s">
        <v>13</v>
      </c>
      <c r="CH72" s="75">
        <v>3</v>
      </c>
      <c r="CI72" s="75">
        <v>2010</v>
      </c>
      <c r="CJ72" s="73" t="s">
        <v>1542</v>
      </c>
      <c r="CK72" s="73">
        <v>2</v>
      </c>
      <c r="CL72" s="74">
        <v>1</v>
      </c>
      <c r="CM72" s="75" t="s">
        <v>1558</v>
      </c>
      <c r="CN72" s="75" t="s">
        <v>1553</v>
      </c>
      <c r="CO72" s="75">
        <f t="shared" si="8"/>
        <v>3</v>
      </c>
      <c r="CP72" s="336"/>
      <c r="CQ72" s="67">
        <v>70</v>
      </c>
      <c r="CR72" s="500" t="s">
        <v>440</v>
      </c>
      <c r="CS72" s="507" t="s">
        <v>3618</v>
      </c>
      <c r="CT72" s="511">
        <v>2010</v>
      </c>
      <c r="CU72" s="512"/>
      <c r="CV72" s="628" t="s">
        <v>5614</v>
      </c>
      <c r="CW72" s="568">
        <v>0</v>
      </c>
      <c r="CX72" s="631" t="s">
        <v>572</v>
      </c>
      <c r="CY72" s="380">
        <v>0.1087</v>
      </c>
      <c r="CZ72" s="380">
        <v>7.9000000000000008E-3</v>
      </c>
      <c r="DA72" s="656">
        <v>9</v>
      </c>
      <c r="DB72" s="597">
        <v>7</v>
      </c>
      <c r="DC72" s="597">
        <v>2</v>
      </c>
      <c r="DD72" s="597">
        <v>3</v>
      </c>
      <c r="DE72" s="156" t="s">
        <v>572</v>
      </c>
      <c r="DF72" s="1025" t="s">
        <v>572</v>
      </c>
      <c r="DG72" s="717" t="s">
        <v>572</v>
      </c>
      <c r="DH72" s="1025" t="s">
        <v>572</v>
      </c>
      <c r="DI72" s="700" t="s">
        <v>572</v>
      </c>
      <c r="DJ72" s="156" t="s">
        <v>3149</v>
      </c>
      <c r="DK72" s="537">
        <v>1973</v>
      </c>
      <c r="DL72" s="538" t="s">
        <v>4211</v>
      </c>
      <c r="DM72" s="581">
        <v>2007</v>
      </c>
      <c r="DN72" s="580">
        <v>2</v>
      </c>
      <c r="DO72" s="581">
        <v>2</v>
      </c>
      <c r="DP72" s="183" t="s">
        <v>572</v>
      </c>
      <c r="DQ72" s="183" t="s">
        <v>572</v>
      </c>
      <c r="DR72" s="183" t="s">
        <v>572</v>
      </c>
      <c r="DS72" s="184" t="s">
        <v>572</v>
      </c>
      <c r="DT72" s="617" t="s">
        <v>3149</v>
      </c>
      <c r="DU72" s="676">
        <v>1973</v>
      </c>
      <c r="DV72" s="183" t="s">
        <v>572</v>
      </c>
      <c r="DW72" s="547" t="s">
        <v>7880</v>
      </c>
      <c r="DX72" s="183">
        <v>0</v>
      </c>
      <c r="DY72" s="183" t="s">
        <v>572</v>
      </c>
      <c r="DZ72" s="547" t="s">
        <v>572</v>
      </c>
      <c r="EA72" s="256" t="s">
        <v>572</v>
      </c>
      <c r="EB72" s="58">
        <v>0</v>
      </c>
      <c r="EC72" s="183">
        <v>1</v>
      </c>
      <c r="ED72" s="674" t="s">
        <v>5427</v>
      </c>
      <c r="EE72" s="539">
        <v>1973</v>
      </c>
      <c r="EF72" s="537">
        <v>2010</v>
      </c>
      <c r="EG72" s="183">
        <v>4</v>
      </c>
      <c r="EH72" s="541" t="s">
        <v>6052</v>
      </c>
      <c r="EI72" s="547" t="s">
        <v>4470</v>
      </c>
      <c r="EJ72" s="183">
        <v>2</v>
      </c>
      <c r="EK72" s="183" t="s">
        <v>7015</v>
      </c>
      <c r="EL72" s="538" t="s">
        <v>4641</v>
      </c>
      <c r="EM72" s="370">
        <v>1999</v>
      </c>
      <c r="EN72" s="370">
        <v>3</v>
      </c>
      <c r="EO72" s="342">
        <v>2</v>
      </c>
      <c r="EP72" s="676">
        <v>1</v>
      </c>
      <c r="EQ72" s="676">
        <v>0</v>
      </c>
      <c r="ER72" s="202" t="s">
        <v>572</v>
      </c>
      <c r="ES72" s="183" t="s">
        <v>572</v>
      </c>
      <c r="ET72" s="184">
        <v>0</v>
      </c>
      <c r="EU72" s="799">
        <v>0</v>
      </c>
      <c r="EV72" s="202" t="s">
        <v>572</v>
      </c>
      <c r="EW72" s="183" t="s">
        <v>572</v>
      </c>
      <c r="EX72" s="597">
        <v>0</v>
      </c>
      <c r="EY72" s="611" t="s">
        <v>572</v>
      </c>
      <c r="EZ72" s="561" t="s">
        <v>572</v>
      </c>
      <c r="FA72" s="600">
        <v>0</v>
      </c>
      <c r="FB72" s="742">
        <v>12000</v>
      </c>
      <c r="FC72" s="740">
        <v>1</v>
      </c>
      <c r="FD72" s="691" t="s">
        <v>7312</v>
      </c>
      <c r="FE72" s="747">
        <v>2008</v>
      </c>
      <c r="FF72" s="761" t="s">
        <v>7315</v>
      </c>
      <c r="FG72" s="762" t="s">
        <v>7316</v>
      </c>
      <c r="FH72" s="713">
        <v>1</v>
      </c>
      <c r="FI72" s="788" t="s">
        <v>1563</v>
      </c>
      <c r="FJ72" s="119" t="s">
        <v>7317</v>
      </c>
      <c r="FK72" s="561">
        <v>2011</v>
      </c>
      <c r="FL72" s="561">
        <v>3</v>
      </c>
      <c r="FM72" s="600">
        <v>2</v>
      </c>
      <c r="FN72" s="761" t="s">
        <v>7315</v>
      </c>
      <c r="FO72" s="762" t="s">
        <v>7316</v>
      </c>
      <c r="FP72" s="713">
        <v>1</v>
      </c>
      <c r="FQ72" s="788" t="s">
        <v>1563</v>
      </c>
      <c r="FR72" s="119" t="s">
        <v>7317</v>
      </c>
      <c r="FS72" s="561">
        <v>2011</v>
      </c>
      <c r="FT72" s="561">
        <v>3</v>
      </c>
      <c r="FU72" s="600">
        <v>2</v>
      </c>
      <c r="FV72" s="564" t="s">
        <v>1556</v>
      </c>
      <c r="FW72" s="541" t="s">
        <v>572</v>
      </c>
      <c r="FX72" s="722" t="s">
        <v>7312</v>
      </c>
      <c r="FY72" s="539" t="s">
        <v>572</v>
      </c>
      <c r="FZ72" s="539">
        <v>0</v>
      </c>
      <c r="GA72" s="676">
        <v>0</v>
      </c>
      <c r="GB72" s="860" t="s">
        <v>572</v>
      </c>
      <c r="GC72" s="156" t="s">
        <v>8</v>
      </c>
      <c r="GD72" s="370">
        <v>2</v>
      </c>
      <c r="GE72" s="1040" t="s">
        <v>8834</v>
      </c>
      <c r="GF72" s="539">
        <v>1997</v>
      </c>
      <c r="GG72" s="539">
        <v>3</v>
      </c>
      <c r="GH72" s="340" t="s">
        <v>8835</v>
      </c>
      <c r="GI72" s="184">
        <v>4</v>
      </c>
      <c r="GJ72" s="426">
        <f t="shared" si="9"/>
        <v>11</v>
      </c>
      <c r="GK72" s="427">
        <f t="shared" si="10"/>
        <v>50</v>
      </c>
      <c r="GL72" s="12" t="str">
        <f t="shared" si="11"/>
        <v>B</v>
      </c>
      <c r="GM72" s="83" t="s">
        <v>12</v>
      </c>
      <c r="GN72" s="18" t="s">
        <v>2454</v>
      </c>
      <c r="GO72" s="342">
        <v>1</v>
      </c>
      <c r="GP72" s="1016"/>
      <c r="GQ72" s="184">
        <v>0</v>
      </c>
      <c r="GR72" s="57"/>
      <c r="GS72" s="58"/>
      <c r="GT72" s="59"/>
    </row>
    <row r="73" spans="1:202" x14ac:dyDescent="0.25">
      <c r="A73" s="67">
        <v>71</v>
      </c>
      <c r="B73" s="13"/>
      <c r="C73" s="14" t="s">
        <v>444</v>
      </c>
      <c r="D73" s="83" t="s">
        <v>21</v>
      </c>
      <c r="E73" s="849">
        <v>767.08500000000004</v>
      </c>
      <c r="F73" s="847">
        <v>3140.4685420109199</v>
      </c>
      <c r="G73" s="49">
        <v>4090</v>
      </c>
      <c r="H73" s="109" t="s">
        <v>446</v>
      </c>
      <c r="I73" s="20" t="s">
        <v>445</v>
      </c>
      <c r="J73" s="50">
        <v>2</v>
      </c>
      <c r="K73" s="116" t="s">
        <v>1350</v>
      </c>
      <c r="L73" s="16">
        <v>2</v>
      </c>
      <c r="M73" s="529" t="s">
        <v>1512</v>
      </c>
      <c r="N73" s="16">
        <v>1</v>
      </c>
      <c r="O73" s="69" t="s">
        <v>572</v>
      </c>
      <c r="P73" s="50">
        <v>0</v>
      </c>
      <c r="Q73" s="53" t="s">
        <v>572</v>
      </c>
      <c r="R73" s="16">
        <v>0</v>
      </c>
      <c r="S73" s="50">
        <v>0</v>
      </c>
      <c r="T73" s="167" t="s">
        <v>572</v>
      </c>
      <c r="U73" s="16">
        <v>1</v>
      </c>
      <c r="V73" s="254">
        <v>1</v>
      </c>
      <c r="W73" s="16">
        <v>0</v>
      </c>
      <c r="X73" s="17" t="s">
        <v>572</v>
      </c>
      <c r="Y73" s="16">
        <v>0</v>
      </c>
      <c r="Z73" s="17" t="s">
        <v>572</v>
      </c>
      <c r="AA73" s="16">
        <v>1</v>
      </c>
      <c r="AB73" s="50">
        <v>0</v>
      </c>
      <c r="AC73" s="51">
        <v>2008</v>
      </c>
      <c r="AD73" s="16">
        <v>0</v>
      </c>
      <c r="AE73" s="50"/>
      <c r="AF73" s="50" t="s">
        <v>572</v>
      </c>
      <c r="AG73" s="55" t="s">
        <v>572</v>
      </c>
      <c r="AH73" s="25">
        <v>0</v>
      </c>
      <c r="AI73" s="56"/>
      <c r="AJ73" s="55" t="s">
        <v>572</v>
      </c>
      <c r="AK73" s="16">
        <v>1</v>
      </c>
      <c r="AL73" s="50">
        <v>4</v>
      </c>
      <c r="AM73" s="50">
        <v>0</v>
      </c>
      <c r="AN73" s="51">
        <v>2008</v>
      </c>
      <c r="AO73" s="16">
        <v>0</v>
      </c>
      <c r="AP73" s="50"/>
      <c r="AQ73" s="51" t="s">
        <v>572</v>
      </c>
      <c r="AR73" s="16">
        <v>1</v>
      </c>
      <c r="AS73" s="50">
        <v>1</v>
      </c>
      <c r="AT73" s="50">
        <v>1</v>
      </c>
      <c r="AU73" s="50">
        <v>0</v>
      </c>
      <c r="AV73" s="50">
        <v>0</v>
      </c>
      <c r="AW73" s="50">
        <v>1</v>
      </c>
      <c r="AX73" s="50">
        <v>1</v>
      </c>
      <c r="AY73" s="50">
        <v>0</v>
      </c>
      <c r="AZ73" s="50">
        <v>1</v>
      </c>
      <c r="BA73" s="50">
        <v>1</v>
      </c>
      <c r="BB73" s="50">
        <v>1</v>
      </c>
      <c r="BC73" s="61" t="s">
        <v>1750</v>
      </c>
      <c r="BD73" s="423">
        <v>0</v>
      </c>
      <c r="BE73" s="475" t="s">
        <v>572</v>
      </c>
      <c r="BF73" s="25">
        <v>0</v>
      </c>
      <c r="BG73" s="19" t="s">
        <v>572</v>
      </c>
      <c r="BH73" s="16">
        <v>0</v>
      </c>
      <c r="BI73" s="19" t="s">
        <v>572</v>
      </c>
      <c r="BJ73" s="16">
        <v>0</v>
      </c>
      <c r="BK73" s="21" t="s">
        <v>448</v>
      </c>
      <c r="BL73" s="20" t="s">
        <v>447</v>
      </c>
      <c r="BM73" s="21" t="s">
        <v>450</v>
      </c>
      <c r="BN73" s="20" t="s">
        <v>449</v>
      </c>
      <c r="BO73" s="132" t="s">
        <v>572</v>
      </c>
      <c r="BP73" s="16">
        <v>0</v>
      </c>
      <c r="BQ73" s="134" t="s">
        <v>572</v>
      </c>
      <c r="BR73" s="16">
        <v>1</v>
      </c>
      <c r="BS73" s="19" t="s">
        <v>1751</v>
      </c>
      <c r="BT73" s="16">
        <v>0</v>
      </c>
      <c r="BU73" s="24" t="s">
        <v>19</v>
      </c>
      <c r="BV73" s="16">
        <v>0</v>
      </c>
      <c r="BW73" s="50">
        <v>2</v>
      </c>
      <c r="BX73" s="69" t="s">
        <v>572</v>
      </c>
      <c r="BY73" s="16" t="s">
        <v>1966</v>
      </c>
      <c r="BZ73" s="50" t="s">
        <v>572</v>
      </c>
      <c r="CA73" s="50" t="s">
        <v>572</v>
      </c>
      <c r="CB73" s="50" t="s">
        <v>572</v>
      </c>
      <c r="CC73" s="51" t="s">
        <v>572</v>
      </c>
      <c r="CD73" s="83" t="s">
        <v>1449</v>
      </c>
      <c r="CE73" s="1131" t="s">
        <v>1662</v>
      </c>
      <c r="CF73" s="75" t="s">
        <v>1548</v>
      </c>
      <c r="CG73" s="75" t="s">
        <v>1549</v>
      </c>
      <c r="CH73" s="75">
        <v>3</v>
      </c>
      <c r="CI73" s="75">
        <v>2004</v>
      </c>
      <c r="CJ73" s="75" t="s">
        <v>1548</v>
      </c>
      <c r="CK73" s="75">
        <v>1</v>
      </c>
      <c r="CL73" s="75">
        <v>2</v>
      </c>
      <c r="CM73" s="75" t="s">
        <v>1550</v>
      </c>
      <c r="CN73" s="75" t="s">
        <v>1551</v>
      </c>
      <c r="CO73" s="75">
        <f t="shared" si="8"/>
        <v>2</v>
      </c>
      <c r="CP73" s="336"/>
      <c r="CQ73" s="67">
        <v>71</v>
      </c>
      <c r="CR73" s="500" t="s">
        <v>444</v>
      </c>
      <c r="CS73" s="507" t="s">
        <v>3619</v>
      </c>
      <c r="CT73" s="511"/>
      <c r="CU73" s="512"/>
      <c r="CV73" s="628" t="s">
        <v>5615</v>
      </c>
      <c r="CW73" s="568">
        <v>0</v>
      </c>
      <c r="CX73" s="636" t="s">
        <v>572</v>
      </c>
      <c r="CY73" s="380">
        <v>0.28260999999999997</v>
      </c>
      <c r="CZ73" s="380">
        <v>0.24410000000000001</v>
      </c>
      <c r="DA73" s="656">
        <v>63</v>
      </c>
      <c r="DB73" s="597">
        <v>30</v>
      </c>
      <c r="DC73" s="597">
        <v>5</v>
      </c>
      <c r="DD73" s="597">
        <v>9</v>
      </c>
      <c r="DE73" s="156" t="s">
        <v>9315</v>
      </c>
      <c r="DF73" s="1025" t="s">
        <v>8</v>
      </c>
      <c r="DG73" s="717">
        <v>1</v>
      </c>
      <c r="DH73" s="119" t="s">
        <v>9316</v>
      </c>
      <c r="DI73" s="700">
        <v>2006</v>
      </c>
      <c r="DJ73" s="521" t="s">
        <v>1512</v>
      </c>
      <c r="DK73" s="537">
        <v>1970</v>
      </c>
      <c r="DL73" s="538" t="s">
        <v>4212</v>
      </c>
      <c r="DM73" s="581">
        <v>2004</v>
      </c>
      <c r="DN73" s="580">
        <v>3</v>
      </c>
      <c r="DO73" s="580">
        <v>4</v>
      </c>
      <c r="DP73" s="183" t="s">
        <v>572</v>
      </c>
      <c r="DQ73" s="183" t="s">
        <v>572</v>
      </c>
      <c r="DR73" s="183" t="s">
        <v>572</v>
      </c>
      <c r="DS73" s="184" t="s">
        <v>572</v>
      </c>
      <c r="DT73" s="571" t="s">
        <v>6062</v>
      </c>
      <c r="DU73" s="676">
        <v>2000</v>
      </c>
      <c r="DV73" s="183" t="s">
        <v>4466</v>
      </c>
      <c r="DW73" s="547" t="s">
        <v>4102</v>
      </c>
      <c r="DX73" s="183">
        <v>2</v>
      </c>
      <c r="DY73" s="183" t="s">
        <v>4466</v>
      </c>
      <c r="DZ73" s="538" t="s">
        <v>6063</v>
      </c>
      <c r="EA73" s="374">
        <v>2006</v>
      </c>
      <c r="EB73" s="370">
        <v>3</v>
      </c>
      <c r="EC73" s="539">
        <v>2</v>
      </c>
      <c r="ED73" s="578" t="s">
        <v>6062</v>
      </c>
      <c r="EE73" s="539">
        <v>2000</v>
      </c>
      <c r="EF73" s="537">
        <v>1976</v>
      </c>
      <c r="EG73" s="539">
        <v>0</v>
      </c>
      <c r="EH73" s="547" t="s">
        <v>6064</v>
      </c>
      <c r="EI73" s="547" t="s">
        <v>6065</v>
      </c>
      <c r="EJ73" s="183">
        <v>2</v>
      </c>
      <c r="EK73" s="183" t="s">
        <v>4466</v>
      </c>
      <c r="EL73" s="538" t="s">
        <v>6066</v>
      </c>
      <c r="EM73" s="370">
        <v>2014</v>
      </c>
      <c r="EN73" s="370">
        <v>3</v>
      </c>
      <c r="EO73" s="700">
        <v>2</v>
      </c>
      <c r="EP73" s="676">
        <v>0</v>
      </c>
      <c r="EQ73" s="676">
        <v>0</v>
      </c>
      <c r="ER73" s="202" t="s">
        <v>572</v>
      </c>
      <c r="ES73" s="183" t="s">
        <v>572</v>
      </c>
      <c r="ET73" s="184">
        <v>1</v>
      </c>
      <c r="EU73" s="799">
        <v>0</v>
      </c>
      <c r="EV73" s="202" t="s">
        <v>572</v>
      </c>
      <c r="EW73" s="183" t="s">
        <v>572</v>
      </c>
      <c r="EX73" s="597">
        <v>0</v>
      </c>
      <c r="EY73" s="571" t="s">
        <v>6251</v>
      </c>
      <c r="EZ73" s="183">
        <v>2005</v>
      </c>
      <c r="FA73" s="599">
        <v>1</v>
      </c>
      <c r="FB73" s="742">
        <v>40000</v>
      </c>
      <c r="FC73" s="740">
        <v>2</v>
      </c>
      <c r="FD73" s="691" t="s">
        <v>7313</v>
      </c>
      <c r="FE73" s="747">
        <v>2002</v>
      </c>
      <c r="FF73" s="761" t="s">
        <v>6652</v>
      </c>
      <c r="FG73" s="762" t="s">
        <v>6897</v>
      </c>
      <c r="FH73" s="713">
        <v>2</v>
      </c>
      <c r="FI73" s="788" t="s">
        <v>1574</v>
      </c>
      <c r="FJ73" s="119" t="s">
        <v>7318</v>
      </c>
      <c r="FK73" s="561">
        <v>2008</v>
      </c>
      <c r="FL73" s="561">
        <v>3</v>
      </c>
      <c r="FM73" s="600">
        <v>2</v>
      </c>
      <c r="FN73" s="761" t="s">
        <v>6652</v>
      </c>
      <c r="FO73" s="762" t="s">
        <v>6897</v>
      </c>
      <c r="FP73" s="713">
        <v>2</v>
      </c>
      <c r="FQ73" s="788" t="s">
        <v>1574</v>
      </c>
      <c r="FR73" s="119" t="s">
        <v>1512</v>
      </c>
      <c r="FS73" s="561">
        <v>2008</v>
      </c>
      <c r="FT73" s="561">
        <v>3</v>
      </c>
      <c r="FU73" s="600">
        <v>2</v>
      </c>
      <c r="FV73" s="566" t="s">
        <v>2486</v>
      </c>
      <c r="FW73" s="547" t="s">
        <v>7571</v>
      </c>
      <c r="FX73" s="536" t="s">
        <v>4213</v>
      </c>
      <c r="FY73" s="539" t="s">
        <v>572</v>
      </c>
      <c r="FZ73" s="539">
        <v>1</v>
      </c>
      <c r="GA73" s="676">
        <v>0</v>
      </c>
      <c r="GB73" s="860" t="s">
        <v>572</v>
      </c>
      <c r="GC73" s="109" t="s">
        <v>8</v>
      </c>
      <c r="GD73" s="539">
        <v>2</v>
      </c>
      <c r="GE73" s="1040" t="s">
        <v>8846</v>
      </c>
      <c r="GF73" s="539">
        <v>1988</v>
      </c>
      <c r="GG73" s="539">
        <v>3</v>
      </c>
      <c r="GH73" s="340" t="s">
        <v>8835</v>
      </c>
      <c r="GI73" s="184">
        <v>4</v>
      </c>
      <c r="GJ73" s="426">
        <f t="shared" si="9"/>
        <v>12</v>
      </c>
      <c r="GK73" s="427">
        <f t="shared" si="10"/>
        <v>54.54545454545454</v>
      </c>
      <c r="GL73" s="12" t="str">
        <f t="shared" si="11"/>
        <v>B</v>
      </c>
      <c r="GM73" s="83" t="s">
        <v>21</v>
      </c>
      <c r="GN73" s="83" t="s">
        <v>2457</v>
      </c>
      <c r="GO73" s="342"/>
      <c r="GP73" s="1017"/>
      <c r="GQ73" s="59">
        <v>0</v>
      </c>
      <c r="GR73" s="57"/>
      <c r="GS73" s="58"/>
      <c r="GT73" s="59"/>
    </row>
    <row r="74" spans="1:202" x14ac:dyDescent="0.25">
      <c r="A74" s="67">
        <v>72</v>
      </c>
      <c r="B74" s="13"/>
      <c r="C74" s="14" t="s">
        <v>451</v>
      </c>
      <c r="D74" s="83" t="s">
        <v>12</v>
      </c>
      <c r="E74" s="849">
        <v>10711.066999999999</v>
      </c>
      <c r="F74" s="847">
        <v>8760.6688069074571</v>
      </c>
      <c r="G74" s="49">
        <v>820</v>
      </c>
      <c r="H74" s="109" t="s">
        <v>453</v>
      </c>
      <c r="I74" s="20" t="s">
        <v>452</v>
      </c>
      <c r="J74" s="50">
        <v>1</v>
      </c>
      <c r="K74" s="115" t="s">
        <v>4178</v>
      </c>
      <c r="L74" s="16">
        <v>1</v>
      </c>
      <c r="M74" s="19" t="s">
        <v>1513</v>
      </c>
      <c r="N74" s="16">
        <v>1</v>
      </c>
      <c r="O74" s="69" t="s">
        <v>572</v>
      </c>
      <c r="P74" s="50">
        <v>1</v>
      </c>
      <c r="Q74" s="115" t="s">
        <v>4178</v>
      </c>
      <c r="R74" s="16">
        <v>0</v>
      </c>
      <c r="S74" s="50">
        <v>0</v>
      </c>
      <c r="T74" s="167" t="s">
        <v>572</v>
      </c>
      <c r="U74" s="16">
        <v>1</v>
      </c>
      <c r="V74" s="254">
        <v>1</v>
      </c>
      <c r="W74" s="16">
        <v>0</v>
      </c>
      <c r="X74" s="17" t="s">
        <v>572</v>
      </c>
      <c r="Y74" s="16">
        <v>1</v>
      </c>
      <c r="Z74" s="1" t="s">
        <v>1753</v>
      </c>
      <c r="AA74" s="16">
        <v>1</v>
      </c>
      <c r="AB74" s="50">
        <v>1</v>
      </c>
      <c r="AC74" s="51">
        <v>2001</v>
      </c>
      <c r="AD74" s="16">
        <v>0</v>
      </c>
      <c r="AE74" s="50"/>
      <c r="AF74" s="50" t="s">
        <v>572</v>
      </c>
      <c r="AG74" s="55" t="s">
        <v>572</v>
      </c>
      <c r="AH74" s="16">
        <v>1</v>
      </c>
      <c r="AI74" s="50">
        <v>0</v>
      </c>
      <c r="AJ74" s="51">
        <v>2009</v>
      </c>
      <c r="AK74" s="16">
        <v>1</v>
      </c>
      <c r="AL74" s="50">
        <v>4</v>
      </c>
      <c r="AM74" s="50">
        <v>1</v>
      </c>
      <c r="AN74" s="51">
        <v>2001</v>
      </c>
      <c r="AO74" s="16">
        <v>0</v>
      </c>
      <c r="AP74" s="50"/>
      <c r="AQ74" s="51" t="s">
        <v>572</v>
      </c>
      <c r="AR74" s="16">
        <v>1</v>
      </c>
      <c r="AS74" s="50">
        <v>1</v>
      </c>
      <c r="AT74" s="50">
        <v>0</v>
      </c>
      <c r="AU74" s="50">
        <v>0</v>
      </c>
      <c r="AV74" s="50">
        <v>0</v>
      </c>
      <c r="AW74" s="50">
        <v>1</v>
      </c>
      <c r="AX74" s="50">
        <v>1</v>
      </c>
      <c r="AY74" s="50">
        <v>0</v>
      </c>
      <c r="AZ74" s="50">
        <v>1</v>
      </c>
      <c r="BA74" s="50">
        <v>1</v>
      </c>
      <c r="BB74" s="50">
        <v>1</v>
      </c>
      <c r="BC74" s="19" t="s">
        <v>1752</v>
      </c>
      <c r="BD74" s="423">
        <v>0</v>
      </c>
      <c r="BE74" s="475" t="s">
        <v>572</v>
      </c>
      <c r="BF74" s="25">
        <v>0</v>
      </c>
      <c r="BG74" s="19" t="s">
        <v>572</v>
      </c>
      <c r="BH74" s="16">
        <v>0</v>
      </c>
      <c r="BI74" s="19" t="s">
        <v>572</v>
      </c>
      <c r="BJ74" s="16">
        <v>0</v>
      </c>
      <c r="BK74" s="21" t="s">
        <v>455</v>
      </c>
      <c r="BL74" s="20" t="s">
        <v>454</v>
      </c>
      <c r="BM74" s="21" t="s">
        <v>457</v>
      </c>
      <c r="BN74" s="20" t="s">
        <v>456</v>
      </c>
      <c r="BO74" s="132" t="s">
        <v>572</v>
      </c>
      <c r="BP74" s="16">
        <v>0</v>
      </c>
      <c r="BQ74" s="134" t="s">
        <v>572</v>
      </c>
      <c r="BR74" s="16">
        <v>0</v>
      </c>
      <c r="BS74" s="17" t="s">
        <v>572</v>
      </c>
      <c r="BT74" s="16">
        <v>0</v>
      </c>
      <c r="BU74" s="24" t="s">
        <v>19</v>
      </c>
      <c r="BV74" s="16">
        <v>1</v>
      </c>
      <c r="BW74" s="50">
        <v>1</v>
      </c>
      <c r="BX74" s="69" t="s">
        <v>572</v>
      </c>
      <c r="BY74" s="16" t="s">
        <v>2007</v>
      </c>
      <c r="BZ74" s="50" t="s">
        <v>572</v>
      </c>
      <c r="CA74" s="50" t="s">
        <v>572</v>
      </c>
      <c r="CB74" s="50" t="s">
        <v>572</v>
      </c>
      <c r="CC74" s="51" t="s">
        <v>572</v>
      </c>
      <c r="CD74" s="842" t="s">
        <v>1458</v>
      </c>
      <c r="CE74" s="1131" t="s">
        <v>1663</v>
      </c>
      <c r="CF74" s="75" t="s">
        <v>1548</v>
      </c>
      <c r="CG74" s="75" t="s">
        <v>13</v>
      </c>
      <c r="CH74" s="75">
        <v>3</v>
      </c>
      <c r="CI74" s="75">
        <v>2005</v>
      </c>
      <c r="CJ74" s="75" t="s">
        <v>1548</v>
      </c>
      <c r="CK74" s="75">
        <v>1</v>
      </c>
      <c r="CL74" s="75">
        <v>1</v>
      </c>
      <c r="CM74" s="75" t="s">
        <v>1558</v>
      </c>
      <c r="CN74" s="75" t="s">
        <v>1551</v>
      </c>
      <c r="CO74" s="75">
        <f t="shared" si="8"/>
        <v>3</v>
      </c>
      <c r="CP74" s="336"/>
      <c r="CQ74" s="67">
        <v>72</v>
      </c>
      <c r="CR74" s="500" t="s">
        <v>451</v>
      </c>
      <c r="CS74" s="507" t="s">
        <v>3620</v>
      </c>
      <c r="CT74" s="511">
        <v>2009</v>
      </c>
      <c r="CU74" s="512" t="s">
        <v>3748</v>
      </c>
      <c r="CV74" s="628" t="s">
        <v>5616</v>
      </c>
      <c r="CW74" s="568">
        <v>0</v>
      </c>
      <c r="CX74" s="631" t="s">
        <v>572</v>
      </c>
      <c r="CY74" s="380">
        <v>0.16667000000000001</v>
      </c>
      <c r="CZ74" s="380">
        <v>0.11020000000000001</v>
      </c>
      <c r="DA74" s="656">
        <v>28</v>
      </c>
      <c r="DB74" s="597">
        <v>16</v>
      </c>
      <c r="DC74" s="597">
        <v>2</v>
      </c>
      <c r="DD74" s="597">
        <v>12</v>
      </c>
      <c r="DE74" s="156" t="s">
        <v>572</v>
      </c>
      <c r="DF74" s="1025" t="s">
        <v>572</v>
      </c>
      <c r="DG74" s="717" t="s">
        <v>572</v>
      </c>
      <c r="DH74" s="1025" t="s">
        <v>572</v>
      </c>
      <c r="DI74" s="700" t="s">
        <v>572</v>
      </c>
      <c r="DJ74" s="109" t="s">
        <v>453</v>
      </c>
      <c r="DK74" s="537">
        <v>1987</v>
      </c>
      <c r="DL74" s="538" t="s">
        <v>4424</v>
      </c>
      <c r="DM74" s="581">
        <v>2016</v>
      </c>
      <c r="DN74" s="580">
        <v>1</v>
      </c>
      <c r="DO74" s="581" t="s">
        <v>572</v>
      </c>
      <c r="DP74" s="183" t="s">
        <v>572</v>
      </c>
      <c r="DQ74" s="183" t="s">
        <v>572</v>
      </c>
      <c r="DR74" s="183" t="s">
        <v>572</v>
      </c>
      <c r="DS74" s="184" t="s">
        <v>572</v>
      </c>
      <c r="DT74" s="571" t="s">
        <v>6067</v>
      </c>
      <c r="DU74" s="676">
        <v>1915</v>
      </c>
      <c r="DV74" s="183" t="s">
        <v>572</v>
      </c>
      <c r="DW74" s="547" t="s">
        <v>7880</v>
      </c>
      <c r="DX74" s="183">
        <v>0</v>
      </c>
      <c r="DY74" s="183" t="s">
        <v>572</v>
      </c>
      <c r="DZ74" s="547" t="s">
        <v>572</v>
      </c>
      <c r="EA74" s="256" t="s">
        <v>572</v>
      </c>
      <c r="EB74" s="58">
        <v>0</v>
      </c>
      <c r="EC74" s="183">
        <v>1</v>
      </c>
      <c r="ED74" s="642" t="s">
        <v>5428</v>
      </c>
      <c r="EE74" s="539">
        <v>1961</v>
      </c>
      <c r="EF74" s="537">
        <v>1958</v>
      </c>
      <c r="EG74" s="183">
        <v>4</v>
      </c>
      <c r="EH74" s="541" t="s">
        <v>4064</v>
      </c>
      <c r="EI74" s="547" t="s">
        <v>4470</v>
      </c>
      <c r="EJ74" s="183">
        <v>2</v>
      </c>
      <c r="EK74" s="183" t="s">
        <v>6962</v>
      </c>
      <c r="EL74" s="538" t="s">
        <v>6068</v>
      </c>
      <c r="EM74" s="370">
        <v>2008</v>
      </c>
      <c r="EN74" s="370">
        <v>3</v>
      </c>
      <c r="EO74" s="342">
        <v>2</v>
      </c>
      <c r="EP74" s="676">
        <v>1</v>
      </c>
      <c r="EQ74" s="676">
        <v>0</v>
      </c>
      <c r="ER74" s="156" t="s">
        <v>4523</v>
      </c>
      <c r="ES74" s="183">
        <v>2013</v>
      </c>
      <c r="ET74" s="184">
        <v>2</v>
      </c>
      <c r="EU74" s="799">
        <v>0</v>
      </c>
      <c r="EV74" s="202" t="s">
        <v>572</v>
      </c>
      <c r="EW74" s="183" t="s">
        <v>572</v>
      </c>
      <c r="EX74" s="597">
        <v>0</v>
      </c>
      <c r="EY74" s="611" t="s">
        <v>572</v>
      </c>
      <c r="EZ74" s="183" t="s">
        <v>572</v>
      </c>
      <c r="FA74" s="599">
        <v>0</v>
      </c>
      <c r="FB74" s="742">
        <v>80100</v>
      </c>
      <c r="FC74" s="740">
        <v>1</v>
      </c>
      <c r="FD74" s="536" t="s">
        <v>7319</v>
      </c>
      <c r="FE74" s="747">
        <v>2011</v>
      </c>
      <c r="FF74" s="761" t="s">
        <v>572</v>
      </c>
      <c r="FG74" s="762" t="s">
        <v>572</v>
      </c>
      <c r="FH74" s="713">
        <v>0</v>
      </c>
      <c r="FI74" s="788" t="s">
        <v>572</v>
      </c>
      <c r="FJ74" s="119" t="s">
        <v>7185</v>
      </c>
      <c r="FK74" s="561" t="s">
        <v>572</v>
      </c>
      <c r="FL74" s="561">
        <v>1</v>
      </c>
      <c r="FM74" s="600">
        <v>0</v>
      </c>
      <c r="FN74" s="818" t="s">
        <v>7100</v>
      </c>
      <c r="FO74" s="773" t="s">
        <v>7186</v>
      </c>
      <c r="FP74" s="792">
        <v>1</v>
      </c>
      <c r="FQ74" s="781" t="s">
        <v>1563</v>
      </c>
      <c r="FR74" s="536" t="s">
        <v>7319</v>
      </c>
      <c r="FS74" s="597" t="s">
        <v>572</v>
      </c>
      <c r="FT74" s="597">
        <v>3</v>
      </c>
      <c r="FU74" s="599">
        <v>1</v>
      </c>
      <c r="FV74" s="564" t="s">
        <v>2317</v>
      </c>
      <c r="FW74" s="547" t="s">
        <v>7574</v>
      </c>
      <c r="FX74" s="722" t="s">
        <v>7572</v>
      </c>
      <c r="FY74" s="539">
        <v>2014</v>
      </c>
      <c r="FZ74" s="539">
        <v>3</v>
      </c>
      <c r="GA74" s="676">
        <v>1</v>
      </c>
      <c r="GB74" s="650" t="s">
        <v>7573</v>
      </c>
      <c r="GC74" s="571" t="s">
        <v>526</v>
      </c>
      <c r="GD74" s="539">
        <v>2</v>
      </c>
      <c r="GE74" s="1040" t="s">
        <v>8834</v>
      </c>
      <c r="GF74" s="539">
        <v>1985</v>
      </c>
      <c r="GG74" s="539">
        <v>3</v>
      </c>
      <c r="GH74" s="340" t="s">
        <v>8835</v>
      </c>
      <c r="GI74" s="184">
        <v>3</v>
      </c>
      <c r="GJ74" s="426">
        <f t="shared" si="9"/>
        <v>11</v>
      </c>
      <c r="GK74" s="427">
        <f t="shared" si="10"/>
        <v>50</v>
      </c>
      <c r="GL74" s="12" t="str">
        <f t="shared" si="11"/>
        <v>B</v>
      </c>
      <c r="GM74" s="83" t="s">
        <v>12</v>
      </c>
      <c r="GN74" s="83" t="s">
        <v>2457</v>
      </c>
      <c r="GO74" s="342">
        <v>1</v>
      </c>
      <c r="GP74" s="1017"/>
      <c r="GQ74" s="59">
        <v>0</v>
      </c>
      <c r="GR74" s="57"/>
      <c r="GS74" s="58"/>
      <c r="GT74" s="59"/>
    </row>
    <row r="75" spans="1:202" x14ac:dyDescent="0.25">
      <c r="A75" s="67">
        <v>73</v>
      </c>
      <c r="B75" s="13"/>
      <c r="C75" s="14" t="s">
        <v>458</v>
      </c>
      <c r="D75" s="83" t="s">
        <v>46</v>
      </c>
      <c r="E75" s="849">
        <v>8075.06</v>
      </c>
      <c r="F75" s="847">
        <v>18361.664575881023</v>
      </c>
      <c r="G75" s="49">
        <v>2270</v>
      </c>
      <c r="H75" s="109" t="s">
        <v>460</v>
      </c>
      <c r="I75" s="20" t="s">
        <v>459</v>
      </c>
      <c r="J75" s="50">
        <v>2</v>
      </c>
      <c r="K75" s="116" t="s">
        <v>1351</v>
      </c>
      <c r="L75" s="16">
        <v>2</v>
      </c>
      <c r="M75" s="1" t="s">
        <v>1275</v>
      </c>
      <c r="N75" s="16">
        <v>1</v>
      </c>
      <c r="O75" s="69" t="s">
        <v>572</v>
      </c>
      <c r="P75" s="50">
        <v>0</v>
      </c>
      <c r="Q75" s="53" t="s">
        <v>572</v>
      </c>
      <c r="R75" s="16">
        <v>0</v>
      </c>
      <c r="S75" s="50">
        <v>0</v>
      </c>
      <c r="T75" s="167" t="s">
        <v>572</v>
      </c>
      <c r="U75" s="16">
        <v>1</v>
      </c>
      <c r="V75" s="254">
        <v>1</v>
      </c>
      <c r="W75" s="16">
        <v>1</v>
      </c>
      <c r="X75" s="19" t="s">
        <v>460</v>
      </c>
      <c r="Y75" s="16">
        <v>1</v>
      </c>
      <c r="Z75" s="19" t="s">
        <v>1755</v>
      </c>
      <c r="AA75" s="16">
        <v>1</v>
      </c>
      <c r="AB75" s="50">
        <v>1</v>
      </c>
      <c r="AC75" s="51">
        <v>2007</v>
      </c>
      <c r="AD75" s="16">
        <v>1</v>
      </c>
      <c r="AE75" s="50">
        <v>0</v>
      </c>
      <c r="AF75" s="50">
        <v>3</v>
      </c>
      <c r="AG75" s="51">
        <v>2012</v>
      </c>
      <c r="AH75" s="16">
        <v>1</v>
      </c>
      <c r="AI75" s="50">
        <v>1</v>
      </c>
      <c r="AJ75" s="51">
        <v>2008</v>
      </c>
      <c r="AK75" s="16">
        <v>1</v>
      </c>
      <c r="AL75" s="50">
        <v>3</v>
      </c>
      <c r="AM75" s="50">
        <v>1</v>
      </c>
      <c r="AN75" s="51">
        <v>2007</v>
      </c>
      <c r="AO75" s="16">
        <v>1</v>
      </c>
      <c r="AP75" s="50">
        <v>1</v>
      </c>
      <c r="AQ75" s="51">
        <v>2007</v>
      </c>
      <c r="AR75" s="16">
        <v>1</v>
      </c>
      <c r="AS75" s="50">
        <v>1</v>
      </c>
      <c r="AT75" s="50">
        <v>1</v>
      </c>
      <c r="AU75" s="50">
        <v>1</v>
      </c>
      <c r="AV75" s="50">
        <v>0</v>
      </c>
      <c r="AW75" s="50">
        <v>1</v>
      </c>
      <c r="AX75" s="50">
        <v>1</v>
      </c>
      <c r="AY75" s="50">
        <v>1</v>
      </c>
      <c r="AZ75" s="50">
        <v>1</v>
      </c>
      <c r="BA75" s="50">
        <v>0</v>
      </c>
      <c r="BB75" s="50">
        <v>1</v>
      </c>
      <c r="BC75" s="19" t="s">
        <v>1754</v>
      </c>
      <c r="BD75" s="423">
        <v>0</v>
      </c>
      <c r="BE75" s="479" t="s">
        <v>572</v>
      </c>
      <c r="BF75" s="25">
        <v>2</v>
      </c>
      <c r="BG75" s="19" t="s">
        <v>1757</v>
      </c>
      <c r="BH75" s="16">
        <v>1</v>
      </c>
      <c r="BI75" s="19" t="s">
        <v>1758</v>
      </c>
      <c r="BJ75" s="16">
        <v>0</v>
      </c>
      <c r="BK75" s="21" t="s">
        <v>462</v>
      </c>
      <c r="BL75" s="20" t="s">
        <v>461</v>
      </c>
      <c r="BM75" s="21" t="s">
        <v>464</v>
      </c>
      <c r="BN75" s="20" t="s">
        <v>463</v>
      </c>
      <c r="BO75" s="132" t="s">
        <v>572</v>
      </c>
      <c r="BP75" s="16">
        <v>0</v>
      </c>
      <c r="BQ75" s="134" t="s">
        <v>572</v>
      </c>
      <c r="BR75" s="16">
        <v>1</v>
      </c>
      <c r="BS75" s="19" t="s">
        <v>1756</v>
      </c>
      <c r="BT75" s="16">
        <v>0</v>
      </c>
      <c r="BU75" s="24" t="s">
        <v>19</v>
      </c>
      <c r="BV75" s="16">
        <v>0</v>
      </c>
      <c r="BW75" s="50">
        <v>2</v>
      </c>
      <c r="BX75" s="69" t="s">
        <v>572</v>
      </c>
      <c r="BY75" s="16" t="s">
        <v>1992</v>
      </c>
      <c r="BZ75" s="50" t="s">
        <v>572</v>
      </c>
      <c r="CA75" s="50" t="s">
        <v>572</v>
      </c>
      <c r="CB75" s="50" t="s">
        <v>572</v>
      </c>
      <c r="CC75" s="51" t="s">
        <v>572</v>
      </c>
      <c r="CD75" s="83" t="s">
        <v>1277</v>
      </c>
      <c r="CE75" s="1131" t="s">
        <v>1664</v>
      </c>
      <c r="CF75" s="67" t="s">
        <v>1548</v>
      </c>
      <c r="CG75" s="67" t="s">
        <v>13</v>
      </c>
      <c r="CH75" s="73">
        <v>3</v>
      </c>
      <c r="CI75" s="67">
        <v>2006</v>
      </c>
      <c r="CJ75" s="73" t="s">
        <v>1542</v>
      </c>
      <c r="CK75" s="73">
        <v>2</v>
      </c>
      <c r="CL75" s="74">
        <v>1</v>
      </c>
      <c r="CM75" s="67" t="s">
        <v>1558</v>
      </c>
      <c r="CN75" s="75" t="s">
        <v>1553</v>
      </c>
      <c r="CO75" s="75">
        <f t="shared" si="8"/>
        <v>3</v>
      </c>
      <c r="CP75" s="336"/>
      <c r="CQ75" s="67">
        <v>73</v>
      </c>
      <c r="CR75" s="500" t="s">
        <v>458</v>
      </c>
      <c r="CS75" s="507" t="s">
        <v>3621</v>
      </c>
      <c r="CT75" s="511">
        <v>2011</v>
      </c>
      <c r="CU75" s="512" t="s">
        <v>3748</v>
      </c>
      <c r="CV75" s="628" t="s">
        <v>5617</v>
      </c>
      <c r="CW75" s="568">
        <v>2</v>
      </c>
      <c r="CX75" s="636" t="s">
        <v>5676</v>
      </c>
      <c r="CY75" s="380">
        <v>0.31158999999999998</v>
      </c>
      <c r="CZ75" s="380">
        <v>0.40160000000000001</v>
      </c>
      <c r="DA75" s="656">
        <v>59</v>
      </c>
      <c r="DB75" s="597">
        <v>48</v>
      </c>
      <c r="DC75" s="597">
        <v>26</v>
      </c>
      <c r="DD75" s="597">
        <v>21</v>
      </c>
      <c r="DE75" s="496" t="s">
        <v>9317</v>
      </c>
      <c r="DF75" s="1025" t="s">
        <v>9318</v>
      </c>
      <c r="DG75" s="717">
        <v>7</v>
      </c>
      <c r="DH75" s="119" t="s">
        <v>9319</v>
      </c>
      <c r="DI75" s="700">
        <v>2002</v>
      </c>
      <c r="DJ75" s="521" t="s">
        <v>4214</v>
      </c>
      <c r="DK75" s="537">
        <v>1995</v>
      </c>
      <c r="DL75" s="538" t="s">
        <v>4214</v>
      </c>
      <c r="DM75" s="580">
        <v>2006</v>
      </c>
      <c r="DN75" s="581">
        <v>3</v>
      </c>
      <c r="DO75" s="580">
        <v>4</v>
      </c>
      <c r="DP75" s="183" t="s">
        <v>572</v>
      </c>
      <c r="DQ75" s="183" t="s">
        <v>572</v>
      </c>
      <c r="DR75" s="183" t="s">
        <v>572</v>
      </c>
      <c r="DS75" s="184" t="s">
        <v>572</v>
      </c>
      <c r="DT75" s="571" t="s">
        <v>5429</v>
      </c>
      <c r="DU75" s="676">
        <v>1994</v>
      </c>
      <c r="DV75" s="183" t="s">
        <v>6069</v>
      </c>
      <c r="DW75" s="547" t="s">
        <v>5995</v>
      </c>
      <c r="DX75" s="183">
        <v>2</v>
      </c>
      <c r="DY75" s="183" t="s">
        <v>2699</v>
      </c>
      <c r="DZ75" s="538" t="s">
        <v>6070</v>
      </c>
      <c r="EA75" s="374">
        <v>2010</v>
      </c>
      <c r="EB75" s="370">
        <v>3</v>
      </c>
      <c r="EC75" s="539">
        <v>2</v>
      </c>
      <c r="ED75" s="642" t="s">
        <v>5429</v>
      </c>
      <c r="EE75" s="539">
        <v>1994</v>
      </c>
      <c r="EF75" s="537">
        <v>2005</v>
      </c>
      <c r="EG75" s="539">
        <v>0</v>
      </c>
      <c r="EH75" s="547" t="s">
        <v>6072</v>
      </c>
      <c r="EI75" s="547" t="s">
        <v>6073</v>
      </c>
      <c r="EJ75" s="183">
        <v>2</v>
      </c>
      <c r="EK75" s="183" t="s">
        <v>2699</v>
      </c>
      <c r="EL75" s="538" t="s">
        <v>6071</v>
      </c>
      <c r="EM75" s="370">
        <v>2010</v>
      </c>
      <c r="EN75" s="370">
        <v>3</v>
      </c>
      <c r="EO75" s="700">
        <v>2</v>
      </c>
      <c r="EP75" s="676">
        <v>1</v>
      </c>
      <c r="EQ75" s="676">
        <v>0</v>
      </c>
      <c r="ER75" s="571" t="s">
        <v>4524</v>
      </c>
      <c r="ES75" s="629">
        <v>2010</v>
      </c>
      <c r="ET75" s="184">
        <v>3</v>
      </c>
      <c r="EU75" s="799">
        <v>0</v>
      </c>
      <c r="EV75" s="202" t="s">
        <v>572</v>
      </c>
      <c r="EW75" s="183" t="s">
        <v>572</v>
      </c>
      <c r="EX75" s="597">
        <v>0</v>
      </c>
      <c r="EY75" s="571" t="s">
        <v>5820</v>
      </c>
      <c r="EZ75" s="183">
        <v>2013</v>
      </c>
      <c r="FA75" s="599">
        <v>1</v>
      </c>
      <c r="FB75" s="742">
        <v>145891</v>
      </c>
      <c r="FC75" s="740">
        <v>2</v>
      </c>
      <c r="FD75" s="692" t="s">
        <v>6853</v>
      </c>
      <c r="FE75" s="747">
        <v>2004</v>
      </c>
      <c r="FF75" s="761" t="s">
        <v>1277</v>
      </c>
      <c r="FG75" s="762" t="s">
        <v>1664</v>
      </c>
      <c r="FH75" s="713">
        <v>1</v>
      </c>
      <c r="FI75" s="781" t="s">
        <v>1563</v>
      </c>
      <c r="FJ75" s="119" t="s">
        <v>7101</v>
      </c>
      <c r="FK75" s="561">
        <v>2006</v>
      </c>
      <c r="FL75" s="561">
        <v>3</v>
      </c>
      <c r="FM75" s="600">
        <v>2</v>
      </c>
      <c r="FN75" s="761" t="s">
        <v>1277</v>
      </c>
      <c r="FO75" s="762" t="s">
        <v>1664</v>
      </c>
      <c r="FP75" s="713">
        <v>1</v>
      </c>
      <c r="FQ75" s="781" t="s">
        <v>1563</v>
      </c>
      <c r="FR75" s="119" t="s">
        <v>7101</v>
      </c>
      <c r="FS75" s="561">
        <v>2006</v>
      </c>
      <c r="FT75" s="561">
        <v>3</v>
      </c>
      <c r="FU75" s="600">
        <v>2</v>
      </c>
      <c r="FV75" s="564" t="s">
        <v>1548</v>
      </c>
      <c r="FW75" s="547" t="s">
        <v>7575</v>
      </c>
      <c r="FX75" s="536" t="s">
        <v>6312</v>
      </c>
      <c r="FY75" s="539">
        <v>2005</v>
      </c>
      <c r="FZ75" s="539">
        <v>3</v>
      </c>
      <c r="GA75" s="698">
        <v>2</v>
      </c>
      <c r="GB75" s="650" t="s">
        <v>6313</v>
      </c>
      <c r="GC75" s="109" t="s">
        <v>8</v>
      </c>
      <c r="GD75" s="539">
        <v>2</v>
      </c>
      <c r="GE75" s="1040" t="s">
        <v>8837</v>
      </c>
      <c r="GF75" s="539">
        <v>1988</v>
      </c>
      <c r="GG75" s="539">
        <v>3</v>
      </c>
      <c r="GH75" s="340" t="s">
        <v>8835</v>
      </c>
      <c r="GI75" s="184" t="s">
        <v>8842</v>
      </c>
      <c r="GJ75" s="426">
        <f t="shared" si="9"/>
        <v>17</v>
      </c>
      <c r="GK75" s="427">
        <f t="shared" si="10"/>
        <v>77.272727272727266</v>
      </c>
      <c r="GL75" s="12" t="str">
        <f t="shared" si="11"/>
        <v>A</v>
      </c>
      <c r="GM75" s="83" t="s">
        <v>46</v>
      </c>
      <c r="GN75" s="83" t="s">
        <v>2457</v>
      </c>
      <c r="GO75" s="342"/>
      <c r="GP75" s="1017"/>
      <c r="GQ75" s="59">
        <v>0</v>
      </c>
      <c r="GR75" s="57"/>
      <c r="GS75" s="58"/>
      <c r="GT75" s="59"/>
    </row>
    <row r="76" spans="1:202" x14ac:dyDescent="0.25">
      <c r="A76" s="67">
        <v>74</v>
      </c>
      <c r="B76" s="13"/>
      <c r="C76" s="211" t="s">
        <v>465</v>
      </c>
      <c r="D76" s="83" t="s">
        <v>38</v>
      </c>
      <c r="E76" s="849">
        <v>7287.9830000000002</v>
      </c>
      <c r="F76" s="847">
        <v>299516.3446283011</v>
      </c>
      <c r="G76" s="49">
        <v>41000</v>
      </c>
      <c r="H76" s="109" t="s">
        <v>467</v>
      </c>
      <c r="I76" s="20" t="s">
        <v>466</v>
      </c>
      <c r="J76" s="50">
        <v>2</v>
      </c>
      <c r="K76" s="115" t="s">
        <v>3036</v>
      </c>
      <c r="L76" s="16">
        <v>2</v>
      </c>
      <c r="M76" s="19" t="s">
        <v>3037</v>
      </c>
      <c r="N76" s="16">
        <v>1</v>
      </c>
      <c r="O76" s="69" t="s">
        <v>572</v>
      </c>
      <c r="P76" s="50">
        <v>0</v>
      </c>
      <c r="Q76" s="53" t="s">
        <v>572</v>
      </c>
      <c r="R76" s="16">
        <v>0</v>
      </c>
      <c r="S76" s="50">
        <v>0</v>
      </c>
      <c r="T76" s="167" t="s">
        <v>572</v>
      </c>
      <c r="U76" s="16">
        <v>2</v>
      </c>
      <c r="V76" s="254">
        <v>1</v>
      </c>
      <c r="W76" s="16">
        <v>0</v>
      </c>
      <c r="X76" s="17" t="s">
        <v>572</v>
      </c>
      <c r="Y76" s="16">
        <v>1</v>
      </c>
      <c r="Z76" s="177" t="s">
        <v>3038</v>
      </c>
      <c r="AA76" s="16">
        <v>1</v>
      </c>
      <c r="AB76" s="50">
        <v>1</v>
      </c>
      <c r="AC76" s="51">
        <v>1997</v>
      </c>
      <c r="AD76" s="16">
        <v>1</v>
      </c>
      <c r="AE76" s="50">
        <v>1</v>
      </c>
      <c r="AF76" s="50">
        <v>5</v>
      </c>
      <c r="AG76" s="51">
        <v>1997</v>
      </c>
      <c r="AH76" s="25">
        <v>1</v>
      </c>
      <c r="AI76" s="56">
        <v>1</v>
      </c>
      <c r="AJ76" s="55">
        <v>2000</v>
      </c>
      <c r="AK76" s="16">
        <v>1</v>
      </c>
      <c r="AL76" s="50">
        <v>2</v>
      </c>
      <c r="AM76" s="50">
        <v>1</v>
      </c>
      <c r="AN76" s="51">
        <v>2002</v>
      </c>
      <c r="AO76" s="16">
        <v>0</v>
      </c>
      <c r="AP76" s="50"/>
      <c r="AQ76" s="51" t="s">
        <v>572</v>
      </c>
      <c r="AR76" s="16">
        <v>1</v>
      </c>
      <c r="AS76" s="50">
        <v>1</v>
      </c>
      <c r="AT76" s="50" t="s">
        <v>2681</v>
      </c>
      <c r="AU76" s="50">
        <v>0</v>
      </c>
      <c r="AV76" s="50">
        <v>0</v>
      </c>
      <c r="AW76" s="50">
        <v>1</v>
      </c>
      <c r="AX76" s="50">
        <v>1</v>
      </c>
      <c r="AY76" s="50" t="s">
        <v>2681</v>
      </c>
      <c r="AZ76" s="50">
        <v>1</v>
      </c>
      <c r="BA76" s="50">
        <v>1</v>
      </c>
      <c r="BB76" s="50">
        <v>1</v>
      </c>
      <c r="BC76" s="288" t="s">
        <v>3039</v>
      </c>
      <c r="BD76" s="423">
        <v>1</v>
      </c>
      <c r="BE76" s="19" t="s">
        <v>8989</v>
      </c>
      <c r="BF76" s="25" t="s">
        <v>2681</v>
      </c>
      <c r="BG76" s="19" t="s">
        <v>572</v>
      </c>
      <c r="BH76" s="25" t="s">
        <v>2681</v>
      </c>
      <c r="BI76" s="19" t="s">
        <v>572</v>
      </c>
      <c r="BJ76" s="16">
        <v>1</v>
      </c>
      <c r="BK76" s="21" t="s">
        <v>469</v>
      </c>
      <c r="BL76" s="20" t="s">
        <v>468</v>
      </c>
      <c r="BM76" s="21" t="s">
        <v>3040</v>
      </c>
      <c r="BN76" s="20" t="s">
        <v>470</v>
      </c>
      <c r="BO76" s="132" t="s">
        <v>572</v>
      </c>
      <c r="BP76" s="16">
        <v>1</v>
      </c>
      <c r="BQ76" s="177" t="s">
        <v>2562</v>
      </c>
      <c r="BR76" s="16">
        <v>0</v>
      </c>
      <c r="BS76" s="19" t="s">
        <v>572</v>
      </c>
      <c r="BT76" s="16">
        <v>1</v>
      </c>
      <c r="BU76" s="69" t="s">
        <v>572</v>
      </c>
      <c r="BV76" s="16">
        <v>0</v>
      </c>
      <c r="BW76" s="50">
        <v>3</v>
      </c>
      <c r="BX76" s="69" t="s">
        <v>572</v>
      </c>
      <c r="BY76" s="16" t="s">
        <v>2013</v>
      </c>
      <c r="BZ76" s="50" t="s">
        <v>1966</v>
      </c>
      <c r="CA76" s="50" t="s">
        <v>572</v>
      </c>
      <c r="CB76" s="50" t="s">
        <v>572</v>
      </c>
      <c r="CC76" s="51">
        <v>1</v>
      </c>
      <c r="CD76" s="83" t="s">
        <v>1298</v>
      </c>
      <c r="CE76" s="1131" t="s">
        <v>1593</v>
      </c>
      <c r="CF76" s="75" t="s">
        <v>1556</v>
      </c>
      <c r="CG76" s="75" t="s">
        <v>13</v>
      </c>
      <c r="CH76" s="75">
        <v>3</v>
      </c>
      <c r="CI76" s="75">
        <v>2009</v>
      </c>
      <c r="CJ76" s="75" t="s">
        <v>1548</v>
      </c>
      <c r="CK76" s="75">
        <v>1</v>
      </c>
      <c r="CL76" s="75">
        <v>2</v>
      </c>
      <c r="CM76" s="75" t="s">
        <v>1552</v>
      </c>
      <c r="CN76" s="75" t="s">
        <v>1553</v>
      </c>
      <c r="CO76" s="75">
        <f t="shared" si="8"/>
        <v>3</v>
      </c>
      <c r="CP76" s="336"/>
      <c r="CQ76" s="67">
        <v>74</v>
      </c>
      <c r="CR76" s="500" t="s">
        <v>465</v>
      </c>
      <c r="CS76" s="507" t="s">
        <v>3622</v>
      </c>
      <c r="CT76" s="511"/>
      <c r="CU76" s="512"/>
      <c r="CV76" s="632" t="s">
        <v>5619</v>
      </c>
      <c r="CW76" s="568">
        <v>2</v>
      </c>
      <c r="CX76" s="636" t="s">
        <v>5618</v>
      </c>
      <c r="CY76" s="380" t="s">
        <v>572</v>
      </c>
      <c r="CZ76" s="380" t="s">
        <v>572</v>
      </c>
      <c r="DA76" s="656" t="s">
        <v>572</v>
      </c>
      <c r="DB76" s="597" t="s">
        <v>572</v>
      </c>
      <c r="DC76" s="597" t="s">
        <v>572</v>
      </c>
      <c r="DD76" s="597" t="s">
        <v>572</v>
      </c>
      <c r="DE76" s="156" t="s">
        <v>9320</v>
      </c>
      <c r="DF76" s="1025" t="s">
        <v>9321</v>
      </c>
      <c r="DG76" s="717">
        <v>7</v>
      </c>
      <c r="DH76" s="119" t="s">
        <v>9148</v>
      </c>
      <c r="DI76" s="700">
        <v>1998</v>
      </c>
      <c r="DJ76" s="521" t="s">
        <v>4215</v>
      </c>
      <c r="DK76" s="537">
        <v>2002</v>
      </c>
      <c r="DL76" s="547" t="s">
        <v>572</v>
      </c>
      <c r="DM76" s="581" t="s">
        <v>572</v>
      </c>
      <c r="DN76" s="580">
        <v>0</v>
      </c>
      <c r="DO76" s="581" t="s">
        <v>572</v>
      </c>
      <c r="DP76" s="183" t="s">
        <v>572</v>
      </c>
      <c r="DQ76" s="183" t="s">
        <v>572</v>
      </c>
      <c r="DR76" s="183" t="s">
        <v>572</v>
      </c>
      <c r="DS76" s="184" t="s">
        <v>572</v>
      </c>
      <c r="DT76" s="571" t="s">
        <v>6074</v>
      </c>
      <c r="DU76" s="340">
        <v>1948</v>
      </c>
      <c r="DV76" s="183" t="s">
        <v>5797</v>
      </c>
      <c r="DW76" s="547" t="s">
        <v>5754</v>
      </c>
      <c r="DX76" s="183">
        <v>2</v>
      </c>
      <c r="DY76" s="183" t="s">
        <v>2699</v>
      </c>
      <c r="DZ76" s="538" t="s">
        <v>6075</v>
      </c>
      <c r="EA76" s="256">
        <v>2001</v>
      </c>
      <c r="EB76" s="58">
        <v>3</v>
      </c>
      <c r="EC76" s="183">
        <v>3</v>
      </c>
      <c r="ED76" s="642" t="s">
        <v>5430</v>
      </c>
      <c r="EE76" s="183">
        <v>1909</v>
      </c>
      <c r="EF76" s="537">
        <v>1987</v>
      </c>
      <c r="EG76" s="539">
        <v>3</v>
      </c>
      <c r="EH76" s="547" t="s">
        <v>6087</v>
      </c>
      <c r="EI76" s="547" t="s">
        <v>6077</v>
      </c>
      <c r="EJ76" s="183">
        <v>2</v>
      </c>
      <c r="EK76" s="183" t="s">
        <v>7006</v>
      </c>
      <c r="EL76" s="538" t="s">
        <v>6076</v>
      </c>
      <c r="EM76" s="58">
        <v>1997</v>
      </c>
      <c r="EN76" s="58">
        <v>3</v>
      </c>
      <c r="EO76" s="700">
        <v>3</v>
      </c>
      <c r="EP76" s="340">
        <v>1</v>
      </c>
      <c r="EQ76" s="340">
        <v>1</v>
      </c>
      <c r="ER76" s="571" t="s">
        <v>4525</v>
      </c>
      <c r="ES76" s="183">
        <v>2001</v>
      </c>
      <c r="ET76" s="184">
        <v>3</v>
      </c>
      <c r="EU76" s="799">
        <v>1</v>
      </c>
      <c r="EV76" s="571" t="s">
        <v>4526</v>
      </c>
      <c r="EW76" s="183">
        <v>2006</v>
      </c>
      <c r="EX76" s="597">
        <v>2</v>
      </c>
      <c r="EY76" s="571" t="s">
        <v>6252</v>
      </c>
      <c r="EZ76" s="183">
        <v>2000</v>
      </c>
      <c r="FA76" s="599">
        <v>3</v>
      </c>
      <c r="FB76" s="742">
        <v>245800</v>
      </c>
      <c r="FC76" s="740">
        <v>2</v>
      </c>
      <c r="FD76" s="692" t="s">
        <v>6853</v>
      </c>
      <c r="FE76" s="747">
        <v>2010</v>
      </c>
      <c r="FF76" s="761" t="s">
        <v>6814</v>
      </c>
      <c r="FG76" s="762" t="s">
        <v>7302</v>
      </c>
      <c r="FH76" s="713">
        <v>1</v>
      </c>
      <c r="FI76" s="788" t="s">
        <v>1563</v>
      </c>
      <c r="FJ76" s="119" t="s">
        <v>6815</v>
      </c>
      <c r="FK76" s="561" t="s">
        <v>572</v>
      </c>
      <c r="FL76" s="561">
        <v>2</v>
      </c>
      <c r="FM76" s="600">
        <v>2</v>
      </c>
      <c r="FN76" s="821" t="s">
        <v>7321</v>
      </c>
      <c r="FO76" s="773" t="s">
        <v>6926</v>
      </c>
      <c r="FP76" s="792">
        <v>1</v>
      </c>
      <c r="FQ76" s="20" t="s">
        <v>1563</v>
      </c>
      <c r="FR76" s="536" t="s">
        <v>6927</v>
      </c>
      <c r="FS76" s="597">
        <v>2003</v>
      </c>
      <c r="FT76" s="597">
        <v>3</v>
      </c>
      <c r="FU76" s="599">
        <v>2</v>
      </c>
      <c r="FV76" s="423" t="s">
        <v>572</v>
      </c>
      <c r="FW76" s="547" t="s">
        <v>7576</v>
      </c>
      <c r="FX76" s="536" t="s">
        <v>6314</v>
      </c>
      <c r="FY76" s="539">
        <v>2009</v>
      </c>
      <c r="FZ76" s="539">
        <v>3</v>
      </c>
      <c r="GA76" s="698">
        <v>3</v>
      </c>
      <c r="GB76" s="650" t="s">
        <v>7577</v>
      </c>
      <c r="GC76" s="979" t="s">
        <v>8790</v>
      </c>
      <c r="GD76" s="539">
        <v>2</v>
      </c>
      <c r="GE76" s="1040" t="s">
        <v>2699</v>
      </c>
      <c r="GF76" s="539">
        <v>2009</v>
      </c>
      <c r="GG76" s="539">
        <v>3</v>
      </c>
      <c r="GH76" s="340" t="s">
        <v>8835</v>
      </c>
      <c r="GI76" s="184">
        <v>4</v>
      </c>
      <c r="GJ76" s="426">
        <f t="shared" si="9"/>
        <v>20</v>
      </c>
      <c r="GK76" s="427">
        <f t="shared" si="10"/>
        <v>90.909090909090907</v>
      </c>
      <c r="GL76" s="12" t="str">
        <f t="shared" si="11"/>
        <v>A</v>
      </c>
      <c r="GM76" s="83" t="s">
        <v>38</v>
      </c>
      <c r="GN76" s="83" t="s">
        <v>2455</v>
      </c>
      <c r="GO76" s="342"/>
      <c r="GP76" s="1017"/>
      <c r="GQ76" s="59">
        <v>0</v>
      </c>
      <c r="GR76" s="57"/>
      <c r="GS76" s="58"/>
      <c r="GT76" s="59" t="s">
        <v>2465</v>
      </c>
    </row>
    <row r="77" spans="1:202" x14ac:dyDescent="0.25">
      <c r="A77" s="67">
        <v>75</v>
      </c>
      <c r="B77" s="13"/>
      <c r="C77" s="14" t="s">
        <v>471</v>
      </c>
      <c r="D77" s="83" t="s">
        <v>38</v>
      </c>
      <c r="E77" s="849">
        <v>9855.5709999999999</v>
      </c>
      <c r="F77" s="847">
        <v>127884.65694161096</v>
      </c>
      <c r="G77" s="49">
        <v>12990</v>
      </c>
      <c r="H77" s="109" t="s">
        <v>1404</v>
      </c>
      <c r="I77" s="20" t="s">
        <v>4180</v>
      </c>
      <c r="J77" s="56">
        <v>2</v>
      </c>
      <c r="K77" s="112" t="s">
        <v>4179</v>
      </c>
      <c r="L77" s="25">
        <v>1</v>
      </c>
      <c r="M77" s="19" t="s">
        <v>1514</v>
      </c>
      <c r="N77" s="25">
        <v>1</v>
      </c>
      <c r="O77" s="69" t="s">
        <v>572</v>
      </c>
      <c r="P77" s="50">
        <v>1</v>
      </c>
      <c r="Q77" s="112" t="s">
        <v>9535</v>
      </c>
      <c r="R77" s="16">
        <v>0</v>
      </c>
      <c r="S77" s="50">
        <v>0</v>
      </c>
      <c r="T77" s="168" t="s">
        <v>572</v>
      </c>
      <c r="U77" s="25">
        <v>1</v>
      </c>
      <c r="V77" s="252">
        <v>1</v>
      </c>
      <c r="W77" s="25">
        <v>0</v>
      </c>
      <c r="X77" s="24" t="s">
        <v>572</v>
      </c>
      <c r="Y77" s="25">
        <v>0</v>
      </c>
      <c r="Z77" s="17" t="s">
        <v>572</v>
      </c>
      <c r="AA77" s="25">
        <v>1</v>
      </c>
      <c r="AB77" s="56">
        <v>1</v>
      </c>
      <c r="AC77" s="55">
        <v>2002</v>
      </c>
      <c r="AD77" s="25">
        <v>0</v>
      </c>
      <c r="AE77" s="50"/>
      <c r="AF77" s="50" t="s">
        <v>572</v>
      </c>
      <c r="AG77" s="55" t="s">
        <v>572</v>
      </c>
      <c r="AH77" s="25">
        <v>1</v>
      </c>
      <c r="AI77" s="56">
        <v>1</v>
      </c>
      <c r="AJ77" s="55">
        <v>2002</v>
      </c>
      <c r="AK77" s="25">
        <v>1</v>
      </c>
      <c r="AL77" s="56">
        <v>4</v>
      </c>
      <c r="AM77" s="56">
        <v>1</v>
      </c>
      <c r="AN77" s="55">
        <v>2002</v>
      </c>
      <c r="AO77" s="25">
        <v>1</v>
      </c>
      <c r="AP77" s="56">
        <v>1</v>
      </c>
      <c r="AQ77" s="66">
        <v>2001</v>
      </c>
      <c r="AR77" s="25">
        <v>1</v>
      </c>
      <c r="AS77" s="56">
        <v>1</v>
      </c>
      <c r="AT77" s="56">
        <v>1</v>
      </c>
      <c r="AU77" s="56">
        <v>0</v>
      </c>
      <c r="AV77" s="56">
        <v>0</v>
      </c>
      <c r="AW77" s="56">
        <v>1</v>
      </c>
      <c r="AX77" s="56">
        <v>1</v>
      </c>
      <c r="AY77" s="56">
        <v>1</v>
      </c>
      <c r="AZ77" s="56">
        <v>1</v>
      </c>
      <c r="BA77" s="56">
        <v>1</v>
      </c>
      <c r="BB77" s="56">
        <v>0</v>
      </c>
      <c r="BC77" s="69" t="s">
        <v>572</v>
      </c>
      <c r="BD77" s="423">
        <v>0</v>
      </c>
      <c r="BE77" s="475" t="s">
        <v>572</v>
      </c>
      <c r="BF77" s="25">
        <v>0</v>
      </c>
      <c r="BG77" s="19" t="s">
        <v>572</v>
      </c>
      <c r="BH77" s="25">
        <v>0</v>
      </c>
      <c r="BI77" s="19" t="s">
        <v>572</v>
      </c>
      <c r="BJ77" s="25">
        <v>1</v>
      </c>
      <c r="BK77" s="21" t="s">
        <v>473</v>
      </c>
      <c r="BL77" s="20" t="s">
        <v>472</v>
      </c>
      <c r="BM77" s="21" t="s">
        <v>475</v>
      </c>
      <c r="BN77" s="20" t="s">
        <v>474</v>
      </c>
      <c r="BO77" s="132" t="s">
        <v>572</v>
      </c>
      <c r="BP77" s="25">
        <v>0</v>
      </c>
      <c r="BQ77" s="134" t="s">
        <v>572</v>
      </c>
      <c r="BR77" s="25">
        <v>1</v>
      </c>
      <c r="BS77" s="19" t="s">
        <v>1885</v>
      </c>
      <c r="BT77" s="25">
        <v>0</v>
      </c>
      <c r="BU77" s="69" t="s">
        <v>572</v>
      </c>
      <c r="BV77" s="25">
        <v>0</v>
      </c>
      <c r="BW77" s="50">
        <v>3</v>
      </c>
      <c r="BX77" s="69" t="s">
        <v>572</v>
      </c>
      <c r="BY77" s="25" t="s">
        <v>1973</v>
      </c>
      <c r="BZ77" s="56" t="s">
        <v>1966</v>
      </c>
      <c r="CA77" s="56" t="s">
        <v>572</v>
      </c>
      <c r="CB77" s="56" t="s">
        <v>572</v>
      </c>
      <c r="CC77" s="55">
        <v>0</v>
      </c>
      <c r="CD77" s="83" t="s">
        <v>1298</v>
      </c>
      <c r="CE77" s="1131" t="s">
        <v>1593</v>
      </c>
      <c r="CF77" s="75" t="s">
        <v>1548</v>
      </c>
      <c r="CG77" s="75" t="s">
        <v>13</v>
      </c>
      <c r="CH77" s="73">
        <v>3</v>
      </c>
      <c r="CI77" s="75">
        <v>2002</v>
      </c>
      <c r="CJ77" s="75" t="s">
        <v>1542</v>
      </c>
      <c r="CK77" s="75">
        <v>1</v>
      </c>
      <c r="CL77" s="75">
        <v>1</v>
      </c>
      <c r="CM77" s="75" t="s">
        <v>1558</v>
      </c>
      <c r="CN77" s="75" t="s">
        <v>1553</v>
      </c>
      <c r="CO77" s="75">
        <f t="shared" si="8"/>
        <v>3</v>
      </c>
      <c r="CP77" s="336"/>
      <c r="CQ77" s="67">
        <v>75</v>
      </c>
      <c r="CR77" s="500" t="s">
        <v>471</v>
      </c>
      <c r="CS77" s="507" t="s">
        <v>3623</v>
      </c>
      <c r="CT77" s="511"/>
      <c r="CU77" s="512"/>
      <c r="CV77" s="632" t="s">
        <v>5620</v>
      </c>
      <c r="CW77" s="568">
        <v>2</v>
      </c>
      <c r="CX77" s="636" t="s">
        <v>5621</v>
      </c>
      <c r="CY77" s="380">
        <v>0.63043000000000005</v>
      </c>
      <c r="CZ77" s="380">
        <v>0.55910000000000004</v>
      </c>
      <c r="DA77" s="656">
        <v>88</v>
      </c>
      <c r="DB77" s="597">
        <v>70</v>
      </c>
      <c r="DC77" s="597">
        <v>37</v>
      </c>
      <c r="DD77" s="597">
        <v>9</v>
      </c>
      <c r="DE77" s="1003" t="s">
        <v>9247</v>
      </c>
      <c r="DF77" s="1025" t="s">
        <v>9246</v>
      </c>
      <c r="DG77" s="717">
        <v>7</v>
      </c>
      <c r="DH77" s="119" t="s">
        <v>9248</v>
      </c>
      <c r="DI77" s="700">
        <v>2005</v>
      </c>
      <c r="DJ77" s="521" t="s">
        <v>4217</v>
      </c>
      <c r="DK77" s="537">
        <v>1996</v>
      </c>
      <c r="DL77" s="538" t="s">
        <v>4216</v>
      </c>
      <c r="DM77" s="580">
        <v>1997</v>
      </c>
      <c r="DN77" s="580">
        <v>3</v>
      </c>
      <c r="DO77" s="580">
        <v>4</v>
      </c>
      <c r="DP77" s="183" t="s">
        <v>572</v>
      </c>
      <c r="DQ77" s="183" t="s">
        <v>572</v>
      </c>
      <c r="DR77" s="183" t="s">
        <v>572</v>
      </c>
      <c r="DS77" s="184" t="s">
        <v>572</v>
      </c>
      <c r="DT77" s="642" t="s">
        <v>5431</v>
      </c>
      <c r="DU77" s="676">
        <v>2011</v>
      </c>
      <c r="DV77" s="183" t="s">
        <v>5797</v>
      </c>
      <c r="DW77" s="547" t="s">
        <v>5754</v>
      </c>
      <c r="DX77" s="183">
        <v>2</v>
      </c>
      <c r="DY77" s="183" t="s">
        <v>2699</v>
      </c>
      <c r="DZ77" s="538" t="s">
        <v>6078</v>
      </c>
      <c r="EA77" s="374">
        <v>2010</v>
      </c>
      <c r="EB77" s="370">
        <v>3</v>
      </c>
      <c r="EC77" s="539">
        <v>2</v>
      </c>
      <c r="ED77" s="642" t="s">
        <v>5431</v>
      </c>
      <c r="EE77" s="539">
        <v>2011</v>
      </c>
      <c r="EF77" s="548">
        <v>1968</v>
      </c>
      <c r="EG77" s="183">
        <v>0</v>
      </c>
      <c r="EH77" s="547" t="s">
        <v>6086</v>
      </c>
      <c r="EI77" s="547" t="s">
        <v>4103</v>
      </c>
      <c r="EJ77" s="183">
        <v>2</v>
      </c>
      <c r="EK77" s="183" t="s">
        <v>2699</v>
      </c>
      <c r="EL77" s="538" t="s">
        <v>6085</v>
      </c>
      <c r="EM77" s="370">
        <v>2004</v>
      </c>
      <c r="EN77" s="370">
        <v>3</v>
      </c>
      <c r="EO77" s="700">
        <v>2</v>
      </c>
      <c r="EP77" s="676">
        <v>1</v>
      </c>
      <c r="EQ77" s="676">
        <v>1</v>
      </c>
      <c r="ER77" s="571" t="s">
        <v>4527</v>
      </c>
      <c r="ES77" s="183">
        <v>2003</v>
      </c>
      <c r="ET77" s="184">
        <v>2</v>
      </c>
      <c r="EU77" s="799">
        <v>1</v>
      </c>
      <c r="EV77" s="571" t="s">
        <v>6776</v>
      </c>
      <c r="EW77" s="183">
        <v>2010</v>
      </c>
      <c r="EX77" s="597">
        <v>2</v>
      </c>
      <c r="EY77" s="571" t="s">
        <v>6253</v>
      </c>
      <c r="EZ77" s="183">
        <v>2011</v>
      </c>
      <c r="FA77" s="599">
        <v>3</v>
      </c>
      <c r="FB77" s="742">
        <v>846000</v>
      </c>
      <c r="FC77" s="740">
        <v>2</v>
      </c>
      <c r="FD77" s="692" t="s">
        <v>6853</v>
      </c>
      <c r="FE77" s="747">
        <v>2009</v>
      </c>
      <c r="FF77" s="761" t="s">
        <v>7187</v>
      </c>
      <c r="FG77" s="762" t="s">
        <v>6896</v>
      </c>
      <c r="FH77" s="840">
        <v>1</v>
      </c>
      <c r="FI77" s="843" t="s">
        <v>1563</v>
      </c>
      <c r="FJ77" s="119" t="s">
        <v>7188</v>
      </c>
      <c r="FK77" s="561">
        <v>2013</v>
      </c>
      <c r="FL77" s="561">
        <v>3</v>
      </c>
      <c r="FM77" s="600">
        <v>2</v>
      </c>
      <c r="FN77" s="818" t="s">
        <v>1298</v>
      </c>
      <c r="FO77" s="782" t="s">
        <v>1593</v>
      </c>
      <c r="FP77" s="792">
        <v>1</v>
      </c>
      <c r="FQ77" s="781" t="s">
        <v>1563</v>
      </c>
      <c r="FR77" s="536" t="s">
        <v>7189</v>
      </c>
      <c r="FS77" s="597">
        <v>2002</v>
      </c>
      <c r="FT77" s="597">
        <v>3</v>
      </c>
      <c r="FU77" s="599">
        <v>2</v>
      </c>
      <c r="FV77" s="423" t="s">
        <v>572</v>
      </c>
      <c r="FW77" s="547" t="s">
        <v>7578</v>
      </c>
      <c r="FX77" s="536" t="s">
        <v>5897</v>
      </c>
      <c r="FY77" s="671">
        <v>2002</v>
      </c>
      <c r="FZ77" s="539">
        <v>3</v>
      </c>
      <c r="GA77" s="676">
        <v>2</v>
      </c>
      <c r="GB77" s="650" t="s">
        <v>6315</v>
      </c>
      <c r="GC77" s="979" t="s">
        <v>8791</v>
      </c>
      <c r="GD77" s="539">
        <v>1</v>
      </c>
      <c r="GE77" s="1040" t="s">
        <v>1563</v>
      </c>
      <c r="GF77" s="539">
        <v>2002</v>
      </c>
      <c r="GG77" s="539">
        <v>3</v>
      </c>
      <c r="GH77" s="340" t="s">
        <v>9443</v>
      </c>
      <c r="GI77" s="184" t="s">
        <v>8840</v>
      </c>
      <c r="GJ77" s="426">
        <f t="shared" si="9"/>
        <v>16</v>
      </c>
      <c r="GK77" s="427">
        <f t="shared" si="10"/>
        <v>72.727272727272734</v>
      </c>
      <c r="GL77" s="12" t="str">
        <f t="shared" si="11"/>
        <v>B</v>
      </c>
      <c r="GM77" s="83" t="s">
        <v>38</v>
      </c>
      <c r="GN77" s="18" t="s">
        <v>2456</v>
      </c>
      <c r="GO77" s="342"/>
      <c r="GP77" s="1016"/>
      <c r="GQ77" s="184">
        <v>0</v>
      </c>
      <c r="GR77" s="57" t="s">
        <v>2429</v>
      </c>
      <c r="GS77" s="58" t="s">
        <v>2430</v>
      </c>
      <c r="GT77" s="59"/>
    </row>
    <row r="78" spans="1:202" x14ac:dyDescent="0.25">
      <c r="A78" s="67">
        <v>76</v>
      </c>
      <c r="B78" s="13"/>
      <c r="C78" s="14" t="s">
        <v>476</v>
      </c>
      <c r="D78" s="83" t="s">
        <v>38</v>
      </c>
      <c r="E78" s="849">
        <v>329.42500000000001</v>
      </c>
      <c r="F78" s="847">
        <v>16451.3685766501</v>
      </c>
      <c r="G78" s="49">
        <v>49730</v>
      </c>
      <c r="H78" s="109" t="s">
        <v>478</v>
      </c>
      <c r="I78" s="20" t="s">
        <v>477</v>
      </c>
      <c r="J78" s="50">
        <v>2</v>
      </c>
      <c r="K78" s="116" t="s">
        <v>1352</v>
      </c>
      <c r="L78" s="16">
        <v>2</v>
      </c>
      <c r="M78" s="19" t="s">
        <v>3158</v>
      </c>
      <c r="N78" s="16">
        <v>1</v>
      </c>
      <c r="O78" s="69" t="s">
        <v>572</v>
      </c>
      <c r="P78" s="50">
        <v>0</v>
      </c>
      <c r="Q78" s="53" t="s">
        <v>572</v>
      </c>
      <c r="R78" s="16">
        <v>0</v>
      </c>
      <c r="S78" s="50">
        <v>0</v>
      </c>
      <c r="T78" s="167" t="s">
        <v>572</v>
      </c>
      <c r="U78" s="16">
        <v>1</v>
      </c>
      <c r="V78" s="254">
        <v>1</v>
      </c>
      <c r="W78" s="16">
        <v>0</v>
      </c>
      <c r="X78" s="17" t="s">
        <v>572</v>
      </c>
      <c r="Y78" s="16">
        <v>0</v>
      </c>
      <c r="Z78" s="17" t="s">
        <v>572</v>
      </c>
      <c r="AA78" s="16">
        <v>1</v>
      </c>
      <c r="AB78" s="50">
        <v>1</v>
      </c>
      <c r="AC78" s="51">
        <v>2002</v>
      </c>
      <c r="AD78" s="16">
        <v>1</v>
      </c>
      <c r="AE78" s="50">
        <v>1</v>
      </c>
      <c r="AF78" s="50">
        <v>4</v>
      </c>
      <c r="AG78" s="51">
        <v>2004</v>
      </c>
      <c r="AH78" s="25">
        <v>0</v>
      </c>
      <c r="AI78" s="56"/>
      <c r="AJ78" s="55" t="s">
        <v>572</v>
      </c>
      <c r="AK78" s="16">
        <v>0</v>
      </c>
      <c r="AL78" s="50"/>
      <c r="AM78" s="50"/>
      <c r="AN78" s="51" t="s">
        <v>572</v>
      </c>
      <c r="AO78" s="16">
        <v>1</v>
      </c>
      <c r="AP78" s="50">
        <v>1</v>
      </c>
      <c r="AQ78" s="51">
        <v>2002</v>
      </c>
      <c r="AR78" s="16">
        <v>1</v>
      </c>
      <c r="AS78" s="50">
        <v>1</v>
      </c>
      <c r="AT78" s="50">
        <v>1</v>
      </c>
      <c r="AU78" s="50">
        <v>1</v>
      </c>
      <c r="AV78" s="50">
        <v>0</v>
      </c>
      <c r="AW78" s="50">
        <v>1</v>
      </c>
      <c r="AX78" s="50">
        <v>1</v>
      </c>
      <c r="AY78" s="50">
        <v>0</v>
      </c>
      <c r="AZ78" s="50">
        <v>1</v>
      </c>
      <c r="BA78" s="50">
        <v>0</v>
      </c>
      <c r="BB78" s="50">
        <v>0</v>
      </c>
      <c r="BC78" s="69" t="s">
        <v>572</v>
      </c>
      <c r="BD78" s="423">
        <v>0</v>
      </c>
      <c r="BE78" s="475" t="s">
        <v>572</v>
      </c>
      <c r="BF78" s="25">
        <v>0</v>
      </c>
      <c r="BG78" s="19" t="s">
        <v>572</v>
      </c>
      <c r="BH78" s="16">
        <v>0</v>
      </c>
      <c r="BI78" s="19" t="s">
        <v>572</v>
      </c>
      <c r="BJ78" s="16">
        <v>1</v>
      </c>
      <c r="BK78" s="21" t="s">
        <v>480</v>
      </c>
      <c r="BL78" s="20" t="s">
        <v>479</v>
      </c>
      <c r="BM78" s="21" t="s">
        <v>482</v>
      </c>
      <c r="BN78" s="20" t="s">
        <v>481</v>
      </c>
      <c r="BO78" s="132" t="s">
        <v>572</v>
      </c>
      <c r="BP78" s="16">
        <v>0</v>
      </c>
      <c r="BQ78" s="134" t="s">
        <v>572</v>
      </c>
      <c r="BR78" s="16">
        <v>1</v>
      </c>
      <c r="BS78" s="19" t="s">
        <v>1665</v>
      </c>
      <c r="BT78" s="16">
        <v>1</v>
      </c>
      <c r="BU78" s="69" t="s">
        <v>572</v>
      </c>
      <c r="BV78" s="16">
        <v>0</v>
      </c>
      <c r="BW78" s="50">
        <v>2</v>
      </c>
      <c r="BX78" s="69" t="s">
        <v>572</v>
      </c>
      <c r="BY78" s="16" t="s">
        <v>2017</v>
      </c>
      <c r="BZ78" s="50" t="s">
        <v>1966</v>
      </c>
      <c r="CA78" s="50" t="s">
        <v>572</v>
      </c>
      <c r="CB78" s="50" t="s">
        <v>572</v>
      </c>
      <c r="CC78" s="51">
        <v>0</v>
      </c>
      <c r="CD78" s="83" t="s">
        <v>1516</v>
      </c>
      <c r="CE78" s="1131" t="s">
        <v>1666</v>
      </c>
      <c r="CF78" s="75" t="s">
        <v>1548</v>
      </c>
      <c r="CG78" s="75" t="s">
        <v>13</v>
      </c>
      <c r="CH78" s="75">
        <v>3</v>
      </c>
      <c r="CI78" s="75">
        <v>2003</v>
      </c>
      <c r="CJ78" s="75" t="s">
        <v>1542</v>
      </c>
      <c r="CK78" s="75">
        <v>1</v>
      </c>
      <c r="CL78" s="75">
        <v>2</v>
      </c>
      <c r="CM78" s="75" t="s">
        <v>1552</v>
      </c>
      <c r="CN78" s="75" t="s">
        <v>1553</v>
      </c>
      <c r="CO78" s="75">
        <f t="shared" si="8"/>
        <v>3</v>
      </c>
      <c r="CP78" s="336"/>
      <c r="CQ78" s="67">
        <v>76</v>
      </c>
      <c r="CR78" s="500" t="s">
        <v>476</v>
      </c>
      <c r="CS78" s="507" t="s">
        <v>3624</v>
      </c>
      <c r="CT78" s="511"/>
      <c r="CU78" s="512"/>
      <c r="CV78" s="632" t="s">
        <v>5622</v>
      </c>
      <c r="CW78" s="568">
        <v>2</v>
      </c>
      <c r="CX78" s="636" t="s">
        <v>4483</v>
      </c>
      <c r="CY78" s="380">
        <v>0.62319000000000002</v>
      </c>
      <c r="CZ78" s="380">
        <v>0.61419999999999997</v>
      </c>
      <c r="DA78" s="656">
        <v>84</v>
      </c>
      <c r="DB78" s="597">
        <v>57</v>
      </c>
      <c r="DC78" s="597">
        <v>49</v>
      </c>
      <c r="DD78" s="597">
        <v>35</v>
      </c>
      <c r="DE78" s="156" t="s">
        <v>9261</v>
      </c>
      <c r="DF78" s="1025" t="s">
        <v>9145</v>
      </c>
      <c r="DG78" s="717">
        <v>3</v>
      </c>
      <c r="DH78" s="119" t="s">
        <v>9262</v>
      </c>
      <c r="DI78" s="700">
        <v>1996</v>
      </c>
      <c r="DJ78" s="521" t="s">
        <v>4218</v>
      </c>
      <c r="DK78" s="537">
        <v>1917</v>
      </c>
      <c r="DL78" s="538" t="s">
        <v>4220</v>
      </c>
      <c r="DM78" s="580">
        <v>2001</v>
      </c>
      <c r="DN78" s="580">
        <v>3</v>
      </c>
      <c r="DO78" s="580">
        <v>4</v>
      </c>
      <c r="DP78" s="183" t="s">
        <v>572</v>
      </c>
      <c r="DQ78" s="183" t="s">
        <v>572</v>
      </c>
      <c r="DR78" s="183" t="s">
        <v>572</v>
      </c>
      <c r="DS78" s="184" t="s">
        <v>572</v>
      </c>
      <c r="DT78" s="571" t="s">
        <v>6089</v>
      </c>
      <c r="DU78" s="676">
        <v>1969</v>
      </c>
      <c r="DV78" s="183" t="s">
        <v>5797</v>
      </c>
      <c r="DW78" s="547" t="s">
        <v>5754</v>
      </c>
      <c r="DX78" s="183">
        <v>2</v>
      </c>
      <c r="DY78" s="183" t="s">
        <v>2699</v>
      </c>
      <c r="DZ78" s="538" t="s">
        <v>6099</v>
      </c>
      <c r="EA78" s="374">
        <v>1997</v>
      </c>
      <c r="EB78" s="370">
        <v>3</v>
      </c>
      <c r="EC78" s="539">
        <v>2</v>
      </c>
      <c r="ED78" s="642" t="s">
        <v>5432</v>
      </c>
      <c r="EE78" s="539">
        <v>1929</v>
      </c>
      <c r="EF78" s="537">
        <v>1971</v>
      </c>
      <c r="EG78" s="539">
        <v>0</v>
      </c>
      <c r="EH78" s="547" t="s">
        <v>4104</v>
      </c>
      <c r="EI78" s="541" t="s">
        <v>4105</v>
      </c>
      <c r="EJ78" s="183">
        <v>2</v>
      </c>
      <c r="EK78" s="183" t="s">
        <v>2699</v>
      </c>
      <c r="EL78" s="538" t="s">
        <v>6103</v>
      </c>
      <c r="EM78" s="370">
        <v>2000</v>
      </c>
      <c r="EN78" s="370">
        <v>3</v>
      </c>
      <c r="EO78" s="700">
        <v>2</v>
      </c>
      <c r="EP78" s="676">
        <v>1</v>
      </c>
      <c r="EQ78" s="676">
        <v>0</v>
      </c>
      <c r="ER78" s="571" t="s">
        <v>4528</v>
      </c>
      <c r="ES78" s="183">
        <v>1997</v>
      </c>
      <c r="ET78" s="184">
        <v>2</v>
      </c>
      <c r="EU78" s="799">
        <v>1</v>
      </c>
      <c r="EV78" s="542" t="s">
        <v>7653</v>
      </c>
      <c r="EW78" s="183">
        <v>2000</v>
      </c>
      <c r="EX78" s="597">
        <v>2</v>
      </c>
      <c r="EY78" s="571" t="s">
        <v>6256</v>
      </c>
      <c r="EZ78" s="183">
        <v>2008</v>
      </c>
      <c r="FA78" s="599">
        <v>3</v>
      </c>
      <c r="FB78" s="742">
        <v>18300</v>
      </c>
      <c r="FC78" s="740">
        <v>1</v>
      </c>
      <c r="FD78" s="691" t="s">
        <v>7329</v>
      </c>
      <c r="FE78" s="747">
        <v>2008</v>
      </c>
      <c r="FF78" s="761" t="s">
        <v>7327</v>
      </c>
      <c r="FG78" s="762" t="s">
        <v>7326</v>
      </c>
      <c r="FH78" s="713">
        <v>2</v>
      </c>
      <c r="FI78" s="788" t="s">
        <v>1552</v>
      </c>
      <c r="FJ78" s="119" t="s">
        <v>7328</v>
      </c>
      <c r="FK78" s="561">
        <v>2010</v>
      </c>
      <c r="FL78" s="561">
        <v>3</v>
      </c>
      <c r="FM78" s="600">
        <v>1</v>
      </c>
      <c r="FN78" s="761" t="s">
        <v>7327</v>
      </c>
      <c r="FO78" s="762" t="s">
        <v>7326</v>
      </c>
      <c r="FP78" s="713">
        <v>2</v>
      </c>
      <c r="FQ78" s="788" t="s">
        <v>1552</v>
      </c>
      <c r="FR78" s="119" t="s">
        <v>7328</v>
      </c>
      <c r="FS78" s="561" t="s">
        <v>572</v>
      </c>
      <c r="FT78" s="561">
        <v>3</v>
      </c>
      <c r="FU78" s="600">
        <v>1</v>
      </c>
      <c r="FV78" s="423" t="s">
        <v>572</v>
      </c>
      <c r="FW78" s="813" t="s">
        <v>7526</v>
      </c>
      <c r="FX78" s="722" t="s">
        <v>7525</v>
      </c>
      <c r="FY78" s="540">
        <v>2002</v>
      </c>
      <c r="FZ78" s="539">
        <v>3</v>
      </c>
      <c r="GA78" s="676">
        <v>1</v>
      </c>
      <c r="GB78" s="650" t="s">
        <v>7579</v>
      </c>
      <c r="GC78" s="979" t="s">
        <v>8792</v>
      </c>
      <c r="GD78" s="539">
        <v>2</v>
      </c>
      <c r="GE78" s="1040" t="s">
        <v>2699</v>
      </c>
      <c r="GF78" s="539">
        <v>2003</v>
      </c>
      <c r="GG78" s="539">
        <v>3</v>
      </c>
      <c r="GH78" s="340" t="s">
        <v>9443</v>
      </c>
      <c r="GI78" s="184" t="s">
        <v>8840</v>
      </c>
      <c r="GJ78" s="426">
        <f t="shared" si="9"/>
        <v>13</v>
      </c>
      <c r="GK78" s="427">
        <f t="shared" si="10"/>
        <v>59.090909090909093</v>
      </c>
      <c r="GL78" s="12" t="str">
        <f t="shared" si="11"/>
        <v>B</v>
      </c>
      <c r="GM78" s="83" t="s">
        <v>38</v>
      </c>
      <c r="GN78" s="83"/>
      <c r="GO78" s="342"/>
      <c r="GP78" s="1017"/>
      <c r="GQ78" s="59">
        <v>1</v>
      </c>
      <c r="GR78" s="57" t="s">
        <v>2460</v>
      </c>
      <c r="GS78" s="58" t="s">
        <v>2430</v>
      </c>
      <c r="GT78" s="59"/>
    </row>
    <row r="79" spans="1:202" x14ac:dyDescent="0.25">
      <c r="A79" s="67">
        <v>77</v>
      </c>
      <c r="B79" s="13"/>
      <c r="C79" s="14" t="s">
        <v>483</v>
      </c>
      <c r="D79" s="83" t="s">
        <v>46</v>
      </c>
      <c r="E79" s="849">
        <v>1311050.527</v>
      </c>
      <c r="F79" s="847">
        <v>2084447.5851972571</v>
      </c>
      <c r="G79" s="49">
        <v>1590</v>
      </c>
      <c r="H79" s="109" t="s">
        <v>485</v>
      </c>
      <c r="I79" s="20" t="s">
        <v>484</v>
      </c>
      <c r="J79" s="50">
        <v>2</v>
      </c>
      <c r="K79" s="177" t="s">
        <v>2409</v>
      </c>
      <c r="L79" s="16">
        <v>2</v>
      </c>
      <c r="M79" s="19" t="s">
        <v>4181</v>
      </c>
      <c r="N79" s="16">
        <v>2</v>
      </c>
      <c r="O79" s="177" t="s">
        <v>3203</v>
      </c>
      <c r="P79" s="50">
        <v>0</v>
      </c>
      <c r="Q79" s="115" t="s">
        <v>572</v>
      </c>
      <c r="R79" s="16">
        <v>1</v>
      </c>
      <c r="S79" s="50">
        <v>1</v>
      </c>
      <c r="T79" s="172" t="s">
        <v>2408</v>
      </c>
      <c r="U79" s="16">
        <v>2</v>
      </c>
      <c r="V79" s="254">
        <v>1</v>
      </c>
      <c r="W79" s="16">
        <v>1</v>
      </c>
      <c r="X79" s="177" t="s">
        <v>3204</v>
      </c>
      <c r="Y79" s="16">
        <v>1</v>
      </c>
      <c r="Z79" s="1" t="s">
        <v>1760</v>
      </c>
      <c r="AA79" s="16">
        <v>1</v>
      </c>
      <c r="AB79" s="50">
        <v>1</v>
      </c>
      <c r="AC79" s="51">
        <v>1996</v>
      </c>
      <c r="AD79" s="16">
        <v>1</v>
      </c>
      <c r="AE79" s="50">
        <v>1</v>
      </c>
      <c r="AF79" s="50">
        <v>3</v>
      </c>
      <c r="AG79" s="51">
        <v>2004</v>
      </c>
      <c r="AH79" s="16">
        <v>0</v>
      </c>
      <c r="AI79" s="50"/>
      <c r="AJ79" s="51" t="s">
        <v>572</v>
      </c>
      <c r="AK79" s="16">
        <v>1</v>
      </c>
      <c r="AL79" s="50">
        <v>3</v>
      </c>
      <c r="AM79" s="50">
        <v>1</v>
      </c>
      <c r="AN79" s="51">
        <v>2004</v>
      </c>
      <c r="AO79" s="16">
        <v>1</v>
      </c>
      <c r="AP79" s="50">
        <v>1</v>
      </c>
      <c r="AQ79" s="51">
        <v>1999</v>
      </c>
      <c r="AR79" s="16">
        <v>1</v>
      </c>
      <c r="AS79" s="50">
        <v>1</v>
      </c>
      <c r="AT79" s="50">
        <v>0</v>
      </c>
      <c r="AU79" s="50">
        <v>0</v>
      </c>
      <c r="AV79" s="50">
        <v>0</v>
      </c>
      <c r="AW79" s="50">
        <v>1</v>
      </c>
      <c r="AX79" s="50">
        <v>1</v>
      </c>
      <c r="AY79" s="50">
        <v>0</v>
      </c>
      <c r="AZ79" s="50">
        <v>1</v>
      </c>
      <c r="BA79" s="50">
        <v>1</v>
      </c>
      <c r="BB79" s="50">
        <v>1</v>
      </c>
      <c r="BC79" s="19" t="s">
        <v>1759</v>
      </c>
      <c r="BD79" s="423">
        <v>1</v>
      </c>
      <c r="BE79" s="131" t="s">
        <v>3495</v>
      </c>
      <c r="BF79" s="25">
        <v>0</v>
      </c>
      <c r="BG79" s="19" t="s">
        <v>572</v>
      </c>
      <c r="BH79" s="16">
        <v>1</v>
      </c>
      <c r="BI79" s="19" t="s">
        <v>1763</v>
      </c>
      <c r="BJ79" s="16">
        <v>3</v>
      </c>
      <c r="BK79" s="21" t="s">
        <v>487</v>
      </c>
      <c r="BL79" s="20" t="s">
        <v>486</v>
      </c>
      <c r="BM79" s="21" t="s">
        <v>489</v>
      </c>
      <c r="BN79" s="20" t="s">
        <v>488</v>
      </c>
      <c r="BO79" s="22" t="s">
        <v>1405</v>
      </c>
      <c r="BP79" s="16">
        <v>0</v>
      </c>
      <c r="BQ79" s="134" t="s">
        <v>572</v>
      </c>
      <c r="BR79" s="16">
        <v>1</v>
      </c>
      <c r="BS79" s="19" t="s">
        <v>1761</v>
      </c>
      <c r="BT79" s="16">
        <v>0</v>
      </c>
      <c r="BU79" s="69" t="s">
        <v>572</v>
      </c>
      <c r="BV79" s="16">
        <v>0</v>
      </c>
      <c r="BW79" s="50">
        <v>2</v>
      </c>
      <c r="BX79" s="17" t="s">
        <v>1762</v>
      </c>
      <c r="BY79" s="16" t="s">
        <v>1971</v>
      </c>
      <c r="BZ79" s="50" t="s">
        <v>1966</v>
      </c>
      <c r="CA79" s="50" t="s">
        <v>572</v>
      </c>
      <c r="CB79" s="50" t="s">
        <v>572</v>
      </c>
      <c r="CC79" s="51">
        <v>0</v>
      </c>
      <c r="CD79" s="83" t="s">
        <v>1281</v>
      </c>
      <c r="CE79" s="1131" t="s">
        <v>1626</v>
      </c>
      <c r="CF79" s="75" t="s">
        <v>1556</v>
      </c>
      <c r="CG79" s="75" t="s">
        <v>1549</v>
      </c>
      <c r="CH79" s="75">
        <v>3</v>
      </c>
      <c r="CI79" s="75">
        <v>2007</v>
      </c>
      <c r="CJ79" s="75" t="s">
        <v>1542</v>
      </c>
      <c r="CK79" s="75">
        <v>1</v>
      </c>
      <c r="CL79" s="75">
        <v>1</v>
      </c>
      <c r="CM79" s="75" t="s">
        <v>1589</v>
      </c>
      <c r="CN79" s="75" t="s">
        <v>1553</v>
      </c>
      <c r="CO79" s="75">
        <f t="shared" si="8"/>
        <v>2</v>
      </c>
      <c r="CP79" s="336"/>
      <c r="CQ79" s="67">
        <v>77</v>
      </c>
      <c r="CR79" s="500" t="s">
        <v>483</v>
      </c>
      <c r="CS79" s="507" t="s">
        <v>3625</v>
      </c>
      <c r="CT79" s="511"/>
      <c r="CU79" s="512" t="s">
        <v>3748</v>
      </c>
      <c r="CV79" s="632" t="s">
        <v>5623</v>
      </c>
      <c r="CW79" s="568">
        <v>2</v>
      </c>
      <c r="CX79" s="636" t="s">
        <v>5623</v>
      </c>
      <c r="CY79" s="380">
        <v>0.74638000000000004</v>
      </c>
      <c r="CZ79" s="380">
        <v>0.54330000000000001</v>
      </c>
      <c r="DA79" s="656">
        <v>97</v>
      </c>
      <c r="DB79" s="597">
        <v>59</v>
      </c>
      <c r="DC79" s="597">
        <v>21</v>
      </c>
      <c r="DD79" s="597">
        <v>29</v>
      </c>
      <c r="DE79" s="156" t="s">
        <v>9322</v>
      </c>
      <c r="DF79" s="1025" t="s">
        <v>9323</v>
      </c>
      <c r="DG79" s="717">
        <v>2</v>
      </c>
      <c r="DH79" s="119" t="s">
        <v>9324</v>
      </c>
      <c r="DI79" s="700">
        <v>2006</v>
      </c>
      <c r="DJ79" s="521" t="s">
        <v>4221</v>
      </c>
      <c r="DK79" s="537">
        <v>1947</v>
      </c>
      <c r="DL79" s="538" t="s">
        <v>4219</v>
      </c>
      <c r="DM79" s="580">
        <v>1963</v>
      </c>
      <c r="DN79" s="580">
        <v>3</v>
      </c>
      <c r="DO79" s="580">
        <v>4</v>
      </c>
      <c r="DP79" s="183" t="s">
        <v>572</v>
      </c>
      <c r="DQ79" s="183" t="s">
        <v>572</v>
      </c>
      <c r="DR79" s="183" t="s">
        <v>572</v>
      </c>
      <c r="DS79" s="184" t="s">
        <v>572</v>
      </c>
      <c r="DT79" s="571" t="s">
        <v>6090</v>
      </c>
      <c r="DU79" s="676">
        <v>1922</v>
      </c>
      <c r="DV79" s="183" t="s">
        <v>5797</v>
      </c>
      <c r="DW79" s="547" t="s">
        <v>5754</v>
      </c>
      <c r="DX79" s="183">
        <v>1</v>
      </c>
      <c r="DY79" s="183" t="s">
        <v>1563</v>
      </c>
      <c r="DZ79" s="538" t="s">
        <v>6105</v>
      </c>
      <c r="EA79" s="374">
        <v>1981</v>
      </c>
      <c r="EB79" s="370">
        <v>3</v>
      </c>
      <c r="EC79" s="539">
        <v>2</v>
      </c>
      <c r="ED79" s="642" t="s">
        <v>5433</v>
      </c>
      <c r="EE79" s="539">
        <v>1944</v>
      </c>
      <c r="EF79" s="537">
        <v>1971</v>
      </c>
      <c r="EG79" s="539">
        <v>2</v>
      </c>
      <c r="EH79" s="547" t="s">
        <v>4106</v>
      </c>
      <c r="EI79" s="541" t="s">
        <v>4107</v>
      </c>
      <c r="EJ79" s="183">
        <v>1</v>
      </c>
      <c r="EK79" s="183" t="s">
        <v>1563</v>
      </c>
      <c r="EL79" s="538" t="s">
        <v>6106</v>
      </c>
      <c r="EM79" s="370">
        <v>1997</v>
      </c>
      <c r="EN79" s="370">
        <v>3</v>
      </c>
      <c r="EO79" s="700">
        <v>2</v>
      </c>
      <c r="EP79" s="676">
        <v>1</v>
      </c>
      <c r="EQ79" s="676">
        <v>0</v>
      </c>
      <c r="ER79" s="571" t="s">
        <v>6257</v>
      </c>
      <c r="ES79" s="183">
        <v>2005</v>
      </c>
      <c r="ET79" s="184">
        <v>3</v>
      </c>
      <c r="EU79" s="799">
        <v>1</v>
      </c>
      <c r="EV79" s="679" t="s">
        <v>6650</v>
      </c>
      <c r="EW79" s="629">
        <v>2011</v>
      </c>
      <c r="EX79" s="802">
        <v>1</v>
      </c>
      <c r="EY79" s="571" t="s">
        <v>6258</v>
      </c>
      <c r="EZ79" s="183">
        <v>2008</v>
      </c>
      <c r="FA79" s="599">
        <v>3</v>
      </c>
      <c r="FB79" s="742">
        <v>18006600</v>
      </c>
      <c r="FC79" s="740">
        <v>2</v>
      </c>
      <c r="FD79" s="692" t="s">
        <v>6853</v>
      </c>
      <c r="FE79" s="747">
        <v>2005</v>
      </c>
      <c r="FF79" s="761" t="s">
        <v>6652</v>
      </c>
      <c r="FG79" s="762" t="s">
        <v>6897</v>
      </c>
      <c r="FH79" s="713">
        <v>1</v>
      </c>
      <c r="FI79" s="788" t="s">
        <v>1563</v>
      </c>
      <c r="FJ79" s="119" t="s">
        <v>7330</v>
      </c>
      <c r="FK79" s="561" t="s">
        <v>572</v>
      </c>
      <c r="FL79" s="561">
        <v>3</v>
      </c>
      <c r="FM79" s="600">
        <v>1</v>
      </c>
      <c r="FN79" s="761" t="s">
        <v>6652</v>
      </c>
      <c r="FO79" s="762" t="s">
        <v>6897</v>
      </c>
      <c r="FP79" s="713">
        <v>1</v>
      </c>
      <c r="FQ79" s="788" t="s">
        <v>1563</v>
      </c>
      <c r="FR79" s="536" t="s">
        <v>7331</v>
      </c>
      <c r="FS79" s="561" t="s">
        <v>572</v>
      </c>
      <c r="FT79" s="561">
        <v>3</v>
      </c>
      <c r="FU79" s="600">
        <v>1</v>
      </c>
      <c r="FV79" s="564" t="s">
        <v>2319</v>
      </c>
      <c r="FW79" s="541" t="s">
        <v>6317</v>
      </c>
      <c r="FX79" s="867" t="s">
        <v>6316</v>
      </c>
      <c r="FY79" s="539">
        <v>2007</v>
      </c>
      <c r="FZ79" s="539">
        <v>3</v>
      </c>
      <c r="GA79" s="676">
        <v>2</v>
      </c>
      <c r="GB79" s="650" t="s">
        <v>7044</v>
      </c>
      <c r="GC79" s="979" t="s">
        <v>484</v>
      </c>
      <c r="GD79" s="539">
        <v>2</v>
      </c>
      <c r="GE79" s="1040" t="s">
        <v>8846</v>
      </c>
      <c r="GF79" s="539">
        <v>1987</v>
      </c>
      <c r="GG79" s="539">
        <v>3</v>
      </c>
      <c r="GH79" s="340" t="s">
        <v>9443</v>
      </c>
      <c r="GI79" s="184">
        <v>4</v>
      </c>
      <c r="GJ79" s="426">
        <f t="shared" si="9"/>
        <v>15</v>
      </c>
      <c r="GK79" s="427">
        <f t="shared" si="10"/>
        <v>68.181818181818173</v>
      </c>
      <c r="GL79" s="12" t="str">
        <f t="shared" si="11"/>
        <v>B</v>
      </c>
      <c r="GM79" s="83" t="s">
        <v>46</v>
      </c>
      <c r="GN79" s="18" t="s">
        <v>2459</v>
      </c>
      <c r="GO79" s="342"/>
      <c r="GP79" s="1016"/>
      <c r="GQ79" s="184">
        <v>0</v>
      </c>
      <c r="GR79" s="57"/>
      <c r="GS79" s="58"/>
      <c r="GT79" s="59"/>
    </row>
    <row r="80" spans="1:202" x14ac:dyDescent="0.25">
      <c r="A80" s="67">
        <v>78</v>
      </c>
      <c r="B80" s="13"/>
      <c r="C80" s="14" t="s">
        <v>490</v>
      </c>
      <c r="D80" s="83" t="s">
        <v>46</v>
      </c>
      <c r="E80" s="849">
        <v>257563.815</v>
      </c>
      <c r="F80" s="847">
        <v>887027.73253462778</v>
      </c>
      <c r="G80" s="49">
        <v>3440</v>
      </c>
      <c r="H80" s="109" t="s">
        <v>492</v>
      </c>
      <c r="I80" s="20" t="s">
        <v>491</v>
      </c>
      <c r="J80" s="50">
        <v>2</v>
      </c>
      <c r="K80" s="116" t="s">
        <v>1406</v>
      </c>
      <c r="L80" s="16">
        <v>2</v>
      </c>
      <c r="M80" s="177" t="s">
        <v>3159</v>
      </c>
      <c r="N80" s="16">
        <v>1</v>
      </c>
      <c r="O80" s="69" t="s">
        <v>572</v>
      </c>
      <c r="P80" s="50">
        <v>0</v>
      </c>
      <c r="Q80" s="53" t="s">
        <v>572</v>
      </c>
      <c r="R80" s="16">
        <v>0</v>
      </c>
      <c r="S80" s="50">
        <v>0</v>
      </c>
      <c r="T80" s="167" t="s">
        <v>572</v>
      </c>
      <c r="U80" s="16">
        <v>1</v>
      </c>
      <c r="V80" s="254">
        <v>1</v>
      </c>
      <c r="W80" s="16">
        <v>0</v>
      </c>
      <c r="X80" s="17" t="s">
        <v>572</v>
      </c>
      <c r="Y80" s="16">
        <v>0</v>
      </c>
      <c r="Z80" s="17" t="s">
        <v>572</v>
      </c>
      <c r="AA80" s="16">
        <v>1</v>
      </c>
      <c r="AB80" s="50">
        <v>0</v>
      </c>
      <c r="AC80" s="51">
        <v>2012</v>
      </c>
      <c r="AD80" s="16">
        <v>1</v>
      </c>
      <c r="AE80" s="50">
        <v>1</v>
      </c>
      <c r="AF80" s="50">
        <v>5</v>
      </c>
      <c r="AG80" s="55">
        <v>2010</v>
      </c>
      <c r="AH80" s="25">
        <v>0</v>
      </c>
      <c r="AI80" s="56"/>
      <c r="AJ80" s="55" t="s">
        <v>572</v>
      </c>
      <c r="AK80" s="16">
        <v>1</v>
      </c>
      <c r="AL80" s="50">
        <v>4</v>
      </c>
      <c r="AM80" s="50">
        <v>1</v>
      </c>
      <c r="AN80" s="51">
        <v>2010</v>
      </c>
      <c r="AO80" s="16">
        <v>1</v>
      </c>
      <c r="AP80" s="50">
        <v>1</v>
      </c>
      <c r="AQ80" s="51">
        <v>2005</v>
      </c>
      <c r="AR80" s="16">
        <v>0</v>
      </c>
      <c r="AS80" s="50">
        <v>0</v>
      </c>
      <c r="AT80" s="50">
        <v>1</v>
      </c>
      <c r="AU80" s="50">
        <v>0</v>
      </c>
      <c r="AV80" s="50">
        <v>0</v>
      </c>
      <c r="AW80" s="50">
        <v>1</v>
      </c>
      <c r="AX80" s="50">
        <v>1</v>
      </c>
      <c r="AY80" s="50">
        <v>1</v>
      </c>
      <c r="AZ80" s="50">
        <v>1</v>
      </c>
      <c r="BA80" s="50">
        <v>1</v>
      </c>
      <c r="BB80" s="50">
        <v>1</v>
      </c>
      <c r="BC80" s="177" t="s">
        <v>3752</v>
      </c>
      <c r="BD80" s="423">
        <v>1</v>
      </c>
      <c r="BE80" s="476" t="s">
        <v>3501</v>
      </c>
      <c r="BF80" s="25">
        <v>0</v>
      </c>
      <c r="BG80" s="19" t="s">
        <v>572</v>
      </c>
      <c r="BH80" s="16">
        <v>1</v>
      </c>
      <c r="BI80" s="177" t="s">
        <v>3051</v>
      </c>
      <c r="BJ80" s="16">
        <v>0</v>
      </c>
      <c r="BK80" s="21" t="s">
        <v>494</v>
      </c>
      <c r="BL80" s="20" t="s">
        <v>493</v>
      </c>
      <c r="BM80" s="21" t="s">
        <v>496</v>
      </c>
      <c r="BN80" s="20" t="s">
        <v>495</v>
      </c>
      <c r="BO80" s="132" t="s">
        <v>572</v>
      </c>
      <c r="BP80" s="16">
        <v>0</v>
      </c>
      <c r="BQ80" s="134" t="s">
        <v>572</v>
      </c>
      <c r="BR80" s="16">
        <v>1</v>
      </c>
      <c r="BS80" s="19" t="s">
        <v>1886</v>
      </c>
      <c r="BT80" s="16">
        <v>0</v>
      </c>
      <c r="BU80" s="69" t="s">
        <v>572</v>
      </c>
      <c r="BV80" s="16">
        <v>1</v>
      </c>
      <c r="BW80" s="50">
        <v>3</v>
      </c>
      <c r="BX80" s="69" t="s">
        <v>572</v>
      </c>
      <c r="BY80" s="16" t="s">
        <v>1974</v>
      </c>
      <c r="BZ80" s="50" t="s">
        <v>1966</v>
      </c>
      <c r="CA80" s="56" t="s">
        <v>572</v>
      </c>
      <c r="CB80" s="56" t="s">
        <v>572</v>
      </c>
      <c r="CC80" s="55">
        <v>0</v>
      </c>
      <c r="CD80" s="83" t="s">
        <v>1296</v>
      </c>
      <c r="CE80" s="1131" t="s">
        <v>1667</v>
      </c>
      <c r="CF80" s="67" t="s">
        <v>1548</v>
      </c>
      <c r="CG80" s="67" t="s">
        <v>13</v>
      </c>
      <c r="CH80" s="73">
        <v>3</v>
      </c>
      <c r="CI80" s="67">
        <v>2013</v>
      </c>
      <c r="CJ80" s="73" t="s">
        <v>1542</v>
      </c>
      <c r="CK80" s="73">
        <v>1</v>
      </c>
      <c r="CL80" s="74">
        <v>2</v>
      </c>
      <c r="CM80" s="67" t="s">
        <v>1552</v>
      </c>
      <c r="CN80" s="75" t="s">
        <v>1553</v>
      </c>
      <c r="CO80" s="75">
        <f t="shared" si="8"/>
        <v>3</v>
      </c>
      <c r="CP80" s="336"/>
      <c r="CQ80" s="67">
        <v>78</v>
      </c>
      <c r="CR80" s="500" t="s">
        <v>490</v>
      </c>
      <c r="CS80" s="507" t="s">
        <v>3626</v>
      </c>
      <c r="CT80" s="511"/>
      <c r="CU80" s="512" t="s">
        <v>3748</v>
      </c>
      <c r="CV80" s="632" t="s">
        <v>4695</v>
      </c>
      <c r="CW80" s="568">
        <v>2</v>
      </c>
      <c r="CX80" s="636" t="s">
        <v>4695</v>
      </c>
      <c r="CY80" s="380">
        <v>0.36231999999999998</v>
      </c>
      <c r="CZ80" s="380">
        <v>0.36220000000000002</v>
      </c>
      <c r="DA80" s="656">
        <v>69</v>
      </c>
      <c r="DB80" s="597">
        <v>34</v>
      </c>
      <c r="DC80" s="597">
        <v>9</v>
      </c>
      <c r="DD80" s="597">
        <v>35</v>
      </c>
      <c r="DE80" s="156" t="s">
        <v>9325</v>
      </c>
      <c r="DF80" s="1034" t="s">
        <v>9048</v>
      </c>
      <c r="DG80" s="717">
        <v>2</v>
      </c>
      <c r="DH80" s="119" t="s">
        <v>9326</v>
      </c>
      <c r="DI80" s="700">
        <v>2003</v>
      </c>
      <c r="DJ80" s="521" t="s">
        <v>4222</v>
      </c>
      <c r="DK80" s="537">
        <v>1945</v>
      </c>
      <c r="DL80" s="538" t="s">
        <v>4224</v>
      </c>
      <c r="DM80" s="580">
        <v>2008</v>
      </c>
      <c r="DN80" s="580">
        <v>3</v>
      </c>
      <c r="DO80" s="580">
        <v>4</v>
      </c>
      <c r="DP80" s="183" t="s">
        <v>572</v>
      </c>
      <c r="DQ80" s="538" t="s">
        <v>4223</v>
      </c>
      <c r="DR80" s="539">
        <v>539</v>
      </c>
      <c r="DS80" s="615">
        <v>2013</v>
      </c>
      <c r="DT80" s="571" t="s">
        <v>6091</v>
      </c>
      <c r="DU80" s="676">
        <v>1945</v>
      </c>
      <c r="DV80" s="183" t="s">
        <v>5797</v>
      </c>
      <c r="DW80" s="547" t="s">
        <v>5754</v>
      </c>
      <c r="DX80" s="183">
        <v>1</v>
      </c>
      <c r="DY80" s="629" t="s">
        <v>1563</v>
      </c>
      <c r="DZ80" s="538" t="s">
        <v>6104</v>
      </c>
      <c r="EA80" s="374">
        <v>2008</v>
      </c>
      <c r="EB80" s="370">
        <v>3</v>
      </c>
      <c r="EC80" s="539">
        <v>2</v>
      </c>
      <c r="ED80" s="642" t="s">
        <v>5434</v>
      </c>
      <c r="EE80" s="539">
        <v>1955</v>
      </c>
      <c r="EF80" s="537">
        <v>1957</v>
      </c>
      <c r="EG80" s="539">
        <v>3</v>
      </c>
      <c r="EH80" s="547" t="s">
        <v>6159</v>
      </c>
      <c r="EI80" s="541" t="s">
        <v>4108</v>
      </c>
      <c r="EJ80" s="629">
        <v>1</v>
      </c>
      <c r="EK80" s="629" t="s">
        <v>1563</v>
      </c>
      <c r="EL80" s="538" t="s">
        <v>6107</v>
      </c>
      <c r="EM80" s="370">
        <v>2007</v>
      </c>
      <c r="EN80" s="370">
        <v>3</v>
      </c>
      <c r="EO80" s="700">
        <v>2</v>
      </c>
      <c r="EP80" s="676">
        <v>1</v>
      </c>
      <c r="EQ80" s="676">
        <v>1</v>
      </c>
      <c r="ER80" s="571" t="s">
        <v>4529</v>
      </c>
      <c r="ES80" s="183">
        <v>2012</v>
      </c>
      <c r="ET80" s="184">
        <v>3</v>
      </c>
      <c r="EU80" s="799">
        <v>0</v>
      </c>
      <c r="EV80" s="202" t="s">
        <v>572</v>
      </c>
      <c r="EW80" s="183" t="s">
        <v>572</v>
      </c>
      <c r="EX80" s="597">
        <v>0</v>
      </c>
      <c r="EY80" s="571" t="s">
        <v>6259</v>
      </c>
      <c r="EZ80" s="183">
        <v>2008</v>
      </c>
      <c r="FA80" s="599">
        <v>1</v>
      </c>
      <c r="FB80" s="742">
        <v>3542000</v>
      </c>
      <c r="FC80" s="740">
        <v>2</v>
      </c>
      <c r="FD80" s="692" t="s">
        <v>6853</v>
      </c>
      <c r="FE80" s="747">
        <v>2003</v>
      </c>
      <c r="FF80" s="761" t="s">
        <v>7102</v>
      </c>
      <c r="FG80" s="762" t="s">
        <v>7103</v>
      </c>
      <c r="FH80" s="713">
        <v>2</v>
      </c>
      <c r="FI80" s="788" t="s">
        <v>2699</v>
      </c>
      <c r="FJ80" s="119" t="s">
        <v>7332</v>
      </c>
      <c r="FK80" s="561" t="s">
        <v>572</v>
      </c>
      <c r="FL80" s="561">
        <v>3</v>
      </c>
      <c r="FM80" s="600">
        <v>1</v>
      </c>
      <c r="FN80" s="761" t="s">
        <v>7102</v>
      </c>
      <c r="FO80" s="762" t="s">
        <v>7103</v>
      </c>
      <c r="FP80" s="713">
        <v>2</v>
      </c>
      <c r="FQ80" s="788" t="s">
        <v>2699</v>
      </c>
      <c r="FR80" s="536" t="s">
        <v>6994</v>
      </c>
      <c r="FS80" s="561" t="s">
        <v>572</v>
      </c>
      <c r="FT80" s="561">
        <v>3</v>
      </c>
      <c r="FU80" s="600">
        <v>1</v>
      </c>
      <c r="FV80" s="564" t="s">
        <v>1548</v>
      </c>
      <c r="FW80" s="547" t="s">
        <v>7580</v>
      </c>
      <c r="FX80" s="536" t="s">
        <v>6318</v>
      </c>
      <c r="FY80" s="539">
        <v>2008</v>
      </c>
      <c r="FZ80" s="539">
        <v>3</v>
      </c>
      <c r="GA80" s="676">
        <v>2</v>
      </c>
      <c r="GB80" s="650" t="s">
        <v>7581</v>
      </c>
      <c r="GC80" s="979" t="s">
        <v>8793</v>
      </c>
      <c r="GD80" s="539">
        <v>2</v>
      </c>
      <c r="GE80" s="1040" t="s">
        <v>8837</v>
      </c>
      <c r="GF80" s="539">
        <v>1988</v>
      </c>
      <c r="GG80" s="539">
        <v>3</v>
      </c>
      <c r="GH80" s="340" t="s">
        <v>9443</v>
      </c>
      <c r="GI80" s="184" t="s">
        <v>8842</v>
      </c>
      <c r="GJ80" s="426">
        <f t="shared" si="9"/>
        <v>15</v>
      </c>
      <c r="GK80" s="427">
        <f t="shared" si="10"/>
        <v>68.181818181818173</v>
      </c>
      <c r="GL80" s="12" t="str">
        <f t="shared" si="11"/>
        <v>B</v>
      </c>
      <c r="GM80" s="83" t="s">
        <v>46</v>
      </c>
      <c r="GN80" s="83" t="s">
        <v>2455</v>
      </c>
      <c r="GO80" s="342"/>
      <c r="GP80" s="1017"/>
      <c r="GQ80" s="59">
        <v>0</v>
      </c>
      <c r="GR80" s="57"/>
      <c r="GS80" s="58"/>
      <c r="GT80" s="59" t="s">
        <v>2465</v>
      </c>
    </row>
    <row r="81" spans="1:202" x14ac:dyDescent="0.25">
      <c r="A81" s="67">
        <v>79</v>
      </c>
      <c r="B81" s="13"/>
      <c r="C81" s="23" t="s">
        <v>497</v>
      </c>
      <c r="D81" s="83" t="s">
        <v>21</v>
      </c>
      <c r="E81" s="849">
        <v>79109.271999999997</v>
      </c>
      <c r="F81" s="847">
        <v>511755.15766600001</v>
      </c>
      <c r="G81" s="49">
        <v>6550</v>
      </c>
      <c r="H81" s="109" t="s">
        <v>499</v>
      </c>
      <c r="I81" s="20" t="s">
        <v>498</v>
      </c>
      <c r="J81" s="50">
        <v>1</v>
      </c>
      <c r="K81" s="116" t="s">
        <v>1407</v>
      </c>
      <c r="L81" s="16">
        <v>1</v>
      </c>
      <c r="M81" s="1175" t="s">
        <v>9648</v>
      </c>
      <c r="N81" s="16">
        <v>1</v>
      </c>
      <c r="O81" s="69" t="s">
        <v>572</v>
      </c>
      <c r="P81" s="50">
        <v>0</v>
      </c>
      <c r="Q81" s="53" t="s">
        <v>572</v>
      </c>
      <c r="R81" s="16">
        <v>0</v>
      </c>
      <c r="S81" s="50">
        <v>0</v>
      </c>
      <c r="T81" s="167" t="s">
        <v>572</v>
      </c>
      <c r="U81" s="16">
        <v>0</v>
      </c>
      <c r="V81" s="254">
        <v>0</v>
      </c>
      <c r="W81" s="16">
        <v>0</v>
      </c>
      <c r="X81" s="17" t="s">
        <v>572</v>
      </c>
      <c r="Y81" s="16">
        <v>0</v>
      </c>
      <c r="Z81" s="17" t="s">
        <v>572</v>
      </c>
      <c r="AA81" s="16">
        <v>0</v>
      </c>
      <c r="AB81" s="50"/>
      <c r="AC81" s="55" t="s">
        <v>572</v>
      </c>
      <c r="AD81" s="16">
        <v>0</v>
      </c>
      <c r="AE81" s="50"/>
      <c r="AF81" s="50" t="s">
        <v>572</v>
      </c>
      <c r="AG81" s="55" t="s">
        <v>572</v>
      </c>
      <c r="AH81" s="16">
        <v>0</v>
      </c>
      <c r="AI81" s="50"/>
      <c r="AJ81" s="55" t="s">
        <v>572</v>
      </c>
      <c r="AK81" s="16">
        <v>0</v>
      </c>
      <c r="AL81" s="50"/>
      <c r="AM81" s="50"/>
      <c r="AN81" s="51" t="s">
        <v>572</v>
      </c>
      <c r="AO81" s="16">
        <v>0</v>
      </c>
      <c r="AP81" s="50"/>
      <c r="AQ81" s="66" t="s">
        <v>572</v>
      </c>
      <c r="AR81" s="16">
        <v>0</v>
      </c>
      <c r="AS81" s="50">
        <v>0</v>
      </c>
      <c r="AT81" s="50">
        <v>0</v>
      </c>
      <c r="AU81" s="50">
        <v>0</v>
      </c>
      <c r="AV81" s="50">
        <v>0</v>
      </c>
      <c r="AW81" s="50">
        <v>0</v>
      </c>
      <c r="AX81" s="50">
        <v>0</v>
      </c>
      <c r="AY81" s="50">
        <v>0</v>
      </c>
      <c r="AZ81" s="50">
        <v>0</v>
      </c>
      <c r="BA81" s="50">
        <v>0</v>
      </c>
      <c r="BB81" s="50">
        <v>0</v>
      </c>
      <c r="BC81" s="69" t="s">
        <v>572</v>
      </c>
      <c r="BD81" s="423">
        <v>0</v>
      </c>
      <c r="BE81" s="475" t="s">
        <v>572</v>
      </c>
      <c r="BF81" s="25">
        <v>0</v>
      </c>
      <c r="BG81" s="17" t="s">
        <v>572</v>
      </c>
      <c r="BH81" s="16">
        <v>0</v>
      </c>
      <c r="BI81" s="17" t="s">
        <v>572</v>
      </c>
      <c r="BJ81" s="16">
        <v>0</v>
      </c>
      <c r="BK81" s="21" t="s">
        <v>501</v>
      </c>
      <c r="BL81" s="20" t="s">
        <v>500</v>
      </c>
      <c r="BM81" s="21" t="s">
        <v>503</v>
      </c>
      <c r="BN81" s="20" t="s">
        <v>502</v>
      </c>
      <c r="BO81" s="132" t="s">
        <v>572</v>
      </c>
      <c r="BP81" s="16">
        <v>0</v>
      </c>
      <c r="BQ81" s="134" t="s">
        <v>572</v>
      </c>
      <c r="BR81" s="16">
        <v>1</v>
      </c>
      <c r="BS81" s="19" t="s">
        <v>1887</v>
      </c>
      <c r="BT81" s="16">
        <v>0</v>
      </c>
      <c r="BU81" s="69" t="s">
        <v>572</v>
      </c>
      <c r="BV81" s="16">
        <v>0</v>
      </c>
      <c r="BW81" s="50">
        <v>1</v>
      </c>
      <c r="BX81" s="69" t="s">
        <v>572</v>
      </c>
      <c r="BY81" s="16" t="s">
        <v>2009</v>
      </c>
      <c r="BZ81" s="50" t="s">
        <v>1966</v>
      </c>
      <c r="CA81" s="56" t="s">
        <v>572</v>
      </c>
      <c r="CB81" s="56" t="s">
        <v>572</v>
      </c>
      <c r="CC81" s="55">
        <v>0</v>
      </c>
      <c r="CD81" s="518" t="s">
        <v>7506</v>
      </c>
      <c r="CE81" s="1133" t="s">
        <v>7505</v>
      </c>
      <c r="CF81" s="75" t="s">
        <v>1548</v>
      </c>
      <c r="CG81" s="518" t="s">
        <v>13</v>
      </c>
      <c r="CH81" s="518">
        <v>3</v>
      </c>
      <c r="CI81" s="518">
        <v>2012</v>
      </c>
      <c r="CJ81" s="518" t="s">
        <v>1548</v>
      </c>
      <c r="CK81" s="518">
        <v>1</v>
      </c>
      <c r="CL81" s="74">
        <v>1</v>
      </c>
      <c r="CM81" s="67" t="s">
        <v>1563</v>
      </c>
      <c r="CN81" s="518" t="s">
        <v>1553</v>
      </c>
      <c r="CO81" s="518">
        <f t="shared" si="8"/>
        <v>3</v>
      </c>
      <c r="CP81" s="336"/>
      <c r="CQ81" s="67">
        <v>79</v>
      </c>
      <c r="CR81" s="500" t="s">
        <v>497</v>
      </c>
      <c r="CS81" s="507" t="s">
        <v>3546</v>
      </c>
      <c r="CT81" s="511"/>
      <c r="CU81" s="512"/>
      <c r="CV81" s="632" t="s">
        <v>4697</v>
      </c>
      <c r="CW81" s="568">
        <v>2</v>
      </c>
      <c r="CX81" s="636" t="s">
        <v>5538</v>
      </c>
      <c r="CY81" s="380">
        <v>0.33333000000000002</v>
      </c>
      <c r="CZ81" s="380">
        <v>0.37009999999999998</v>
      </c>
      <c r="DA81" s="656">
        <v>59</v>
      </c>
      <c r="DB81" s="597">
        <v>48</v>
      </c>
      <c r="DC81" s="597">
        <v>19</v>
      </c>
      <c r="DD81" s="597">
        <v>18</v>
      </c>
      <c r="DE81" s="156" t="s">
        <v>9327</v>
      </c>
      <c r="DF81" s="1025" t="s">
        <v>8971</v>
      </c>
      <c r="DG81" s="717">
        <v>2</v>
      </c>
      <c r="DH81" s="119" t="s">
        <v>9328</v>
      </c>
      <c r="DI81" s="700">
        <v>2000</v>
      </c>
      <c r="DJ81" s="521" t="s">
        <v>499</v>
      </c>
      <c r="DK81" s="537">
        <v>1934</v>
      </c>
      <c r="DL81" s="538" t="s">
        <v>4225</v>
      </c>
      <c r="DM81" s="581">
        <v>2002</v>
      </c>
      <c r="DN81" s="580">
        <v>3</v>
      </c>
      <c r="DO81" s="580">
        <v>2</v>
      </c>
      <c r="DP81" s="183" t="s">
        <v>572</v>
      </c>
      <c r="DQ81" s="183" t="s">
        <v>572</v>
      </c>
      <c r="DR81" s="183" t="s">
        <v>572</v>
      </c>
      <c r="DS81" s="184" t="s">
        <v>572</v>
      </c>
      <c r="DT81" s="571" t="s">
        <v>6109</v>
      </c>
      <c r="DU81" s="676">
        <v>2001</v>
      </c>
      <c r="DV81" s="183" t="s">
        <v>5797</v>
      </c>
      <c r="DW81" s="547" t="s">
        <v>5754</v>
      </c>
      <c r="DX81" s="183">
        <v>2</v>
      </c>
      <c r="DY81" s="183" t="s">
        <v>7504</v>
      </c>
      <c r="DZ81" s="538" t="s">
        <v>6110</v>
      </c>
      <c r="EA81" s="374">
        <v>2013</v>
      </c>
      <c r="EB81" s="370">
        <v>3</v>
      </c>
      <c r="EC81" s="539">
        <v>2</v>
      </c>
      <c r="ED81" s="642" t="s">
        <v>5435</v>
      </c>
      <c r="EE81" s="539">
        <v>1957</v>
      </c>
      <c r="EF81" s="537">
        <v>1959</v>
      </c>
      <c r="EG81" s="183">
        <v>4</v>
      </c>
      <c r="EH81" s="541" t="s">
        <v>4064</v>
      </c>
      <c r="EI81" s="547" t="s">
        <v>4470</v>
      </c>
      <c r="EJ81" s="183">
        <v>2</v>
      </c>
      <c r="EK81" s="183" t="s">
        <v>6962</v>
      </c>
      <c r="EL81" s="538" t="s">
        <v>6108</v>
      </c>
      <c r="EM81" s="370">
        <v>1997</v>
      </c>
      <c r="EN81" s="370">
        <v>3</v>
      </c>
      <c r="EO81" s="700">
        <v>2</v>
      </c>
      <c r="EP81" s="676">
        <v>0</v>
      </c>
      <c r="EQ81" s="676">
        <v>0</v>
      </c>
      <c r="ER81" s="571" t="s">
        <v>572</v>
      </c>
      <c r="ES81" s="183" t="s">
        <v>572</v>
      </c>
      <c r="ET81" s="184">
        <v>0</v>
      </c>
      <c r="EU81" s="799">
        <v>0</v>
      </c>
      <c r="EV81" s="202" t="s">
        <v>572</v>
      </c>
      <c r="EW81" s="183" t="s">
        <v>572</v>
      </c>
      <c r="EX81" s="597">
        <v>0</v>
      </c>
      <c r="EY81" s="571" t="s">
        <v>6260</v>
      </c>
      <c r="EZ81" s="183">
        <v>2007</v>
      </c>
      <c r="FA81" s="599">
        <v>2</v>
      </c>
      <c r="FB81" s="742">
        <v>3934400</v>
      </c>
      <c r="FC81" s="740">
        <v>2</v>
      </c>
      <c r="FD81" s="692" t="s">
        <v>6853</v>
      </c>
      <c r="FE81" s="747">
        <v>2008</v>
      </c>
      <c r="FF81" s="761" t="s">
        <v>572</v>
      </c>
      <c r="FG81" s="762" t="s">
        <v>572</v>
      </c>
      <c r="FH81" s="713">
        <v>0</v>
      </c>
      <c r="FI81" s="788" t="s">
        <v>572</v>
      </c>
      <c r="FJ81" s="119" t="s">
        <v>7333</v>
      </c>
      <c r="FK81" s="561" t="s">
        <v>572</v>
      </c>
      <c r="FL81" s="561">
        <v>0</v>
      </c>
      <c r="FM81" s="600">
        <v>0</v>
      </c>
      <c r="FN81" s="761" t="s">
        <v>572</v>
      </c>
      <c r="FO81" s="762" t="s">
        <v>572</v>
      </c>
      <c r="FP81" s="713">
        <v>0</v>
      </c>
      <c r="FQ81" s="788" t="s">
        <v>572</v>
      </c>
      <c r="FR81" s="119" t="s">
        <v>7333</v>
      </c>
      <c r="FS81" s="561" t="s">
        <v>572</v>
      </c>
      <c r="FT81" s="561">
        <v>0</v>
      </c>
      <c r="FU81" s="600">
        <v>0</v>
      </c>
      <c r="FV81" s="423" t="s">
        <v>572</v>
      </c>
      <c r="FW81" s="547" t="s">
        <v>7583</v>
      </c>
      <c r="FX81" s="722" t="s">
        <v>7582</v>
      </c>
      <c r="FY81" s="540">
        <v>2010</v>
      </c>
      <c r="FZ81" s="539">
        <v>2</v>
      </c>
      <c r="GA81" s="676">
        <v>1</v>
      </c>
      <c r="GB81" s="860" t="s">
        <v>572</v>
      </c>
      <c r="GC81" s="571" t="s">
        <v>9451</v>
      </c>
      <c r="GD81" s="539">
        <v>2</v>
      </c>
      <c r="GE81" s="1040" t="s">
        <v>8834</v>
      </c>
      <c r="GF81" s="539">
        <v>1997</v>
      </c>
      <c r="GG81" s="539">
        <v>3</v>
      </c>
      <c r="GH81" s="340" t="s">
        <v>3252</v>
      </c>
      <c r="GI81" s="184" t="s">
        <v>8840</v>
      </c>
      <c r="GJ81" s="426">
        <f t="shared" si="9"/>
        <v>9</v>
      </c>
      <c r="GK81" s="427">
        <f t="shared" si="10"/>
        <v>40.909090909090914</v>
      </c>
      <c r="GL81" s="12" t="str">
        <f t="shared" si="11"/>
        <v>C</v>
      </c>
      <c r="GM81" s="83" t="s">
        <v>21</v>
      </c>
      <c r="GN81" s="18" t="s">
        <v>2458</v>
      </c>
      <c r="GO81" s="342"/>
      <c r="GP81" s="1016">
        <v>33.5</v>
      </c>
      <c r="GQ81" s="184">
        <v>0</v>
      </c>
      <c r="GR81" s="57"/>
      <c r="GS81" s="58"/>
      <c r="GT81" s="59"/>
    </row>
    <row r="82" spans="1:202" x14ac:dyDescent="0.25">
      <c r="A82" s="67">
        <v>80</v>
      </c>
      <c r="B82" s="13"/>
      <c r="C82" s="14" t="s">
        <v>504</v>
      </c>
      <c r="D82" s="83" t="s">
        <v>21</v>
      </c>
      <c r="E82" s="849">
        <v>36423.394999999997</v>
      </c>
      <c r="F82" s="847">
        <v>202041.83588819791</v>
      </c>
      <c r="G82" s="49">
        <v>5550</v>
      </c>
      <c r="H82" s="109" t="s">
        <v>506</v>
      </c>
      <c r="I82" s="20" t="s">
        <v>505</v>
      </c>
      <c r="J82" s="50">
        <v>2</v>
      </c>
      <c r="K82" s="116" t="s">
        <v>1353</v>
      </c>
      <c r="L82" s="16">
        <v>1</v>
      </c>
      <c r="M82" s="1" t="s">
        <v>4227</v>
      </c>
      <c r="N82" s="16">
        <v>1</v>
      </c>
      <c r="O82" s="69" t="s">
        <v>572</v>
      </c>
      <c r="P82" s="50">
        <v>0</v>
      </c>
      <c r="Q82" s="115" t="s">
        <v>572</v>
      </c>
      <c r="R82" s="16">
        <v>0</v>
      </c>
      <c r="S82" s="50">
        <v>0</v>
      </c>
      <c r="T82" s="167" t="s">
        <v>572</v>
      </c>
      <c r="U82" s="16">
        <v>1</v>
      </c>
      <c r="V82" s="254">
        <v>0</v>
      </c>
      <c r="W82" s="16">
        <v>0</v>
      </c>
      <c r="X82" s="17" t="s">
        <v>572</v>
      </c>
      <c r="Y82" s="16">
        <v>0</v>
      </c>
      <c r="Z82" s="17" t="s">
        <v>572</v>
      </c>
      <c r="AA82" s="16">
        <v>1</v>
      </c>
      <c r="AB82" s="50">
        <v>1</v>
      </c>
      <c r="AC82" s="51">
        <v>2007</v>
      </c>
      <c r="AD82" s="16">
        <v>0</v>
      </c>
      <c r="AE82" s="50"/>
      <c r="AF82" s="50" t="s">
        <v>572</v>
      </c>
      <c r="AG82" s="55" t="s">
        <v>572</v>
      </c>
      <c r="AH82" s="16">
        <v>0</v>
      </c>
      <c r="AI82" s="50"/>
      <c r="AJ82" s="55" t="s">
        <v>572</v>
      </c>
      <c r="AK82" s="16">
        <v>0</v>
      </c>
      <c r="AL82" s="50"/>
      <c r="AM82" s="50"/>
      <c r="AN82" s="51" t="s">
        <v>572</v>
      </c>
      <c r="AO82" s="16">
        <v>0</v>
      </c>
      <c r="AP82" s="50"/>
      <c r="AQ82" s="51" t="s">
        <v>572</v>
      </c>
      <c r="AR82" s="25">
        <v>0</v>
      </c>
      <c r="AS82" s="56">
        <v>0</v>
      </c>
      <c r="AT82" s="56">
        <v>0</v>
      </c>
      <c r="AU82" s="56">
        <v>0</v>
      </c>
      <c r="AV82" s="56">
        <v>0</v>
      </c>
      <c r="AW82" s="56">
        <v>0</v>
      </c>
      <c r="AX82" s="56">
        <v>0</v>
      </c>
      <c r="AY82" s="56">
        <v>0</v>
      </c>
      <c r="AZ82" s="56">
        <v>0</v>
      </c>
      <c r="BA82" s="56">
        <v>0</v>
      </c>
      <c r="BB82" s="56">
        <v>0</v>
      </c>
      <c r="BC82" s="69" t="s">
        <v>572</v>
      </c>
      <c r="BD82" s="423">
        <v>0</v>
      </c>
      <c r="BE82" s="475" t="s">
        <v>572</v>
      </c>
      <c r="BF82" s="25">
        <v>0</v>
      </c>
      <c r="BG82" s="1" t="s">
        <v>572</v>
      </c>
      <c r="BH82" s="16">
        <v>0</v>
      </c>
      <c r="BI82" s="1" t="s">
        <v>572</v>
      </c>
      <c r="BJ82" s="16">
        <v>0</v>
      </c>
      <c r="BK82" s="21" t="s">
        <v>508</v>
      </c>
      <c r="BL82" s="20" t="s">
        <v>507</v>
      </c>
      <c r="BM82" s="21" t="s">
        <v>510</v>
      </c>
      <c r="BN82" s="20" t="s">
        <v>509</v>
      </c>
      <c r="BO82" s="132" t="s">
        <v>572</v>
      </c>
      <c r="BP82" s="16">
        <v>0</v>
      </c>
      <c r="BQ82" s="134" t="s">
        <v>572</v>
      </c>
      <c r="BR82" s="16">
        <v>0</v>
      </c>
      <c r="BS82" s="17" t="s">
        <v>572</v>
      </c>
      <c r="BT82" s="16">
        <v>0</v>
      </c>
      <c r="BU82" s="69" t="s">
        <v>572</v>
      </c>
      <c r="BV82" s="16">
        <v>1</v>
      </c>
      <c r="BW82" s="50">
        <v>1</v>
      </c>
      <c r="BX82" s="69" t="s">
        <v>572</v>
      </c>
      <c r="BY82" s="16" t="s">
        <v>1958</v>
      </c>
      <c r="BZ82" s="50" t="s">
        <v>572</v>
      </c>
      <c r="CA82" s="50" t="s">
        <v>572</v>
      </c>
      <c r="CB82" s="50" t="s">
        <v>572</v>
      </c>
      <c r="CC82" s="51" t="s">
        <v>572</v>
      </c>
      <c r="CD82" s="83" t="s">
        <v>1281</v>
      </c>
      <c r="CE82" s="1131" t="s">
        <v>1651</v>
      </c>
      <c r="CF82" s="75" t="s">
        <v>1548</v>
      </c>
      <c r="CG82" s="75" t="s">
        <v>13</v>
      </c>
      <c r="CH82" s="75">
        <v>1</v>
      </c>
      <c r="CI82" s="75">
        <v>2016</v>
      </c>
      <c r="CJ82" s="73" t="s">
        <v>1548</v>
      </c>
      <c r="CK82" s="73">
        <v>1</v>
      </c>
      <c r="CL82" s="75">
        <v>0</v>
      </c>
      <c r="CM82" s="75" t="s">
        <v>1317</v>
      </c>
      <c r="CN82" s="75" t="s">
        <v>572</v>
      </c>
      <c r="CO82" s="75">
        <f t="shared" si="8"/>
        <v>3</v>
      </c>
      <c r="CP82" s="336"/>
      <c r="CQ82" s="67">
        <v>80</v>
      </c>
      <c r="CR82" s="500" t="s">
        <v>504</v>
      </c>
      <c r="CS82" s="507" t="s">
        <v>3627</v>
      </c>
      <c r="CT82" s="511"/>
      <c r="CU82" s="512" t="s">
        <v>3748</v>
      </c>
      <c r="CV82" s="632" t="s">
        <v>4698</v>
      </c>
      <c r="CW82" s="568">
        <v>1</v>
      </c>
      <c r="CX82" s="636" t="s">
        <v>5624</v>
      </c>
      <c r="CY82" s="380">
        <v>0.35507</v>
      </c>
      <c r="CZ82" s="380">
        <v>0.19689999999999999</v>
      </c>
      <c r="DA82" s="656">
        <v>41</v>
      </c>
      <c r="DB82" s="597">
        <v>25</v>
      </c>
      <c r="DC82" s="597">
        <v>5</v>
      </c>
      <c r="DD82" s="597">
        <v>18</v>
      </c>
      <c r="DE82" s="156" t="s">
        <v>9329</v>
      </c>
      <c r="DF82" s="1025" t="s">
        <v>9330</v>
      </c>
      <c r="DG82" s="717">
        <v>2</v>
      </c>
      <c r="DH82" s="119" t="s">
        <v>9331</v>
      </c>
      <c r="DI82" s="700">
        <v>2010</v>
      </c>
      <c r="DJ82" s="521" t="s">
        <v>4226</v>
      </c>
      <c r="DK82" s="537">
        <v>2003</v>
      </c>
      <c r="DL82" s="538" t="s">
        <v>4227</v>
      </c>
      <c r="DM82" s="581">
        <v>2016</v>
      </c>
      <c r="DN82" s="580">
        <v>1</v>
      </c>
      <c r="DO82" s="581" t="s">
        <v>572</v>
      </c>
      <c r="DP82" s="183" t="s">
        <v>572</v>
      </c>
      <c r="DQ82" s="183" t="s">
        <v>572</v>
      </c>
      <c r="DR82" s="183" t="s">
        <v>572</v>
      </c>
      <c r="DS82" s="184" t="s">
        <v>572</v>
      </c>
      <c r="DT82" s="571" t="s">
        <v>6092</v>
      </c>
      <c r="DU82" s="676">
        <v>1982</v>
      </c>
      <c r="DV82" s="183" t="s">
        <v>572</v>
      </c>
      <c r="DW82" s="547" t="s">
        <v>7880</v>
      </c>
      <c r="DX82" s="183">
        <v>0</v>
      </c>
      <c r="DY82" s="183" t="s">
        <v>572</v>
      </c>
      <c r="DZ82" s="547" t="s">
        <v>572</v>
      </c>
      <c r="EA82" s="256" t="s">
        <v>572</v>
      </c>
      <c r="EB82" s="58">
        <v>0</v>
      </c>
      <c r="EC82" s="183">
        <v>1</v>
      </c>
      <c r="ED82" s="679" t="s">
        <v>6111</v>
      </c>
      <c r="EE82" s="539">
        <v>1987</v>
      </c>
      <c r="EF82" s="537">
        <v>1990</v>
      </c>
      <c r="EG82" s="539">
        <v>0</v>
      </c>
      <c r="EH82" s="547" t="s">
        <v>572</v>
      </c>
      <c r="EI82" s="547" t="s">
        <v>572</v>
      </c>
      <c r="EJ82" s="183">
        <v>0</v>
      </c>
      <c r="EK82" s="183" t="s">
        <v>572</v>
      </c>
      <c r="EL82" s="547" t="s">
        <v>572</v>
      </c>
      <c r="EM82" s="58" t="s">
        <v>572</v>
      </c>
      <c r="EN82" s="58">
        <v>0</v>
      </c>
      <c r="EO82" s="342">
        <v>1</v>
      </c>
      <c r="EP82" s="340">
        <v>0</v>
      </c>
      <c r="EQ82" s="340">
        <v>0</v>
      </c>
      <c r="ER82" s="611" t="s">
        <v>572</v>
      </c>
      <c r="ES82" s="183" t="s">
        <v>572</v>
      </c>
      <c r="ET82" s="184">
        <v>0</v>
      </c>
      <c r="EU82" s="799">
        <v>0</v>
      </c>
      <c r="EV82" s="202" t="s">
        <v>572</v>
      </c>
      <c r="EW82" s="183" t="s">
        <v>572</v>
      </c>
      <c r="EX82" s="597">
        <v>0</v>
      </c>
      <c r="EY82" s="571" t="s">
        <v>6777</v>
      </c>
      <c r="EZ82" s="183">
        <v>2012</v>
      </c>
      <c r="FA82" s="599">
        <v>1</v>
      </c>
      <c r="FB82" s="742" t="s">
        <v>572</v>
      </c>
      <c r="FC82" s="740">
        <v>0</v>
      </c>
      <c r="FD82" s="15" t="s">
        <v>572</v>
      </c>
      <c r="FE82" s="747" t="s">
        <v>572</v>
      </c>
      <c r="FF82" s="761" t="s">
        <v>572</v>
      </c>
      <c r="FG82" s="762" t="s">
        <v>572</v>
      </c>
      <c r="FH82" s="713">
        <v>0</v>
      </c>
      <c r="FI82" s="788" t="s">
        <v>572</v>
      </c>
      <c r="FJ82" s="119" t="s">
        <v>7336</v>
      </c>
      <c r="FK82" s="561" t="s">
        <v>572</v>
      </c>
      <c r="FL82" s="561">
        <v>0</v>
      </c>
      <c r="FM82" s="600">
        <v>0</v>
      </c>
      <c r="FN82" s="761" t="s">
        <v>572</v>
      </c>
      <c r="FO82" s="762" t="s">
        <v>572</v>
      </c>
      <c r="FP82" s="713">
        <v>0</v>
      </c>
      <c r="FQ82" s="788" t="s">
        <v>572</v>
      </c>
      <c r="FR82" s="119" t="s">
        <v>7336</v>
      </c>
      <c r="FS82" s="597" t="s">
        <v>572</v>
      </c>
      <c r="FT82" s="597">
        <v>0</v>
      </c>
      <c r="FU82" s="599">
        <v>0</v>
      </c>
      <c r="FV82" s="566" t="s">
        <v>2486</v>
      </c>
      <c r="FW82" s="541" t="s">
        <v>572</v>
      </c>
      <c r="FX82" s="722" t="s">
        <v>7584</v>
      </c>
      <c r="FY82" s="540" t="s">
        <v>572</v>
      </c>
      <c r="FZ82" s="539">
        <v>1</v>
      </c>
      <c r="GA82" s="676">
        <v>0</v>
      </c>
      <c r="GB82" s="860" t="s">
        <v>572</v>
      </c>
      <c r="GC82" s="109" t="s">
        <v>8</v>
      </c>
      <c r="GD82" s="539">
        <v>2</v>
      </c>
      <c r="GE82" s="1040" t="s">
        <v>8837</v>
      </c>
      <c r="GF82" s="539">
        <v>2005</v>
      </c>
      <c r="GG82" s="539">
        <v>3</v>
      </c>
      <c r="GH82" s="340" t="s">
        <v>8835</v>
      </c>
      <c r="GI82" s="184">
        <v>3</v>
      </c>
      <c r="GJ82" s="426">
        <f t="shared" si="9"/>
        <v>6</v>
      </c>
      <c r="GK82" s="427">
        <f t="shared" si="10"/>
        <v>27.27272727272727</v>
      </c>
      <c r="GL82" s="12" t="str">
        <f t="shared" si="11"/>
        <v>C</v>
      </c>
      <c r="GM82" s="83" t="s">
        <v>21</v>
      </c>
      <c r="GN82" s="18" t="s">
        <v>2458</v>
      </c>
      <c r="GO82" s="342">
        <v>1</v>
      </c>
      <c r="GP82" s="1016">
        <v>54.4</v>
      </c>
      <c r="GQ82" s="184">
        <v>0</v>
      </c>
      <c r="GR82" s="57"/>
      <c r="GS82" s="58"/>
      <c r="GT82" s="59"/>
    </row>
    <row r="83" spans="1:202" x14ac:dyDescent="0.25">
      <c r="A83" s="67">
        <v>81</v>
      </c>
      <c r="B83" s="13"/>
      <c r="C83" s="14" t="s">
        <v>511</v>
      </c>
      <c r="D83" s="83" t="s">
        <v>38</v>
      </c>
      <c r="E83" s="849">
        <v>4688.4650000000001</v>
      </c>
      <c r="F83" s="847">
        <v>216614.20594476102</v>
      </c>
      <c r="G83" s="49">
        <v>46680</v>
      </c>
      <c r="H83" s="109" t="s">
        <v>513</v>
      </c>
      <c r="I83" s="20" t="s">
        <v>512</v>
      </c>
      <c r="J83" s="50">
        <v>2</v>
      </c>
      <c r="K83" s="177" t="s">
        <v>2410</v>
      </c>
      <c r="L83" s="16">
        <v>1</v>
      </c>
      <c r="M83" s="19" t="s">
        <v>4182</v>
      </c>
      <c r="N83" s="16">
        <v>1</v>
      </c>
      <c r="O83" s="19" t="s">
        <v>572</v>
      </c>
      <c r="P83" s="344">
        <v>1</v>
      </c>
      <c r="Q83" s="115" t="s">
        <v>3202</v>
      </c>
      <c r="R83" s="16">
        <v>0</v>
      </c>
      <c r="S83" s="50">
        <v>0</v>
      </c>
      <c r="T83" s="167" t="s">
        <v>572</v>
      </c>
      <c r="U83" s="16">
        <v>2</v>
      </c>
      <c r="V83" s="254">
        <v>1</v>
      </c>
      <c r="W83" s="16">
        <v>1</v>
      </c>
      <c r="X83" s="474" t="s">
        <v>3045</v>
      </c>
      <c r="Y83" s="16">
        <v>1</v>
      </c>
      <c r="Z83" s="19" t="s">
        <v>2160</v>
      </c>
      <c r="AA83" s="16">
        <v>1</v>
      </c>
      <c r="AB83" s="50">
        <v>1</v>
      </c>
      <c r="AC83" s="51">
        <v>1996</v>
      </c>
      <c r="AD83" s="16">
        <v>1</v>
      </c>
      <c r="AE83" s="50">
        <v>1</v>
      </c>
      <c r="AF83" s="50">
        <v>5</v>
      </c>
      <c r="AG83" s="51">
        <v>2000</v>
      </c>
      <c r="AH83" s="16">
        <v>1</v>
      </c>
      <c r="AI83" s="50">
        <v>1</v>
      </c>
      <c r="AJ83" s="51">
        <v>2004</v>
      </c>
      <c r="AK83" s="16">
        <v>1</v>
      </c>
      <c r="AL83" s="50">
        <v>2</v>
      </c>
      <c r="AM83" s="50">
        <v>1</v>
      </c>
      <c r="AN83" s="51">
        <v>1996</v>
      </c>
      <c r="AO83" s="16">
        <v>1</v>
      </c>
      <c r="AP83" s="50">
        <v>1</v>
      </c>
      <c r="AQ83" s="51">
        <v>1996</v>
      </c>
      <c r="AR83" s="16">
        <v>1</v>
      </c>
      <c r="AS83" s="50">
        <v>1</v>
      </c>
      <c r="AT83" s="50">
        <v>0</v>
      </c>
      <c r="AU83" s="50">
        <v>0</v>
      </c>
      <c r="AV83" s="50">
        <v>1</v>
      </c>
      <c r="AW83" s="50">
        <v>1</v>
      </c>
      <c r="AX83" s="50">
        <v>1</v>
      </c>
      <c r="AY83" s="50">
        <v>0</v>
      </c>
      <c r="AZ83" s="50">
        <v>1</v>
      </c>
      <c r="BA83" s="50">
        <v>1</v>
      </c>
      <c r="BB83" s="50">
        <v>1</v>
      </c>
      <c r="BC83" s="19" t="s">
        <v>2159</v>
      </c>
      <c r="BD83" s="423">
        <v>1</v>
      </c>
      <c r="BE83" s="19" t="s">
        <v>3184</v>
      </c>
      <c r="BF83" s="25">
        <v>0</v>
      </c>
      <c r="BG83" s="19" t="s">
        <v>572</v>
      </c>
      <c r="BH83" s="16">
        <v>0</v>
      </c>
      <c r="BI83" s="19" t="s">
        <v>572</v>
      </c>
      <c r="BJ83" s="16">
        <v>2</v>
      </c>
      <c r="BK83" s="21" t="s">
        <v>515</v>
      </c>
      <c r="BL83" s="20" t="s">
        <v>514</v>
      </c>
      <c r="BM83" s="21" t="s">
        <v>517</v>
      </c>
      <c r="BN83" s="20" t="s">
        <v>516</v>
      </c>
      <c r="BO83" s="19" t="s">
        <v>1669</v>
      </c>
      <c r="BP83" s="16">
        <v>0</v>
      </c>
      <c r="BQ83" s="134" t="s">
        <v>572</v>
      </c>
      <c r="BR83" s="16">
        <v>1</v>
      </c>
      <c r="BS83" s="19" t="s">
        <v>1888</v>
      </c>
      <c r="BT83" s="16">
        <v>2</v>
      </c>
      <c r="BU83" s="69" t="s">
        <v>3046</v>
      </c>
      <c r="BV83" s="16">
        <v>0</v>
      </c>
      <c r="BW83" s="50">
        <v>2</v>
      </c>
      <c r="BX83" s="69" t="s">
        <v>572</v>
      </c>
      <c r="BY83" s="16" t="s">
        <v>1966</v>
      </c>
      <c r="BZ83" s="50" t="s">
        <v>2080</v>
      </c>
      <c r="CA83" s="56" t="s">
        <v>572</v>
      </c>
      <c r="CB83" s="56" t="s">
        <v>572</v>
      </c>
      <c r="CC83" s="55">
        <v>0</v>
      </c>
      <c r="CD83" s="83" t="s">
        <v>1276</v>
      </c>
      <c r="CE83" s="1131" t="s">
        <v>1555</v>
      </c>
      <c r="CF83" s="75" t="s">
        <v>1556</v>
      </c>
      <c r="CG83" s="75" t="s">
        <v>13</v>
      </c>
      <c r="CH83" s="75">
        <v>3</v>
      </c>
      <c r="CI83" s="75">
        <v>2005</v>
      </c>
      <c r="CJ83" s="75" t="s">
        <v>1542</v>
      </c>
      <c r="CK83" s="75">
        <v>1</v>
      </c>
      <c r="CL83" s="75">
        <v>2</v>
      </c>
      <c r="CM83" s="75" t="s">
        <v>1668</v>
      </c>
      <c r="CN83" s="75" t="s">
        <v>1553</v>
      </c>
      <c r="CO83" s="75">
        <f t="shared" si="8"/>
        <v>3</v>
      </c>
      <c r="CP83" s="336"/>
      <c r="CQ83" s="67">
        <v>81</v>
      </c>
      <c r="CR83" s="500" t="s">
        <v>511</v>
      </c>
      <c r="CS83" s="507" t="s">
        <v>3628</v>
      </c>
      <c r="CT83" s="511"/>
      <c r="CU83" s="512"/>
      <c r="CV83" s="632" t="s">
        <v>5625</v>
      </c>
      <c r="CW83" s="568">
        <v>2</v>
      </c>
      <c r="CX83" s="636" t="s">
        <v>5539</v>
      </c>
      <c r="CY83" s="380">
        <v>0.72463999999999995</v>
      </c>
      <c r="CZ83" s="380">
        <v>0.67720000000000002</v>
      </c>
      <c r="DA83" s="656">
        <v>91</v>
      </c>
      <c r="DB83" s="597">
        <v>64</v>
      </c>
      <c r="DC83" s="597">
        <v>42</v>
      </c>
      <c r="DD83" s="597">
        <v>53</v>
      </c>
      <c r="DE83" s="156" t="s">
        <v>9264</v>
      </c>
      <c r="DF83" s="1038" t="s">
        <v>9263</v>
      </c>
      <c r="DG83" s="717">
        <v>1</v>
      </c>
      <c r="DH83" s="119" t="s">
        <v>9265</v>
      </c>
      <c r="DI83" s="700">
        <v>1999</v>
      </c>
      <c r="DJ83" s="109" t="s">
        <v>513</v>
      </c>
      <c r="DK83" s="537">
        <v>1919</v>
      </c>
      <c r="DL83" s="538" t="s">
        <v>4228</v>
      </c>
      <c r="DM83" s="581">
        <v>1997</v>
      </c>
      <c r="DN83" s="580">
        <v>2</v>
      </c>
      <c r="DO83" s="580">
        <v>4</v>
      </c>
      <c r="DP83" s="183" t="s">
        <v>572</v>
      </c>
      <c r="DQ83" s="183" t="s">
        <v>572</v>
      </c>
      <c r="DR83" s="183" t="s">
        <v>572</v>
      </c>
      <c r="DS83" s="184" t="s">
        <v>572</v>
      </c>
      <c r="DT83" s="571" t="s">
        <v>5436</v>
      </c>
      <c r="DU83" s="676">
        <v>1923</v>
      </c>
      <c r="DV83" s="183" t="s">
        <v>6113</v>
      </c>
      <c r="DW83" s="547" t="s">
        <v>6114</v>
      </c>
      <c r="DX83" s="183">
        <v>2</v>
      </c>
      <c r="DY83" s="183" t="s">
        <v>2699</v>
      </c>
      <c r="DZ83" s="538" t="s">
        <v>6112</v>
      </c>
      <c r="EA83" s="374">
        <v>2002</v>
      </c>
      <c r="EB83" s="370">
        <v>3</v>
      </c>
      <c r="EC83" s="539">
        <v>2</v>
      </c>
      <c r="ED83" s="642" t="s">
        <v>5436</v>
      </c>
      <c r="EE83" s="676">
        <v>1923</v>
      </c>
      <c r="EF83" s="537">
        <v>1952</v>
      </c>
      <c r="EG83" s="539">
        <v>3</v>
      </c>
      <c r="EH83" s="547" t="s">
        <v>6116</v>
      </c>
      <c r="EI83" s="547" t="s">
        <v>6117</v>
      </c>
      <c r="EJ83" s="183">
        <v>2</v>
      </c>
      <c r="EK83" s="183" t="s">
        <v>2699</v>
      </c>
      <c r="EL83" s="538" t="s">
        <v>6115</v>
      </c>
      <c r="EM83" s="370">
        <v>1991</v>
      </c>
      <c r="EN83" s="370">
        <v>3</v>
      </c>
      <c r="EO83" s="700">
        <v>2</v>
      </c>
      <c r="EP83" s="676">
        <v>1</v>
      </c>
      <c r="EQ83" s="676">
        <v>0</v>
      </c>
      <c r="ER83" s="571" t="s">
        <v>4530</v>
      </c>
      <c r="ES83" s="183">
        <v>2000</v>
      </c>
      <c r="ET83" s="184">
        <v>3</v>
      </c>
      <c r="EU83" s="799">
        <v>1</v>
      </c>
      <c r="EV83" s="571" t="s">
        <v>4531</v>
      </c>
      <c r="EW83" s="183" t="s">
        <v>572</v>
      </c>
      <c r="EX83" s="597">
        <v>1</v>
      </c>
      <c r="EY83" s="571" t="s">
        <v>6261</v>
      </c>
      <c r="EZ83" s="183">
        <v>2000</v>
      </c>
      <c r="FA83" s="599">
        <v>3</v>
      </c>
      <c r="FB83" s="742">
        <v>402100</v>
      </c>
      <c r="FC83" s="740">
        <v>2</v>
      </c>
      <c r="FD83" s="692" t="s">
        <v>6853</v>
      </c>
      <c r="FE83" s="747">
        <v>2010</v>
      </c>
      <c r="FF83" s="761" t="s">
        <v>7324</v>
      </c>
      <c r="FG83" s="762" t="s">
        <v>7325</v>
      </c>
      <c r="FH83" s="713">
        <v>2</v>
      </c>
      <c r="FI83" s="788" t="s">
        <v>2699</v>
      </c>
      <c r="FJ83" s="119" t="s">
        <v>7323</v>
      </c>
      <c r="FK83" s="561" t="s">
        <v>572</v>
      </c>
      <c r="FL83" s="561">
        <v>2</v>
      </c>
      <c r="FM83" s="600">
        <v>2</v>
      </c>
      <c r="FN83" s="761" t="s">
        <v>7324</v>
      </c>
      <c r="FO83" s="762" t="s">
        <v>7325</v>
      </c>
      <c r="FP83" s="713">
        <v>2</v>
      </c>
      <c r="FQ83" s="788" t="s">
        <v>2699</v>
      </c>
      <c r="FR83" s="119" t="s">
        <v>7323</v>
      </c>
      <c r="FS83" s="561" t="s">
        <v>572</v>
      </c>
      <c r="FT83" s="561">
        <v>2</v>
      </c>
      <c r="FU83" s="600">
        <v>2</v>
      </c>
      <c r="FV83" s="423" t="s">
        <v>572</v>
      </c>
      <c r="FW83" s="541" t="s">
        <v>5899</v>
      </c>
      <c r="FX83" s="536" t="s">
        <v>5898</v>
      </c>
      <c r="FY83" s="671">
        <v>2002</v>
      </c>
      <c r="FZ83" s="370">
        <v>3</v>
      </c>
      <c r="GA83" s="700">
        <v>2</v>
      </c>
      <c r="GB83" s="650" t="s">
        <v>5900</v>
      </c>
      <c r="GC83" s="979" t="s">
        <v>8794</v>
      </c>
      <c r="GD83" s="539">
        <v>2</v>
      </c>
      <c r="GE83" s="1040" t="s">
        <v>2699</v>
      </c>
      <c r="GF83" s="539">
        <v>2005</v>
      </c>
      <c r="GG83" s="539">
        <v>3</v>
      </c>
      <c r="GH83" s="340" t="s">
        <v>9443</v>
      </c>
      <c r="GI83" s="184" t="s">
        <v>8840</v>
      </c>
      <c r="GJ83" s="426">
        <f t="shared" si="9"/>
        <v>17</v>
      </c>
      <c r="GK83" s="427">
        <f t="shared" si="10"/>
        <v>77.272727272727266</v>
      </c>
      <c r="GL83" s="12" t="str">
        <f t="shared" si="11"/>
        <v>A</v>
      </c>
      <c r="GM83" s="83" t="s">
        <v>38</v>
      </c>
      <c r="GN83" s="83"/>
      <c r="GO83" s="342"/>
      <c r="GP83" s="1017"/>
      <c r="GQ83" s="59">
        <v>0</v>
      </c>
      <c r="GR83" s="57" t="s">
        <v>2429</v>
      </c>
      <c r="GS83" s="58" t="s">
        <v>2430</v>
      </c>
      <c r="GT83" s="59"/>
    </row>
    <row r="84" spans="1:202" x14ac:dyDescent="0.25">
      <c r="A84" s="67">
        <v>82</v>
      </c>
      <c r="B84" s="13"/>
      <c r="C84" s="14" t="s">
        <v>518</v>
      </c>
      <c r="D84" s="83" t="s">
        <v>38</v>
      </c>
      <c r="E84" s="849">
        <v>8064.0360000000001</v>
      </c>
      <c r="F84" s="847">
        <v>297027.54655884812</v>
      </c>
      <c r="G84" s="49">
        <v>36833.608699024677</v>
      </c>
      <c r="H84" s="109" t="s">
        <v>520</v>
      </c>
      <c r="I84" s="20" t="s">
        <v>519</v>
      </c>
      <c r="J84" s="50">
        <v>2</v>
      </c>
      <c r="K84" s="116" t="s">
        <v>1408</v>
      </c>
      <c r="L84" s="16">
        <v>1</v>
      </c>
      <c r="M84" s="19" t="s">
        <v>1670</v>
      </c>
      <c r="N84" s="16">
        <v>1</v>
      </c>
      <c r="O84" s="1" t="s">
        <v>572</v>
      </c>
      <c r="P84" s="50">
        <v>0</v>
      </c>
      <c r="Q84" s="53" t="s">
        <v>572</v>
      </c>
      <c r="R84" s="16">
        <v>0</v>
      </c>
      <c r="S84" s="50">
        <v>0</v>
      </c>
      <c r="T84" s="167" t="s">
        <v>572</v>
      </c>
      <c r="U84" s="16">
        <v>1</v>
      </c>
      <c r="V84" s="254">
        <v>1</v>
      </c>
      <c r="W84" s="16">
        <v>0</v>
      </c>
      <c r="X84" s="17" t="s">
        <v>572</v>
      </c>
      <c r="Y84" s="16">
        <v>1</v>
      </c>
      <c r="Z84" s="1" t="s">
        <v>1765</v>
      </c>
      <c r="AA84" s="16">
        <v>1</v>
      </c>
      <c r="AB84" s="50">
        <v>1</v>
      </c>
      <c r="AC84" s="51">
        <v>1996</v>
      </c>
      <c r="AD84" s="16">
        <v>1</v>
      </c>
      <c r="AE84" s="50">
        <v>0</v>
      </c>
      <c r="AF84" s="50">
        <v>3</v>
      </c>
      <c r="AG84" s="55">
        <v>2009</v>
      </c>
      <c r="AH84" s="16">
        <v>0</v>
      </c>
      <c r="AI84" s="50"/>
      <c r="AJ84" s="55" t="s">
        <v>572</v>
      </c>
      <c r="AK84" s="16">
        <v>1</v>
      </c>
      <c r="AL84" s="50">
        <v>2</v>
      </c>
      <c r="AM84" s="50">
        <v>1</v>
      </c>
      <c r="AN84" s="51">
        <v>1996</v>
      </c>
      <c r="AO84" s="16">
        <v>0</v>
      </c>
      <c r="AP84" s="50"/>
      <c r="AQ84" s="51" t="s">
        <v>572</v>
      </c>
      <c r="AR84" s="16">
        <v>1</v>
      </c>
      <c r="AS84" s="50">
        <v>1</v>
      </c>
      <c r="AT84" s="50">
        <v>0</v>
      </c>
      <c r="AU84" s="50">
        <v>0</v>
      </c>
      <c r="AV84" s="50">
        <v>0</v>
      </c>
      <c r="AW84" s="50">
        <v>1</v>
      </c>
      <c r="AX84" s="50">
        <v>1</v>
      </c>
      <c r="AY84" s="50">
        <v>0</v>
      </c>
      <c r="AZ84" s="50">
        <v>1</v>
      </c>
      <c r="BA84" s="50">
        <v>1</v>
      </c>
      <c r="BB84" s="50">
        <v>1</v>
      </c>
      <c r="BC84" s="19" t="s">
        <v>1764</v>
      </c>
      <c r="BD84" s="423">
        <v>1</v>
      </c>
      <c r="BE84" s="19" t="s">
        <v>3185</v>
      </c>
      <c r="BF84" s="25">
        <v>0</v>
      </c>
      <c r="BG84" s="19" t="s">
        <v>572</v>
      </c>
      <c r="BH84" s="16">
        <v>0</v>
      </c>
      <c r="BI84" s="19" t="s">
        <v>572</v>
      </c>
      <c r="BJ84" s="16">
        <v>1</v>
      </c>
      <c r="BK84" s="21" t="s">
        <v>522</v>
      </c>
      <c r="BL84" s="20" t="s">
        <v>521</v>
      </c>
      <c r="BM84" s="21" t="s">
        <v>524</v>
      </c>
      <c r="BN84" s="20" t="s">
        <v>523</v>
      </c>
      <c r="BO84" s="132" t="s">
        <v>572</v>
      </c>
      <c r="BP84" s="16">
        <v>0</v>
      </c>
      <c r="BQ84" s="134" t="s">
        <v>572</v>
      </c>
      <c r="BR84" s="16">
        <v>1</v>
      </c>
      <c r="BS84" s="1" t="s">
        <v>1766</v>
      </c>
      <c r="BT84" s="16">
        <v>0</v>
      </c>
      <c r="BU84" s="24" t="s">
        <v>19</v>
      </c>
      <c r="BV84" s="16">
        <v>0</v>
      </c>
      <c r="BW84" s="50">
        <v>1</v>
      </c>
      <c r="BX84" s="17" t="s">
        <v>1767</v>
      </c>
      <c r="BY84" s="16" t="s">
        <v>1970</v>
      </c>
      <c r="BZ84" s="50" t="s">
        <v>1966</v>
      </c>
      <c r="CA84" s="50" t="s">
        <v>572</v>
      </c>
      <c r="CB84" s="50" t="s">
        <v>572</v>
      </c>
      <c r="CC84" s="51">
        <v>0</v>
      </c>
      <c r="CD84" s="83" t="s">
        <v>1671</v>
      </c>
      <c r="CE84" s="1131" t="s">
        <v>1555</v>
      </c>
      <c r="CF84" s="75" t="s">
        <v>1556</v>
      </c>
      <c r="CG84" s="75" t="s">
        <v>13</v>
      </c>
      <c r="CH84" s="75">
        <v>3</v>
      </c>
      <c r="CI84" s="75">
        <v>2010</v>
      </c>
      <c r="CJ84" s="75" t="s">
        <v>1542</v>
      </c>
      <c r="CK84" s="75">
        <v>1</v>
      </c>
      <c r="CL84" s="75">
        <v>2</v>
      </c>
      <c r="CM84" s="75" t="s">
        <v>1565</v>
      </c>
      <c r="CN84" s="75" t="s">
        <v>1553</v>
      </c>
      <c r="CO84" s="75">
        <f t="shared" si="8"/>
        <v>3</v>
      </c>
      <c r="CP84" s="336"/>
      <c r="CQ84" s="67">
        <v>82</v>
      </c>
      <c r="CR84" s="500" t="s">
        <v>518</v>
      </c>
      <c r="CS84" s="507" t="s">
        <v>3629</v>
      </c>
      <c r="CT84" s="511"/>
      <c r="CU84" s="512"/>
      <c r="CV84" s="632" t="s">
        <v>4699</v>
      </c>
      <c r="CW84" s="568">
        <v>2</v>
      </c>
      <c r="CX84" s="636" t="s">
        <v>5626</v>
      </c>
      <c r="CY84" s="380">
        <v>0.86231999999999998</v>
      </c>
      <c r="CZ84" s="380">
        <v>0.874</v>
      </c>
      <c r="DA84" s="656">
        <v>97</v>
      </c>
      <c r="DB84" s="597">
        <v>73</v>
      </c>
      <c r="DC84" s="597">
        <v>88</v>
      </c>
      <c r="DD84" s="597">
        <v>50</v>
      </c>
      <c r="DE84" s="156" t="s">
        <v>9332</v>
      </c>
      <c r="DF84" s="1025" t="s">
        <v>8</v>
      </c>
      <c r="DG84" s="717">
        <v>1</v>
      </c>
      <c r="DH84" s="119" t="s">
        <v>9333</v>
      </c>
      <c r="DI84" s="700">
        <v>2002</v>
      </c>
      <c r="DJ84" s="521" t="s">
        <v>4229</v>
      </c>
      <c r="DK84" s="537">
        <v>1948</v>
      </c>
      <c r="DL84" s="538" t="s">
        <v>4230</v>
      </c>
      <c r="DM84" s="623">
        <v>2010</v>
      </c>
      <c r="DN84" s="580">
        <v>3</v>
      </c>
      <c r="DO84" s="580">
        <v>4</v>
      </c>
      <c r="DP84" s="183" t="s">
        <v>572</v>
      </c>
      <c r="DQ84" s="183" t="s">
        <v>572</v>
      </c>
      <c r="DR84" s="183" t="s">
        <v>572</v>
      </c>
      <c r="DS84" s="184" t="s">
        <v>572</v>
      </c>
      <c r="DT84" s="571" t="s">
        <v>6121</v>
      </c>
      <c r="DU84" s="676">
        <v>2003</v>
      </c>
      <c r="DV84" s="183" t="s">
        <v>5995</v>
      </c>
      <c r="DW84" s="547" t="s">
        <v>6120</v>
      </c>
      <c r="DX84" s="183">
        <v>2</v>
      </c>
      <c r="DY84" s="183" t="s">
        <v>2699</v>
      </c>
      <c r="DZ84" s="538" t="s">
        <v>6119</v>
      </c>
      <c r="EA84" s="256">
        <v>2003</v>
      </c>
      <c r="EB84" s="370">
        <v>3</v>
      </c>
      <c r="EC84" s="539">
        <v>2</v>
      </c>
      <c r="ED84" s="642" t="s">
        <v>6124</v>
      </c>
      <c r="EE84" s="539">
        <v>2003</v>
      </c>
      <c r="EF84" s="537">
        <v>1958</v>
      </c>
      <c r="EG84" s="539">
        <v>3</v>
      </c>
      <c r="EH84" s="547" t="s">
        <v>6123</v>
      </c>
      <c r="EI84" s="547" t="s">
        <v>4109</v>
      </c>
      <c r="EJ84" s="183">
        <v>2</v>
      </c>
      <c r="EK84" s="183" t="s">
        <v>2699</v>
      </c>
      <c r="EL84" s="538" t="s">
        <v>6122</v>
      </c>
      <c r="EM84" s="370">
        <v>2003</v>
      </c>
      <c r="EN84" s="370">
        <v>3</v>
      </c>
      <c r="EO84" s="700">
        <v>2</v>
      </c>
      <c r="EP84" s="676">
        <v>1</v>
      </c>
      <c r="EQ84" s="676">
        <v>1</v>
      </c>
      <c r="ER84" s="571" t="s">
        <v>4532</v>
      </c>
      <c r="ES84" s="629">
        <v>2003</v>
      </c>
      <c r="ET84" s="184">
        <v>3</v>
      </c>
      <c r="EU84" s="799">
        <v>0</v>
      </c>
      <c r="EV84" s="571" t="s">
        <v>4533</v>
      </c>
      <c r="EW84" s="183">
        <v>2001</v>
      </c>
      <c r="EX84" s="597">
        <v>2</v>
      </c>
      <c r="EY84" s="571" t="s">
        <v>6262</v>
      </c>
      <c r="EZ84" s="183">
        <v>2003</v>
      </c>
      <c r="FA84" s="599">
        <v>2</v>
      </c>
      <c r="FB84" s="742">
        <v>502900</v>
      </c>
      <c r="FC84" s="740">
        <v>2</v>
      </c>
      <c r="FD84" s="692" t="s">
        <v>6853</v>
      </c>
      <c r="FE84" s="747">
        <v>2010</v>
      </c>
      <c r="FF84" s="761" t="s">
        <v>7337</v>
      </c>
      <c r="FG84" s="762" t="s">
        <v>7338</v>
      </c>
      <c r="FH84" s="713">
        <v>2</v>
      </c>
      <c r="FI84" s="788" t="s">
        <v>1565</v>
      </c>
      <c r="FJ84" s="119" t="s">
        <v>7190</v>
      </c>
      <c r="FK84" s="561">
        <v>2010</v>
      </c>
      <c r="FL84" s="561">
        <v>3</v>
      </c>
      <c r="FM84" s="600">
        <v>2</v>
      </c>
      <c r="FN84" s="761" t="s">
        <v>7337</v>
      </c>
      <c r="FO84" s="762" t="s">
        <v>7338</v>
      </c>
      <c r="FP84" s="713">
        <v>2</v>
      </c>
      <c r="FQ84" s="788" t="s">
        <v>1565</v>
      </c>
      <c r="FR84" s="119" t="s">
        <v>7190</v>
      </c>
      <c r="FS84" s="561">
        <v>2010</v>
      </c>
      <c r="FT84" s="561">
        <v>3</v>
      </c>
      <c r="FU84" s="600">
        <v>2</v>
      </c>
      <c r="FV84" s="423" t="s">
        <v>572</v>
      </c>
      <c r="FW84" s="541" t="s">
        <v>7045</v>
      </c>
      <c r="FX84" s="536" t="s">
        <v>6319</v>
      </c>
      <c r="FY84" s="370">
        <v>2009</v>
      </c>
      <c r="FZ84" s="370">
        <v>3</v>
      </c>
      <c r="GA84" s="700">
        <v>2</v>
      </c>
      <c r="GB84" s="650" t="s">
        <v>7046</v>
      </c>
      <c r="GC84" s="979" t="s">
        <v>8795</v>
      </c>
      <c r="GD84" s="539">
        <v>2</v>
      </c>
      <c r="GE84" s="683" t="s">
        <v>2699</v>
      </c>
      <c r="GF84" s="539">
        <v>2002</v>
      </c>
      <c r="GG84" s="539">
        <v>3</v>
      </c>
      <c r="GH84" s="340" t="s">
        <v>9443</v>
      </c>
      <c r="GI84" s="184">
        <v>4</v>
      </c>
      <c r="GJ84" s="426">
        <f t="shared" si="9"/>
        <v>17</v>
      </c>
      <c r="GK84" s="427">
        <f t="shared" si="10"/>
        <v>77.272727272727266</v>
      </c>
      <c r="GL84" s="12" t="str">
        <f t="shared" si="11"/>
        <v>A</v>
      </c>
      <c r="GM84" s="83" t="s">
        <v>38</v>
      </c>
      <c r="GN84" s="18" t="s">
        <v>2458</v>
      </c>
      <c r="GO84" s="342"/>
      <c r="GP84" s="1016"/>
      <c r="GQ84" s="184">
        <v>0</v>
      </c>
      <c r="GR84" s="57"/>
      <c r="GS84" s="58" t="s">
        <v>2430</v>
      </c>
      <c r="GT84" s="59"/>
    </row>
    <row r="85" spans="1:202" x14ac:dyDescent="0.25">
      <c r="A85" s="67">
        <v>83</v>
      </c>
      <c r="B85" s="13"/>
      <c r="C85" s="14" t="s">
        <v>525</v>
      </c>
      <c r="D85" s="83" t="s">
        <v>38</v>
      </c>
      <c r="E85" s="849">
        <v>59797.684999999998</v>
      </c>
      <c r="F85" s="847">
        <v>1993903.7600019912</v>
      </c>
      <c r="G85" s="49">
        <v>33344.16307256696</v>
      </c>
      <c r="H85" s="177" t="s">
        <v>2411</v>
      </c>
      <c r="I85" s="369" t="s">
        <v>526</v>
      </c>
      <c r="J85" s="50">
        <v>2</v>
      </c>
      <c r="K85" s="110" t="s">
        <v>1618</v>
      </c>
      <c r="L85" s="16">
        <v>2</v>
      </c>
      <c r="M85" s="19" t="s">
        <v>3160</v>
      </c>
      <c r="N85" s="16">
        <v>1</v>
      </c>
      <c r="O85" s="17" t="s">
        <v>572</v>
      </c>
      <c r="P85" s="50">
        <v>0</v>
      </c>
      <c r="Q85" s="53" t="s">
        <v>572</v>
      </c>
      <c r="R85" s="16">
        <v>0</v>
      </c>
      <c r="S85" s="50">
        <v>0</v>
      </c>
      <c r="T85" s="167" t="s">
        <v>572</v>
      </c>
      <c r="U85" s="16">
        <v>2</v>
      </c>
      <c r="V85" s="254">
        <v>1</v>
      </c>
      <c r="W85" s="16">
        <v>0</v>
      </c>
      <c r="X85" s="17" t="s">
        <v>572</v>
      </c>
      <c r="Y85" s="16">
        <v>0</v>
      </c>
      <c r="Z85" s="17" t="s">
        <v>572</v>
      </c>
      <c r="AA85" s="16">
        <v>1</v>
      </c>
      <c r="AB85" s="50">
        <v>1</v>
      </c>
      <c r="AC85" s="51">
        <v>1998</v>
      </c>
      <c r="AD85" s="16">
        <v>1</v>
      </c>
      <c r="AE85" s="50">
        <v>1</v>
      </c>
      <c r="AF85" s="50">
        <v>3</v>
      </c>
      <c r="AG85" s="51">
        <v>1998</v>
      </c>
      <c r="AH85" s="25">
        <v>0</v>
      </c>
      <c r="AI85" s="56"/>
      <c r="AJ85" s="55" t="s">
        <v>572</v>
      </c>
      <c r="AK85" s="16">
        <v>1</v>
      </c>
      <c r="AL85" s="50">
        <v>4</v>
      </c>
      <c r="AM85" s="50">
        <v>1</v>
      </c>
      <c r="AN85" s="51">
        <v>2007</v>
      </c>
      <c r="AO85" s="16">
        <v>0</v>
      </c>
      <c r="AP85" s="50"/>
      <c r="AQ85" s="51" t="s">
        <v>572</v>
      </c>
      <c r="AR85" s="16">
        <v>1</v>
      </c>
      <c r="AS85" s="50">
        <v>1</v>
      </c>
      <c r="AT85" s="50">
        <v>0</v>
      </c>
      <c r="AU85" s="50">
        <v>0</v>
      </c>
      <c r="AV85" s="50">
        <v>0</v>
      </c>
      <c r="AW85" s="50">
        <v>1</v>
      </c>
      <c r="AX85" s="50">
        <v>0</v>
      </c>
      <c r="AY85" s="50">
        <v>1</v>
      </c>
      <c r="AZ85" s="50">
        <v>1</v>
      </c>
      <c r="BA85" s="50">
        <v>1</v>
      </c>
      <c r="BB85" s="56">
        <v>1</v>
      </c>
      <c r="BC85" s="19" t="s">
        <v>2146</v>
      </c>
      <c r="BD85" s="423">
        <v>1</v>
      </c>
      <c r="BE85" s="19" t="s">
        <v>8990</v>
      </c>
      <c r="BF85" s="25">
        <v>0</v>
      </c>
      <c r="BG85" s="19" t="s">
        <v>572</v>
      </c>
      <c r="BH85" s="16">
        <v>1</v>
      </c>
      <c r="BI85" s="19" t="s">
        <v>1622</v>
      </c>
      <c r="BJ85" s="16">
        <v>0</v>
      </c>
      <c r="BK85" s="21" t="s">
        <v>528</v>
      </c>
      <c r="BL85" s="20" t="s">
        <v>527</v>
      </c>
      <c r="BM85" s="21" t="s">
        <v>530</v>
      </c>
      <c r="BN85" s="20" t="s">
        <v>529</v>
      </c>
      <c r="BO85" s="132" t="s">
        <v>572</v>
      </c>
      <c r="BP85" s="16">
        <v>1</v>
      </c>
      <c r="BQ85" s="17" t="s">
        <v>1619</v>
      </c>
      <c r="BR85" s="16">
        <v>1</v>
      </c>
      <c r="BS85" s="19" t="s">
        <v>1620</v>
      </c>
      <c r="BT85" s="16">
        <v>0</v>
      </c>
      <c r="BU85" s="69" t="s">
        <v>572</v>
      </c>
      <c r="BV85" s="16">
        <v>0</v>
      </c>
      <c r="BW85" s="50">
        <v>3</v>
      </c>
      <c r="BX85" s="69" t="s">
        <v>572</v>
      </c>
      <c r="BY85" s="16" t="s">
        <v>1975</v>
      </c>
      <c r="BZ85" s="50" t="s">
        <v>1966</v>
      </c>
      <c r="CA85" s="50" t="s">
        <v>572</v>
      </c>
      <c r="CB85" s="50" t="s">
        <v>572</v>
      </c>
      <c r="CC85" s="51">
        <v>0</v>
      </c>
      <c r="CD85" s="83" t="s">
        <v>1517</v>
      </c>
      <c r="CE85" s="1131" t="s">
        <v>1672</v>
      </c>
      <c r="CF85" s="75" t="s">
        <v>1556</v>
      </c>
      <c r="CG85" s="75" t="s">
        <v>1549</v>
      </c>
      <c r="CH85" s="75">
        <v>3</v>
      </c>
      <c r="CI85" s="75">
        <v>2006</v>
      </c>
      <c r="CJ85" s="75" t="s">
        <v>1548</v>
      </c>
      <c r="CK85" s="75">
        <v>1</v>
      </c>
      <c r="CL85" s="75">
        <v>2</v>
      </c>
      <c r="CM85" s="75" t="s">
        <v>1565</v>
      </c>
      <c r="CN85" s="75" t="s">
        <v>1553</v>
      </c>
      <c r="CO85" s="75">
        <f t="shared" si="8"/>
        <v>2</v>
      </c>
      <c r="CP85" s="336"/>
      <c r="CQ85" s="67">
        <v>83</v>
      </c>
      <c r="CR85" s="500" t="s">
        <v>525</v>
      </c>
      <c r="CS85" s="507" t="s">
        <v>3630</v>
      </c>
      <c r="CT85" s="511"/>
      <c r="CU85" s="512"/>
      <c r="CV85" s="632" t="s">
        <v>4700</v>
      </c>
      <c r="CW85" s="568">
        <v>2</v>
      </c>
      <c r="CX85" s="636" t="s">
        <v>5627</v>
      </c>
      <c r="CY85" s="380">
        <v>0.86956999999999995</v>
      </c>
      <c r="CZ85" s="380">
        <v>0.748</v>
      </c>
      <c r="DA85" s="656">
        <v>97</v>
      </c>
      <c r="DB85" s="597">
        <v>66</v>
      </c>
      <c r="DC85" s="597">
        <v>51</v>
      </c>
      <c r="DD85" s="597">
        <v>59</v>
      </c>
      <c r="DE85" s="156" t="s">
        <v>9267</v>
      </c>
      <c r="DF85" s="1025" t="s">
        <v>9266</v>
      </c>
      <c r="DG85" s="717">
        <v>5</v>
      </c>
      <c r="DH85" s="119" t="s">
        <v>9268</v>
      </c>
      <c r="DI85" s="700">
        <v>2002</v>
      </c>
      <c r="DJ85" s="521" t="s">
        <v>4232</v>
      </c>
      <c r="DK85" s="537">
        <v>1893</v>
      </c>
      <c r="DL85" s="538" t="s">
        <v>4231</v>
      </c>
      <c r="DM85" s="580">
        <v>1980</v>
      </c>
      <c r="DN85" s="580">
        <v>3</v>
      </c>
      <c r="DO85" s="580">
        <v>4</v>
      </c>
      <c r="DP85" s="183" t="s">
        <v>572</v>
      </c>
      <c r="DQ85" s="538" t="s">
        <v>4231</v>
      </c>
      <c r="DR85" s="183">
        <v>80</v>
      </c>
      <c r="DS85" s="184">
        <v>2009</v>
      </c>
      <c r="DT85" s="571" t="s">
        <v>4484</v>
      </c>
      <c r="DU85" s="676">
        <v>2001</v>
      </c>
      <c r="DV85" s="183" t="s">
        <v>5995</v>
      </c>
      <c r="DW85" s="547" t="s">
        <v>6120</v>
      </c>
      <c r="DX85" s="183">
        <v>2</v>
      </c>
      <c r="DY85" s="183" t="s">
        <v>2699</v>
      </c>
      <c r="DZ85" s="538" t="s">
        <v>6125</v>
      </c>
      <c r="EA85" s="374">
        <v>2006</v>
      </c>
      <c r="EB85" s="370">
        <v>3</v>
      </c>
      <c r="EC85" s="539">
        <v>2</v>
      </c>
      <c r="ED85" s="642" t="s">
        <v>5437</v>
      </c>
      <c r="EE85" s="539">
        <v>1946</v>
      </c>
      <c r="EF85" s="537">
        <v>1952</v>
      </c>
      <c r="EG85" s="539">
        <v>3</v>
      </c>
      <c r="EH85" s="547" t="s">
        <v>4110</v>
      </c>
      <c r="EI85" s="541" t="s">
        <v>4111</v>
      </c>
      <c r="EJ85" s="183">
        <v>2</v>
      </c>
      <c r="EK85" s="183" t="s">
        <v>2699</v>
      </c>
      <c r="EL85" s="538" t="s">
        <v>6126</v>
      </c>
      <c r="EM85" s="370">
        <v>2003</v>
      </c>
      <c r="EN85" s="370">
        <v>3</v>
      </c>
      <c r="EO85" s="700">
        <v>2</v>
      </c>
      <c r="EP85" s="676">
        <v>1</v>
      </c>
      <c r="EQ85" s="676">
        <v>0</v>
      </c>
      <c r="ER85" s="571" t="s">
        <v>4534</v>
      </c>
      <c r="ES85" s="183">
        <v>1998</v>
      </c>
      <c r="ET85" s="184">
        <v>3</v>
      </c>
      <c r="EU85" s="799">
        <v>1</v>
      </c>
      <c r="EV85" s="571" t="s">
        <v>4535</v>
      </c>
      <c r="EW85" s="183" t="s">
        <v>572</v>
      </c>
      <c r="EX85" s="597">
        <v>1</v>
      </c>
      <c r="EY85" s="571" t="s">
        <v>6778</v>
      </c>
      <c r="EZ85" s="183">
        <v>2001</v>
      </c>
      <c r="FA85" s="599">
        <v>3</v>
      </c>
      <c r="FB85" s="742">
        <v>3479100</v>
      </c>
      <c r="FC85" s="740">
        <v>2</v>
      </c>
      <c r="FD85" s="692" t="s">
        <v>6853</v>
      </c>
      <c r="FE85" s="747">
        <v>2010</v>
      </c>
      <c r="FF85" s="761" t="s">
        <v>7191</v>
      </c>
      <c r="FG85" s="762" t="s">
        <v>7303</v>
      </c>
      <c r="FH85" s="713">
        <v>1</v>
      </c>
      <c r="FI85" s="788" t="s">
        <v>1563</v>
      </c>
      <c r="FJ85" s="119" t="s">
        <v>7193</v>
      </c>
      <c r="FK85" s="561">
        <v>2002</v>
      </c>
      <c r="FL85" s="561">
        <v>3</v>
      </c>
      <c r="FM85" s="600">
        <v>2</v>
      </c>
      <c r="FN85" s="761" t="s">
        <v>7191</v>
      </c>
      <c r="FO85" s="762" t="s">
        <v>7192</v>
      </c>
      <c r="FP85" s="713">
        <v>1</v>
      </c>
      <c r="FQ85" s="788" t="s">
        <v>1563</v>
      </c>
      <c r="FR85" s="119" t="s">
        <v>7193</v>
      </c>
      <c r="FS85" s="561">
        <v>2002</v>
      </c>
      <c r="FT85" s="561">
        <v>3</v>
      </c>
      <c r="FU85" s="600">
        <v>2</v>
      </c>
      <c r="FV85" s="423" t="s">
        <v>572</v>
      </c>
      <c r="FW85" s="541" t="s">
        <v>5902</v>
      </c>
      <c r="FX85" s="536" t="s">
        <v>5901</v>
      </c>
      <c r="FY85" s="539">
        <v>2003</v>
      </c>
      <c r="FZ85" s="539">
        <v>3</v>
      </c>
      <c r="GA85" s="676">
        <v>2</v>
      </c>
      <c r="GB85" s="650" t="s">
        <v>6320</v>
      </c>
      <c r="GC85" s="979" t="s">
        <v>8796</v>
      </c>
      <c r="GD85" s="539">
        <v>2</v>
      </c>
      <c r="GE85" s="1040" t="s">
        <v>2699</v>
      </c>
      <c r="GF85" s="539">
        <v>2006</v>
      </c>
      <c r="GG85" s="539">
        <v>3</v>
      </c>
      <c r="GH85" s="340" t="s">
        <v>9443</v>
      </c>
      <c r="GI85" s="184" t="s">
        <v>8840</v>
      </c>
      <c r="GJ85" s="426">
        <f t="shared" si="9"/>
        <v>16</v>
      </c>
      <c r="GK85" s="427">
        <f t="shared" si="10"/>
        <v>72.727272727272734</v>
      </c>
      <c r="GL85" s="12" t="str">
        <f t="shared" si="11"/>
        <v>B</v>
      </c>
      <c r="GM85" s="83" t="s">
        <v>38</v>
      </c>
      <c r="GN85" s="83"/>
      <c r="GO85" s="342"/>
      <c r="GP85" s="1017"/>
      <c r="GQ85" s="59">
        <v>0</v>
      </c>
      <c r="GR85" s="57" t="s">
        <v>2429</v>
      </c>
      <c r="GS85" s="58" t="s">
        <v>2430</v>
      </c>
      <c r="GT85" s="59"/>
    </row>
    <row r="86" spans="1:202" x14ac:dyDescent="0.25">
      <c r="A86" s="67">
        <v>84</v>
      </c>
      <c r="B86" s="13"/>
      <c r="C86" s="14" t="s">
        <v>531</v>
      </c>
      <c r="D86" s="83" t="s">
        <v>21</v>
      </c>
      <c r="E86" s="849">
        <v>2793.335</v>
      </c>
      <c r="F86" s="847">
        <v>13667.575712021935</v>
      </c>
      <c r="G86" s="49">
        <v>4892.9239464732782</v>
      </c>
      <c r="H86" s="109" t="s">
        <v>533</v>
      </c>
      <c r="I86" s="369" t="s">
        <v>532</v>
      </c>
      <c r="J86" s="50">
        <v>2</v>
      </c>
      <c r="K86" s="116" t="s">
        <v>1354</v>
      </c>
      <c r="L86" s="16">
        <v>2</v>
      </c>
      <c r="M86" s="1176" t="s">
        <v>9594</v>
      </c>
      <c r="N86" s="16">
        <v>1</v>
      </c>
      <c r="O86" s="17" t="s">
        <v>572</v>
      </c>
      <c r="P86" s="50">
        <v>0</v>
      </c>
      <c r="Q86" s="53" t="s">
        <v>572</v>
      </c>
      <c r="R86" s="16">
        <v>0</v>
      </c>
      <c r="S86" s="50">
        <v>0</v>
      </c>
      <c r="T86" s="167" t="s">
        <v>572</v>
      </c>
      <c r="U86" s="16">
        <v>1</v>
      </c>
      <c r="V86" s="254">
        <v>1</v>
      </c>
      <c r="W86" s="16">
        <v>0</v>
      </c>
      <c r="X86" s="17" t="s">
        <v>572</v>
      </c>
      <c r="Y86" s="16">
        <v>0</v>
      </c>
      <c r="Z86" s="17" t="s">
        <v>572</v>
      </c>
      <c r="AA86" s="16">
        <v>1</v>
      </c>
      <c r="AB86" s="50">
        <v>1</v>
      </c>
      <c r="AC86" s="51">
        <v>2004</v>
      </c>
      <c r="AD86" s="16">
        <v>0</v>
      </c>
      <c r="AE86" s="50"/>
      <c r="AF86" s="50" t="s">
        <v>572</v>
      </c>
      <c r="AG86" s="55" t="s">
        <v>572</v>
      </c>
      <c r="AH86" s="25">
        <v>0</v>
      </c>
      <c r="AI86" s="56"/>
      <c r="AJ86" s="55" t="s">
        <v>572</v>
      </c>
      <c r="AK86" s="16">
        <v>0</v>
      </c>
      <c r="AL86" s="50"/>
      <c r="AM86" s="50"/>
      <c r="AN86" s="51" t="s">
        <v>572</v>
      </c>
      <c r="AO86" s="16">
        <v>0</v>
      </c>
      <c r="AP86" s="50"/>
      <c r="AQ86" s="51" t="s">
        <v>572</v>
      </c>
      <c r="AR86" s="16">
        <v>1</v>
      </c>
      <c r="AS86" s="50">
        <v>1</v>
      </c>
      <c r="AT86" s="50">
        <v>0</v>
      </c>
      <c r="AU86" s="50">
        <v>0</v>
      </c>
      <c r="AV86" s="50">
        <v>0</v>
      </c>
      <c r="AW86" s="50">
        <v>1</v>
      </c>
      <c r="AX86" s="50">
        <v>1</v>
      </c>
      <c r="AY86" s="50">
        <v>0</v>
      </c>
      <c r="AZ86" s="50">
        <v>1</v>
      </c>
      <c r="BA86" s="50">
        <v>0</v>
      </c>
      <c r="BB86" s="50">
        <v>0</v>
      </c>
      <c r="BC86" s="69" t="s">
        <v>572</v>
      </c>
      <c r="BD86" s="423">
        <v>0</v>
      </c>
      <c r="BE86" s="475" t="s">
        <v>572</v>
      </c>
      <c r="BF86" s="25">
        <v>0</v>
      </c>
      <c r="BG86" s="1" t="s">
        <v>572</v>
      </c>
      <c r="BH86" s="16">
        <v>0</v>
      </c>
      <c r="BI86" s="1" t="s">
        <v>572</v>
      </c>
      <c r="BJ86" s="16">
        <v>0</v>
      </c>
      <c r="BK86" s="21" t="s">
        <v>535</v>
      </c>
      <c r="BL86" s="20" t="s">
        <v>534</v>
      </c>
      <c r="BM86" s="21" t="s">
        <v>537</v>
      </c>
      <c r="BN86" s="20" t="s">
        <v>536</v>
      </c>
      <c r="BO86" s="132" t="s">
        <v>572</v>
      </c>
      <c r="BP86" s="16">
        <v>0</v>
      </c>
      <c r="BQ86" s="134" t="s">
        <v>572</v>
      </c>
      <c r="BR86" s="16">
        <v>0</v>
      </c>
      <c r="BS86" s="17" t="s">
        <v>572</v>
      </c>
      <c r="BT86" s="16">
        <v>0</v>
      </c>
      <c r="BU86" s="69" t="s">
        <v>572</v>
      </c>
      <c r="BV86" s="16">
        <v>0</v>
      </c>
      <c r="BW86" s="50">
        <v>1</v>
      </c>
      <c r="BX86" s="69" t="s">
        <v>572</v>
      </c>
      <c r="BY86" s="16" t="s">
        <v>1966</v>
      </c>
      <c r="BZ86" s="50" t="s">
        <v>572</v>
      </c>
      <c r="CA86" s="50" t="s">
        <v>572</v>
      </c>
      <c r="CB86" s="50" t="s">
        <v>572</v>
      </c>
      <c r="CC86" s="51" t="s">
        <v>572</v>
      </c>
      <c r="CD86" s="75" t="s">
        <v>1276</v>
      </c>
      <c r="CE86" s="1131" t="s">
        <v>1555</v>
      </c>
      <c r="CF86" s="67" t="s">
        <v>1548</v>
      </c>
      <c r="CG86" s="67" t="s">
        <v>1549</v>
      </c>
      <c r="CH86" s="73">
        <v>3</v>
      </c>
      <c r="CI86" s="67">
        <v>2002</v>
      </c>
      <c r="CJ86" s="73" t="s">
        <v>1542</v>
      </c>
      <c r="CK86" s="73">
        <v>2</v>
      </c>
      <c r="CL86" s="74">
        <v>1</v>
      </c>
      <c r="CM86" s="67" t="s">
        <v>1599</v>
      </c>
      <c r="CN86" s="75" t="s">
        <v>1551</v>
      </c>
      <c r="CO86" s="75">
        <f t="shared" si="8"/>
        <v>2</v>
      </c>
      <c r="CP86" s="336"/>
      <c r="CQ86" s="67">
        <v>84</v>
      </c>
      <c r="CR86" s="500" t="s">
        <v>531</v>
      </c>
      <c r="CS86" s="507" t="s">
        <v>3631</v>
      </c>
      <c r="CT86" s="511"/>
      <c r="CU86" s="512"/>
      <c r="CV86" s="628" t="s">
        <v>5628</v>
      </c>
      <c r="CW86" s="568">
        <v>1</v>
      </c>
      <c r="CX86" s="636" t="s">
        <v>4701</v>
      </c>
      <c r="CY86" s="380">
        <v>0.35507</v>
      </c>
      <c r="CZ86" s="380">
        <v>0.315</v>
      </c>
      <c r="DA86" s="656">
        <v>53</v>
      </c>
      <c r="DB86" s="597">
        <v>36</v>
      </c>
      <c r="DC86" s="597">
        <v>21</v>
      </c>
      <c r="DD86" s="597">
        <v>15</v>
      </c>
      <c r="DE86" s="156" t="s">
        <v>9334</v>
      </c>
      <c r="DF86" s="1025" t="s">
        <v>9335</v>
      </c>
      <c r="DG86" s="717">
        <v>2</v>
      </c>
      <c r="DH86" s="119" t="s">
        <v>9336</v>
      </c>
      <c r="DI86" s="700">
        <v>2002</v>
      </c>
      <c r="DJ86" s="109" t="s">
        <v>533</v>
      </c>
      <c r="DK86" s="537">
        <v>1959</v>
      </c>
      <c r="DL86" s="538" t="s">
        <v>4233</v>
      </c>
      <c r="DM86" s="581">
        <v>2015</v>
      </c>
      <c r="DN86" s="580">
        <v>2</v>
      </c>
      <c r="DO86" s="580">
        <v>2</v>
      </c>
      <c r="DP86" s="183" t="s">
        <v>572</v>
      </c>
      <c r="DQ86" s="538" t="s">
        <v>4234</v>
      </c>
      <c r="DR86" s="183" t="s">
        <v>572</v>
      </c>
      <c r="DS86" s="184" t="s">
        <v>572</v>
      </c>
      <c r="DT86" s="571" t="s">
        <v>4485</v>
      </c>
      <c r="DU86" s="676">
        <v>1869</v>
      </c>
      <c r="DV86" s="183" t="s">
        <v>7007</v>
      </c>
      <c r="DW86" s="547" t="s">
        <v>6128</v>
      </c>
      <c r="DX86" s="183">
        <v>2</v>
      </c>
      <c r="DY86" s="183" t="s">
        <v>6676</v>
      </c>
      <c r="DZ86" s="538" t="s">
        <v>6127</v>
      </c>
      <c r="EA86" s="374">
        <v>1999</v>
      </c>
      <c r="EB86" s="370">
        <v>3</v>
      </c>
      <c r="EC86" s="539">
        <v>2</v>
      </c>
      <c r="ED86" s="642" t="s">
        <v>5438</v>
      </c>
      <c r="EE86" s="539">
        <v>1868</v>
      </c>
      <c r="EF86" s="537">
        <v>1963</v>
      </c>
      <c r="EG86" s="539">
        <v>0</v>
      </c>
      <c r="EH86" s="547" t="s">
        <v>6130</v>
      </c>
      <c r="EI86" s="541" t="s">
        <v>4112</v>
      </c>
      <c r="EJ86" s="183">
        <v>2</v>
      </c>
      <c r="EK86" s="183" t="s">
        <v>2699</v>
      </c>
      <c r="EL86" s="538" t="s">
        <v>6129</v>
      </c>
      <c r="EM86" s="370">
        <v>2002</v>
      </c>
      <c r="EN86" s="370">
        <v>3</v>
      </c>
      <c r="EO86" s="700">
        <v>2</v>
      </c>
      <c r="EP86" s="676">
        <v>1</v>
      </c>
      <c r="EQ86" s="676">
        <v>0</v>
      </c>
      <c r="ER86" s="571" t="s">
        <v>4536</v>
      </c>
      <c r="ES86" s="183">
        <v>2012</v>
      </c>
      <c r="ET86" s="184">
        <v>3</v>
      </c>
      <c r="EU86" s="799">
        <v>0</v>
      </c>
      <c r="EV86" s="156" t="s">
        <v>4537</v>
      </c>
      <c r="EW86" s="183">
        <v>2004</v>
      </c>
      <c r="EX86" s="597">
        <v>2</v>
      </c>
      <c r="EY86" s="571" t="s">
        <v>6263</v>
      </c>
      <c r="EZ86" s="183">
        <v>2007</v>
      </c>
      <c r="FA86" s="599">
        <v>1</v>
      </c>
      <c r="FB86" s="742">
        <v>100000</v>
      </c>
      <c r="FC86" s="740">
        <v>2</v>
      </c>
      <c r="FD86" s="691" t="s">
        <v>6914</v>
      </c>
      <c r="FE86" s="747">
        <v>2007</v>
      </c>
      <c r="FF86" s="761" t="s">
        <v>6652</v>
      </c>
      <c r="FG86" s="762" t="s">
        <v>6855</v>
      </c>
      <c r="FH86" s="713">
        <v>1</v>
      </c>
      <c r="FI86" s="788" t="s">
        <v>1563</v>
      </c>
      <c r="FJ86" s="119" t="s">
        <v>7340</v>
      </c>
      <c r="FK86" s="561" t="s">
        <v>572</v>
      </c>
      <c r="FL86" s="561">
        <v>3</v>
      </c>
      <c r="FM86" s="600">
        <v>1</v>
      </c>
      <c r="FN86" s="821" t="s">
        <v>7339</v>
      </c>
      <c r="FO86" s="774" t="s">
        <v>5760</v>
      </c>
      <c r="FP86" s="792">
        <v>2</v>
      </c>
      <c r="FQ86" s="20" t="s">
        <v>2699</v>
      </c>
      <c r="FR86" s="536" t="s">
        <v>6914</v>
      </c>
      <c r="FS86" s="597">
        <v>2003</v>
      </c>
      <c r="FT86" s="597">
        <v>3</v>
      </c>
      <c r="FU86" s="599">
        <v>1</v>
      </c>
      <c r="FV86" s="564" t="s">
        <v>1548</v>
      </c>
      <c r="FW86" s="541" t="s">
        <v>7047</v>
      </c>
      <c r="FX86" s="722" t="s">
        <v>7048</v>
      </c>
      <c r="FY86" s="539">
        <v>2003</v>
      </c>
      <c r="FZ86" s="539">
        <v>2</v>
      </c>
      <c r="GA86" s="676">
        <v>1</v>
      </c>
      <c r="GB86" s="860" t="s">
        <v>572</v>
      </c>
      <c r="GC86" s="109" t="s">
        <v>8</v>
      </c>
      <c r="GD86" s="539">
        <v>2</v>
      </c>
      <c r="GE86" s="1040" t="s">
        <v>8846</v>
      </c>
      <c r="GF86" s="539">
        <v>1986</v>
      </c>
      <c r="GG86" s="539">
        <v>3</v>
      </c>
      <c r="GH86" s="340" t="s">
        <v>9443</v>
      </c>
      <c r="GI86" s="184">
        <v>4</v>
      </c>
      <c r="GJ86" s="426">
        <f t="shared" si="9"/>
        <v>13</v>
      </c>
      <c r="GK86" s="427">
        <f t="shared" si="10"/>
        <v>59.090909090909093</v>
      </c>
      <c r="GL86" s="12" t="str">
        <f t="shared" si="11"/>
        <v>B</v>
      </c>
      <c r="GM86" s="83" t="s">
        <v>21</v>
      </c>
      <c r="GN86" s="83" t="s">
        <v>2457</v>
      </c>
      <c r="GO86" s="342"/>
      <c r="GP86" s="1017"/>
      <c r="GQ86" s="59">
        <v>0</v>
      </c>
      <c r="GR86" s="57"/>
      <c r="GS86" s="58"/>
      <c r="GT86" s="59"/>
    </row>
    <row r="87" spans="1:202" x14ac:dyDescent="0.25">
      <c r="A87" s="67">
        <v>85</v>
      </c>
      <c r="B87" s="13"/>
      <c r="C87" s="14" t="s">
        <v>538</v>
      </c>
      <c r="D87" s="83" t="s">
        <v>38</v>
      </c>
      <c r="E87" s="849">
        <v>126573.481</v>
      </c>
      <c r="F87" s="847">
        <v>4656384.3656178443</v>
      </c>
      <c r="G87" s="49">
        <v>36680</v>
      </c>
      <c r="H87" s="109" t="s">
        <v>540</v>
      </c>
      <c r="I87" s="369" t="s">
        <v>539</v>
      </c>
      <c r="J87" s="50">
        <v>2</v>
      </c>
      <c r="K87" s="117" t="s">
        <v>1355</v>
      </c>
      <c r="L87" s="16">
        <v>1</v>
      </c>
      <c r="M87" s="529" t="s">
        <v>9595</v>
      </c>
      <c r="N87" s="16">
        <v>2</v>
      </c>
      <c r="O87" s="19" t="s">
        <v>2102</v>
      </c>
      <c r="P87" s="50">
        <v>1</v>
      </c>
      <c r="Q87" s="177" t="s">
        <v>2412</v>
      </c>
      <c r="R87" s="16">
        <v>0</v>
      </c>
      <c r="S87" s="50">
        <v>0</v>
      </c>
      <c r="T87" s="167" t="s">
        <v>572</v>
      </c>
      <c r="U87" s="16">
        <v>2</v>
      </c>
      <c r="V87" s="254">
        <v>1</v>
      </c>
      <c r="W87" s="16">
        <v>0</v>
      </c>
      <c r="X87" s="17" t="s">
        <v>572</v>
      </c>
      <c r="Y87" s="16">
        <v>0</v>
      </c>
      <c r="Z87" s="17" t="s">
        <v>572</v>
      </c>
      <c r="AA87" s="16">
        <v>1</v>
      </c>
      <c r="AB87" s="50">
        <v>1</v>
      </c>
      <c r="AC87" s="51">
        <v>1998</v>
      </c>
      <c r="AD87" s="16">
        <v>1</v>
      </c>
      <c r="AE87" s="50">
        <v>0</v>
      </c>
      <c r="AF87" s="50">
        <v>5</v>
      </c>
      <c r="AG87" s="55">
        <v>2001</v>
      </c>
      <c r="AH87" s="16">
        <v>1</v>
      </c>
      <c r="AI87" s="50">
        <v>1</v>
      </c>
      <c r="AJ87" s="51">
        <v>2005</v>
      </c>
      <c r="AK87" s="16">
        <v>0</v>
      </c>
      <c r="AL87" s="50"/>
      <c r="AM87" s="50"/>
      <c r="AN87" s="51" t="s">
        <v>572</v>
      </c>
      <c r="AO87" s="16">
        <v>0</v>
      </c>
      <c r="AP87" s="50"/>
      <c r="AQ87" s="51" t="s">
        <v>572</v>
      </c>
      <c r="AR87" s="16">
        <v>1</v>
      </c>
      <c r="AS87" s="50">
        <v>1</v>
      </c>
      <c r="AT87" s="50">
        <v>1</v>
      </c>
      <c r="AU87" s="50">
        <v>0</v>
      </c>
      <c r="AV87" s="50">
        <v>0</v>
      </c>
      <c r="AW87" s="50">
        <v>1</v>
      </c>
      <c r="AX87" s="50">
        <v>1</v>
      </c>
      <c r="AY87" s="50">
        <v>0</v>
      </c>
      <c r="AZ87" s="50">
        <v>1</v>
      </c>
      <c r="BA87" s="50">
        <v>0</v>
      </c>
      <c r="BB87" s="50">
        <v>0</v>
      </c>
      <c r="BC87" s="69" t="s">
        <v>572</v>
      </c>
      <c r="BD87" s="423">
        <v>1</v>
      </c>
      <c r="BE87" s="131" t="s">
        <v>5630</v>
      </c>
      <c r="BF87" s="25">
        <v>1</v>
      </c>
      <c r="BG87" s="19" t="s">
        <v>1674</v>
      </c>
      <c r="BH87" s="16">
        <v>0</v>
      </c>
      <c r="BI87" s="19" t="s">
        <v>572</v>
      </c>
      <c r="BJ87" s="16">
        <v>0</v>
      </c>
      <c r="BK87" s="21" t="s">
        <v>542</v>
      </c>
      <c r="BL87" s="20" t="s">
        <v>541</v>
      </c>
      <c r="BM87" s="21" t="s">
        <v>544</v>
      </c>
      <c r="BN87" s="20" t="s">
        <v>543</v>
      </c>
      <c r="BO87" s="132" t="s">
        <v>572</v>
      </c>
      <c r="BP87" s="16">
        <v>0</v>
      </c>
      <c r="BQ87" s="134" t="s">
        <v>572</v>
      </c>
      <c r="BR87" s="16">
        <v>1</v>
      </c>
      <c r="BS87" s="1" t="s">
        <v>1768</v>
      </c>
      <c r="BT87" s="16">
        <v>0</v>
      </c>
      <c r="BU87" s="69" t="s">
        <v>572</v>
      </c>
      <c r="BV87" s="16">
        <v>0</v>
      </c>
      <c r="BW87" s="50">
        <v>1</v>
      </c>
      <c r="BX87" s="17" t="s">
        <v>1769</v>
      </c>
      <c r="BY87" s="16" t="s">
        <v>1976</v>
      </c>
      <c r="BZ87" s="50" t="s">
        <v>1966</v>
      </c>
      <c r="CA87" s="50" t="s">
        <v>572</v>
      </c>
      <c r="CB87" s="50" t="s">
        <v>572</v>
      </c>
      <c r="CC87" s="51">
        <v>0</v>
      </c>
      <c r="CD87" s="83" t="s">
        <v>1518</v>
      </c>
      <c r="CE87" s="1131" t="s">
        <v>1673</v>
      </c>
      <c r="CF87" s="75" t="s">
        <v>1548</v>
      </c>
      <c r="CG87" s="75" t="s">
        <v>1549</v>
      </c>
      <c r="CH87" s="75">
        <v>3</v>
      </c>
      <c r="CI87" s="75">
        <v>2009</v>
      </c>
      <c r="CJ87" s="75" t="s">
        <v>1542</v>
      </c>
      <c r="CK87" s="75">
        <v>1</v>
      </c>
      <c r="CL87" s="75">
        <v>2</v>
      </c>
      <c r="CM87" s="75" t="s">
        <v>1565</v>
      </c>
      <c r="CN87" s="75" t="s">
        <v>1553</v>
      </c>
      <c r="CO87" s="75">
        <f t="shared" si="8"/>
        <v>2</v>
      </c>
      <c r="CP87" s="336"/>
      <c r="CQ87" s="67">
        <v>85</v>
      </c>
      <c r="CR87" s="500" t="s">
        <v>538</v>
      </c>
      <c r="CS87" s="507" t="s">
        <v>3632</v>
      </c>
      <c r="CT87" s="511"/>
      <c r="CU87" s="512"/>
      <c r="CV87" s="632" t="s">
        <v>5629</v>
      </c>
      <c r="CW87" s="568">
        <v>2</v>
      </c>
      <c r="CX87" s="636" t="s">
        <v>5629</v>
      </c>
      <c r="CY87" s="380">
        <v>0.87680999999999998</v>
      </c>
      <c r="CZ87" s="380">
        <v>0.94489999999999996</v>
      </c>
      <c r="DA87" s="656">
        <v>97</v>
      </c>
      <c r="DB87" s="597">
        <v>73</v>
      </c>
      <c r="DC87" s="597">
        <v>79</v>
      </c>
      <c r="DD87" s="597">
        <v>88</v>
      </c>
      <c r="DE87" s="685" t="s">
        <v>9337</v>
      </c>
      <c r="DF87" s="1025" t="s">
        <v>9338</v>
      </c>
      <c r="DG87" s="717">
        <v>3</v>
      </c>
      <c r="DH87" s="119" t="s">
        <v>9339</v>
      </c>
      <c r="DI87" s="700">
        <v>1995</v>
      </c>
      <c r="DJ87" s="521" t="s">
        <v>4236</v>
      </c>
      <c r="DK87" s="537">
        <v>1949</v>
      </c>
      <c r="DL87" s="538" t="s">
        <v>4237</v>
      </c>
      <c r="DM87" s="581">
        <v>2001</v>
      </c>
      <c r="DN87" s="580">
        <v>2</v>
      </c>
      <c r="DO87" s="580">
        <v>4</v>
      </c>
      <c r="DP87" s="183" t="s">
        <v>572</v>
      </c>
      <c r="DQ87" s="183" t="s">
        <v>572</v>
      </c>
      <c r="DR87" s="183" t="s">
        <v>572</v>
      </c>
      <c r="DS87" s="184" t="s">
        <v>572</v>
      </c>
      <c r="DT87" s="542" t="s">
        <v>4235</v>
      </c>
      <c r="DU87" s="676">
        <v>1949</v>
      </c>
      <c r="DV87" s="183" t="s">
        <v>5797</v>
      </c>
      <c r="DW87" s="547" t="s">
        <v>5754</v>
      </c>
      <c r="DX87" s="183">
        <v>2</v>
      </c>
      <c r="DY87" s="183" t="s">
        <v>2699</v>
      </c>
      <c r="DZ87" s="538" t="s">
        <v>4538</v>
      </c>
      <c r="EA87" s="374">
        <v>2004</v>
      </c>
      <c r="EB87" s="370">
        <v>3</v>
      </c>
      <c r="EC87" s="539">
        <v>3</v>
      </c>
      <c r="ED87" s="642" t="s">
        <v>5439</v>
      </c>
      <c r="EE87" s="539">
        <v>1946</v>
      </c>
      <c r="EF87" s="537">
        <v>1964</v>
      </c>
      <c r="EG87" s="539">
        <v>3</v>
      </c>
      <c r="EH87" s="547" t="s">
        <v>6132</v>
      </c>
      <c r="EI87" s="541" t="s">
        <v>4113</v>
      </c>
      <c r="EJ87" s="183">
        <v>2</v>
      </c>
      <c r="EK87" s="183" t="s">
        <v>2699</v>
      </c>
      <c r="EL87" s="538" t="s">
        <v>6131</v>
      </c>
      <c r="EM87" s="370">
        <v>1977</v>
      </c>
      <c r="EN87" s="370">
        <v>3</v>
      </c>
      <c r="EO87" s="700">
        <v>3</v>
      </c>
      <c r="EP87" s="676">
        <v>1</v>
      </c>
      <c r="EQ87" s="676">
        <v>1</v>
      </c>
      <c r="ER87" s="542" t="s">
        <v>4538</v>
      </c>
      <c r="ES87" s="183">
        <v>2004</v>
      </c>
      <c r="ET87" s="184">
        <v>3</v>
      </c>
      <c r="EU87" s="799">
        <v>1</v>
      </c>
      <c r="EV87" s="542" t="s">
        <v>7654</v>
      </c>
      <c r="EW87" s="183">
        <v>2004</v>
      </c>
      <c r="EX87" s="597">
        <v>2</v>
      </c>
      <c r="EY87" s="571" t="s">
        <v>6779</v>
      </c>
      <c r="EZ87" s="183">
        <v>2005</v>
      </c>
      <c r="FA87" s="599">
        <v>3</v>
      </c>
      <c r="FB87" s="742">
        <v>4449900</v>
      </c>
      <c r="FC87" s="740">
        <v>2</v>
      </c>
      <c r="FD87" s="692" t="s">
        <v>6853</v>
      </c>
      <c r="FE87" s="747">
        <v>2006</v>
      </c>
      <c r="FF87" s="761" t="s">
        <v>7235</v>
      </c>
      <c r="FG87" s="762" t="s">
        <v>7341</v>
      </c>
      <c r="FH87" s="713">
        <v>1</v>
      </c>
      <c r="FI87" s="788" t="s">
        <v>1563</v>
      </c>
      <c r="FJ87" s="119" t="s">
        <v>7145</v>
      </c>
      <c r="FK87" s="561">
        <v>2010</v>
      </c>
      <c r="FL87" s="561">
        <v>3</v>
      </c>
      <c r="FM87" s="600">
        <v>2</v>
      </c>
      <c r="FN87" s="761" t="s">
        <v>7235</v>
      </c>
      <c r="FO87" s="762" t="s">
        <v>7341</v>
      </c>
      <c r="FP87" s="713">
        <v>1</v>
      </c>
      <c r="FQ87" s="788" t="s">
        <v>1563</v>
      </c>
      <c r="FR87" s="119" t="s">
        <v>7145</v>
      </c>
      <c r="FS87" s="561">
        <v>2010</v>
      </c>
      <c r="FT87" s="561">
        <v>3</v>
      </c>
      <c r="FU87" s="600">
        <v>2</v>
      </c>
      <c r="FV87" s="423" t="s">
        <v>572</v>
      </c>
      <c r="FW87" s="541" t="s">
        <v>6322</v>
      </c>
      <c r="FX87" s="536" t="s">
        <v>6321</v>
      </c>
      <c r="FY87" s="539">
        <v>2001</v>
      </c>
      <c r="FZ87" s="539">
        <v>3</v>
      </c>
      <c r="GA87" s="676">
        <v>2</v>
      </c>
      <c r="GB87" s="650" t="s">
        <v>6323</v>
      </c>
      <c r="GC87" s="979" t="s">
        <v>8</v>
      </c>
      <c r="GD87" s="539">
        <v>2</v>
      </c>
      <c r="GE87" s="683" t="s">
        <v>2699</v>
      </c>
      <c r="GF87" s="539">
        <v>2004</v>
      </c>
      <c r="GG87" s="539">
        <v>3</v>
      </c>
      <c r="GH87" s="340" t="s">
        <v>9443</v>
      </c>
      <c r="GI87" s="184">
        <v>4</v>
      </c>
      <c r="GJ87" s="426">
        <f t="shared" si="9"/>
        <v>19</v>
      </c>
      <c r="GK87" s="427">
        <f t="shared" si="10"/>
        <v>86.36363636363636</v>
      </c>
      <c r="GL87" s="12" t="str">
        <f t="shared" si="11"/>
        <v>A</v>
      </c>
      <c r="GM87" s="83" t="s">
        <v>38</v>
      </c>
      <c r="GN87" s="83" t="s">
        <v>2455</v>
      </c>
      <c r="GO87" s="342"/>
      <c r="GP87" s="1017"/>
      <c r="GQ87" s="59">
        <v>0</v>
      </c>
      <c r="GR87" s="57"/>
      <c r="GS87" s="58" t="s">
        <v>2430</v>
      </c>
      <c r="GT87" s="59" t="s">
        <v>2465</v>
      </c>
    </row>
    <row r="88" spans="1:202" x14ac:dyDescent="0.25">
      <c r="A88" s="67">
        <v>86</v>
      </c>
      <c r="B88" s="13"/>
      <c r="C88" s="14" t="s">
        <v>545</v>
      </c>
      <c r="D88" s="83" t="s">
        <v>21</v>
      </c>
      <c r="E88" s="849">
        <v>7594.5469999999996</v>
      </c>
      <c r="F88" s="847">
        <v>35549.191191676982</v>
      </c>
      <c r="G88" s="49">
        <v>4680</v>
      </c>
      <c r="H88" s="109" t="s">
        <v>547</v>
      </c>
      <c r="I88" s="369" t="s">
        <v>546</v>
      </c>
      <c r="J88" s="50">
        <v>2</v>
      </c>
      <c r="K88" s="474" t="s">
        <v>2724</v>
      </c>
      <c r="L88" s="16">
        <v>2</v>
      </c>
      <c r="M88" s="1" t="s">
        <v>1300</v>
      </c>
      <c r="N88" s="16">
        <v>1</v>
      </c>
      <c r="O88" s="17" t="s">
        <v>572</v>
      </c>
      <c r="P88" s="50">
        <v>0</v>
      </c>
      <c r="Q88" s="53" t="s">
        <v>572</v>
      </c>
      <c r="R88" s="16">
        <v>0</v>
      </c>
      <c r="S88" s="50">
        <v>0</v>
      </c>
      <c r="T88" s="167" t="s">
        <v>572</v>
      </c>
      <c r="U88" s="16">
        <v>1</v>
      </c>
      <c r="V88" s="254">
        <v>1</v>
      </c>
      <c r="W88" s="16">
        <v>0</v>
      </c>
      <c r="X88" s="17" t="s">
        <v>572</v>
      </c>
      <c r="Y88" s="16">
        <v>0</v>
      </c>
      <c r="Z88" s="17" t="s">
        <v>572</v>
      </c>
      <c r="AA88" s="16">
        <v>1</v>
      </c>
      <c r="AB88" s="50">
        <v>1</v>
      </c>
      <c r="AC88" s="51">
        <v>2002</v>
      </c>
      <c r="AD88" s="16">
        <v>1</v>
      </c>
      <c r="AE88" s="50">
        <v>1</v>
      </c>
      <c r="AF88" s="50">
        <v>3</v>
      </c>
      <c r="AG88" s="55">
        <v>2008</v>
      </c>
      <c r="AH88" s="16">
        <v>0</v>
      </c>
      <c r="AI88" s="50"/>
      <c r="AJ88" s="51" t="s">
        <v>572</v>
      </c>
      <c r="AK88" s="16">
        <v>1</v>
      </c>
      <c r="AL88" s="50">
        <v>2</v>
      </c>
      <c r="AM88" s="50">
        <v>1</v>
      </c>
      <c r="AN88" s="51">
        <v>2002</v>
      </c>
      <c r="AO88" s="16">
        <v>0</v>
      </c>
      <c r="AP88" s="50"/>
      <c r="AQ88" s="51" t="s">
        <v>572</v>
      </c>
      <c r="AR88" s="16">
        <v>1</v>
      </c>
      <c r="AS88" s="50">
        <v>1</v>
      </c>
      <c r="AT88" s="50">
        <v>0</v>
      </c>
      <c r="AU88" s="50">
        <v>0</v>
      </c>
      <c r="AV88" s="50">
        <v>0</v>
      </c>
      <c r="AW88" s="50">
        <v>1</v>
      </c>
      <c r="AX88" s="50">
        <v>1</v>
      </c>
      <c r="AY88" s="50">
        <v>0</v>
      </c>
      <c r="AZ88" s="50">
        <v>1</v>
      </c>
      <c r="BA88" s="50">
        <v>0</v>
      </c>
      <c r="BB88" s="50">
        <v>0</v>
      </c>
      <c r="BC88" s="69" t="s">
        <v>572</v>
      </c>
      <c r="BD88" s="423">
        <v>1</v>
      </c>
      <c r="BE88" s="19" t="s">
        <v>1299</v>
      </c>
      <c r="BF88" s="25">
        <v>0</v>
      </c>
      <c r="BG88" s="1" t="s">
        <v>572</v>
      </c>
      <c r="BH88" s="16">
        <v>0</v>
      </c>
      <c r="BI88" s="1" t="s">
        <v>572</v>
      </c>
      <c r="BJ88" s="16">
        <v>0</v>
      </c>
      <c r="BK88" s="21" t="s">
        <v>549</v>
      </c>
      <c r="BL88" s="20" t="s">
        <v>548</v>
      </c>
      <c r="BM88" s="21" t="s">
        <v>551</v>
      </c>
      <c r="BN88" s="20" t="s">
        <v>550</v>
      </c>
      <c r="BO88" s="132" t="s">
        <v>572</v>
      </c>
      <c r="BP88" s="16">
        <v>0</v>
      </c>
      <c r="BQ88" s="134" t="s">
        <v>572</v>
      </c>
      <c r="BR88" s="16">
        <v>1</v>
      </c>
      <c r="BS88" s="19" t="s">
        <v>2196</v>
      </c>
      <c r="BT88" s="16">
        <v>0</v>
      </c>
      <c r="BU88" s="17" t="s">
        <v>1770</v>
      </c>
      <c r="BV88" s="16">
        <v>0</v>
      </c>
      <c r="BW88" s="50">
        <v>1</v>
      </c>
      <c r="BX88" s="69" t="s">
        <v>572</v>
      </c>
      <c r="BY88" s="16" t="s">
        <v>1958</v>
      </c>
      <c r="BZ88" s="50" t="s">
        <v>1966</v>
      </c>
      <c r="CA88" s="50" t="s">
        <v>572</v>
      </c>
      <c r="CB88" s="50" t="s">
        <v>572</v>
      </c>
      <c r="CC88" s="51">
        <v>0</v>
      </c>
      <c r="CD88" s="75" t="s">
        <v>1298</v>
      </c>
      <c r="CE88" s="1131" t="s">
        <v>1593</v>
      </c>
      <c r="CF88" s="75" t="s">
        <v>1548</v>
      </c>
      <c r="CG88" s="75" t="s">
        <v>13</v>
      </c>
      <c r="CH88" s="75">
        <v>3</v>
      </c>
      <c r="CI88" s="75">
        <v>2013</v>
      </c>
      <c r="CJ88" s="75" t="s">
        <v>1542</v>
      </c>
      <c r="CK88" s="75">
        <v>1</v>
      </c>
      <c r="CL88" s="75">
        <v>2</v>
      </c>
      <c r="CM88" s="75" t="s">
        <v>1552</v>
      </c>
      <c r="CN88" s="75" t="s">
        <v>1553</v>
      </c>
      <c r="CO88" s="75">
        <f t="shared" si="8"/>
        <v>3</v>
      </c>
      <c r="CP88" s="336"/>
      <c r="CQ88" s="67">
        <v>86</v>
      </c>
      <c r="CR88" s="500" t="s">
        <v>545</v>
      </c>
      <c r="CS88" s="507" t="s">
        <v>3633</v>
      </c>
      <c r="CT88" s="511"/>
      <c r="CU88" s="512"/>
      <c r="CV88" s="632" t="s">
        <v>5631</v>
      </c>
      <c r="CW88" s="568">
        <v>2</v>
      </c>
      <c r="CX88" s="636" t="s">
        <v>5631</v>
      </c>
      <c r="CY88" s="380">
        <v>0.45651999999999998</v>
      </c>
      <c r="CZ88" s="380">
        <v>0.51970000000000005</v>
      </c>
      <c r="DA88" s="656">
        <v>91</v>
      </c>
      <c r="DB88" s="597">
        <v>41</v>
      </c>
      <c r="DC88" s="597">
        <v>21</v>
      </c>
      <c r="DD88" s="597">
        <v>50</v>
      </c>
      <c r="DE88" s="685" t="s">
        <v>9340</v>
      </c>
      <c r="DF88" s="1025" t="s">
        <v>9167</v>
      </c>
      <c r="DG88" s="717">
        <v>2</v>
      </c>
      <c r="DH88" s="119" t="s">
        <v>9341</v>
      </c>
      <c r="DI88" s="700">
        <v>2002</v>
      </c>
      <c r="DJ88" s="521" t="s">
        <v>4239</v>
      </c>
      <c r="DK88" s="537">
        <v>1920</v>
      </c>
      <c r="DL88" s="538" t="s">
        <v>4238</v>
      </c>
      <c r="DM88" s="580">
        <v>2011</v>
      </c>
      <c r="DN88" s="580">
        <v>3</v>
      </c>
      <c r="DO88" s="580">
        <v>4</v>
      </c>
      <c r="DP88" s="183" t="s">
        <v>572</v>
      </c>
      <c r="DQ88" s="183" t="s">
        <v>572</v>
      </c>
      <c r="DR88" s="183" t="s">
        <v>572</v>
      </c>
      <c r="DS88" s="184" t="s">
        <v>572</v>
      </c>
      <c r="DT88" s="542" t="s">
        <v>6136</v>
      </c>
      <c r="DU88" s="676">
        <v>2004</v>
      </c>
      <c r="DV88" s="183" t="s">
        <v>5995</v>
      </c>
      <c r="DW88" s="547" t="s">
        <v>6120</v>
      </c>
      <c r="DX88" s="183">
        <v>2</v>
      </c>
      <c r="DY88" s="183" t="s">
        <v>2699</v>
      </c>
      <c r="DZ88" s="538" t="s">
        <v>6134</v>
      </c>
      <c r="EA88" s="374">
        <v>2005</v>
      </c>
      <c r="EB88" s="370">
        <v>3</v>
      </c>
      <c r="EC88" s="539">
        <v>2</v>
      </c>
      <c r="ED88" s="642" t="s">
        <v>5440</v>
      </c>
      <c r="EE88" s="539">
        <v>1922</v>
      </c>
      <c r="EF88" s="537">
        <v>1964</v>
      </c>
      <c r="EG88" s="183">
        <v>4</v>
      </c>
      <c r="EH88" s="547" t="s">
        <v>4064</v>
      </c>
      <c r="EI88" s="547" t="s">
        <v>4470</v>
      </c>
      <c r="EJ88" s="183">
        <v>2</v>
      </c>
      <c r="EK88" s="183" t="s">
        <v>6962</v>
      </c>
      <c r="EL88" s="538" t="s">
        <v>6133</v>
      </c>
      <c r="EM88" s="370">
        <v>1999</v>
      </c>
      <c r="EN88" s="370">
        <v>3</v>
      </c>
      <c r="EO88" s="700">
        <v>2</v>
      </c>
      <c r="EP88" s="676">
        <v>1</v>
      </c>
      <c r="EQ88" s="676">
        <v>1</v>
      </c>
      <c r="ER88" s="542" t="s">
        <v>4539</v>
      </c>
      <c r="ES88" s="183">
        <v>2009</v>
      </c>
      <c r="ET88" s="184">
        <v>3</v>
      </c>
      <c r="EU88" s="799">
        <v>0</v>
      </c>
      <c r="EV88" s="156" t="s">
        <v>5810</v>
      </c>
      <c r="EW88" s="183">
        <v>2008</v>
      </c>
      <c r="EX88" s="597">
        <v>2</v>
      </c>
      <c r="EY88" s="571" t="s">
        <v>6780</v>
      </c>
      <c r="EZ88" s="183">
        <v>2001</v>
      </c>
      <c r="FA88" s="599">
        <v>1</v>
      </c>
      <c r="FB88" s="742">
        <v>300500</v>
      </c>
      <c r="FC88" s="740">
        <v>2</v>
      </c>
      <c r="FD88" s="692" t="s">
        <v>6853</v>
      </c>
      <c r="FE88" s="747">
        <v>2009</v>
      </c>
      <c r="FF88" s="761" t="s">
        <v>6945</v>
      </c>
      <c r="FG88" s="762" t="s">
        <v>6946</v>
      </c>
      <c r="FH88" s="713">
        <v>2</v>
      </c>
      <c r="FI88" s="788" t="s">
        <v>1552</v>
      </c>
      <c r="FJ88" s="119" t="s">
        <v>6816</v>
      </c>
      <c r="FK88" s="561">
        <v>2007</v>
      </c>
      <c r="FL88" s="561">
        <v>3</v>
      </c>
      <c r="FM88" s="600">
        <v>2</v>
      </c>
      <c r="FN88" s="819" t="s">
        <v>6945</v>
      </c>
      <c r="FO88" s="760" t="s">
        <v>6946</v>
      </c>
      <c r="FP88" s="792">
        <v>2</v>
      </c>
      <c r="FQ88" s="784" t="s">
        <v>1552</v>
      </c>
      <c r="FR88" s="536" t="s">
        <v>6928</v>
      </c>
      <c r="FS88" s="597">
        <v>2007</v>
      </c>
      <c r="FT88" s="597">
        <v>3</v>
      </c>
      <c r="FU88" s="599">
        <v>2</v>
      </c>
      <c r="FV88" s="564" t="s">
        <v>2315</v>
      </c>
      <c r="FW88" s="541" t="s">
        <v>572</v>
      </c>
      <c r="FX88" s="536" t="s">
        <v>6324</v>
      </c>
      <c r="FY88" s="539">
        <v>2009</v>
      </c>
      <c r="FZ88" s="539">
        <v>2</v>
      </c>
      <c r="GA88" s="676">
        <v>1</v>
      </c>
      <c r="GB88" s="860" t="s">
        <v>572</v>
      </c>
      <c r="GC88" s="979" t="s">
        <v>8797</v>
      </c>
      <c r="GD88" s="539">
        <v>2</v>
      </c>
      <c r="GE88" s="1040" t="s">
        <v>8834</v>
      </c>
      <c r="GF88" s="539">
        <v>1998</v>
      </c>
      <c r="GG88" s="539">
        <v>3</v>
      </c>
      <c r="GH88" s="340" t="s">
        <v>8835</v>
      </c>
      <c r="GI88" s="184" t="s">
        <v>8842</v>
      </c>
      <c r="GJ88" s="426">
        <f t="shared" si="9"/>
        <v>16</v>
      </c>
      <c r="GK88" s="427">
        <f t="shared" si="10"/>
        <v>72.727272727272734</v>
      </c>
      <c r="GL88" s="12" t="str">
        <f t="shared" si="11"/>
        <v>B</v>
      </c>
      <c r="GM88" s="83" t="s">
        <v>21</v>
      </c>
      <c r="GN88" s="18" t="s">
        <v>2458</v>
      </c>
      <c r="GO88" s="342"/>
      <c r="GP88" s="1016"/>
      <c r="GQ88" s="184">
        <v>0</v>
      </c>
      <c r="GR88" s="57"/>
      <c r="GS88" s="58"/>
      <c r="GT88" s="59"/>
    </row>
    <row r="89" spans="1:202" x14ac:dyDescent="0.25">
      <c r="A89" s="67">
        <v>87</v>
      </c>
      <c r="B89" s="13"/>
      <c r="C89" s="23" t="s">
        <v>552</v>
      </c>
      <c r="D89" s="83" t="s">
        <v>21</v>
      </c>
      <c r="E89" s="849">
        <v>17625.225999999999</v>
      </c>
      <c r="F89" s="847">
        <v>203218.33593160223</v>
      </c>
      <c r="G89" s="49">
        <v>11580</v>
      </c>
      <c r="H89" s="109" t="s">
        <v>554</v>
      </c>
      <c r="I89" s="369" t="s">
        <v>553</v>
      </c>
      <c r="J89" s="50">
        <v>2</v>
      </c>
      <c r="K89" s="90" t="s">
        <v>1356</v>
      </c>
      <c r="L89" s="16">
        <v>1</v>
      </c>
      <c r="M89" s="19" t="s">
        <v>1519</v>
      </c>
      <c r="N89" s="16">
        <v>1</v>
      </c>
      <c r="O89" s="17" t="s">
        <v>572</v>
      </c>
      <c r="P89" s="50">
        <v>1</v>
      </c>
      <c r="Q89" s="115" t="s">
        <v>2346</v>
      </c>
      <c r="R89" s="16">
        <v>0</v>
      </c>
      <c r="S89" s="50">
        <v>0</v>
      </c>
      <c r="T89" s="167" t="s">
        <v>572</v>
      </c>
      <c r="U89" s="16">
        <v>1</v>
      </c>
      <c r="V89" s="254">
        <v>1</v>
      </c>
      <c r="W89" s="16">
        <v>0</v>
      </c>
      <c r="X89" s="19" t="s">
        <v>572</v>
      </c>
      <c r="Y89" s="16">
        <v>0</v>
      </c>
      <c r="Z89" s="17" t="s">
        <v>572</v>
      </c>
      <c r="AA89" s="16">
        <v>1</v>
      </c>
      <c r="AB89" s="50">
        <v>1</v>
      </c>
      <c r="AC89" s="51">
        <v>2006</v>
      </c>
      <c r="AD89" s="16">
        <v>1</v>
      </c>
      <c r="AE89" s="50">
        <v>0</v>
      </c>
      <c r="AF89" s="50">
        <v>3</v>
      </c>
      <c r="AG89" s="51">
        <v>2010</v>
      </c>
      <c r="AH89" s="16">
        <v>0</v>
      </c>
      <c r="AI89" s="50"/>
      <c r="AJ89" s="51" t="s">
        <v>572</v>
      </c>
      <c r="AK89" s="16">
        <v>1</v>
      </c>
      <c r="AL89" s="50">
        <v>2</v>
      </c>
      <c r="AM89" s="50">
        <v>1</v>
      </c>
      <c r="AN89" s="51">
        <v>2006</v>
      </c>
      <c r="AO89" s="16">
        <v>0</v>
      </c>
      <c r="AP89" s="50"/>
      <c r="AQ89" s="51" t="s">
        <v>572</v>
      </c>
      <c r="AR89" s="16">
        <v>1</v>
      </c>
      <c r="AS89" s="50">
        <v>1</v>
      </c>
      <c r="AT89" s="50">
        <v>1</v>
      </c>
      <c r="AU89" s="50">
        <v>0</v>
      </c>
      <c r="AV89" s="50">
        <v>0</v>
      </c>
      <c r="AW89" s="50">
        <v>1</v>
      </c>
      <c r="AX89" s="50">
        <v>1</v>
      </c>
      <c r="AY89" s="50">
        <v>1</v>
      </c>
      <c r="AZ89" s="50">
        <v>1</v>
      </c>
      <c r="BA89" s="50">
        <v>0</v>
      </c>
      <c r="BB89" s="50">
        <v>0</v>
      </c>
      <c r="BC89" s="69" t="s">
        <v>572</v>
      </c>
      <c r="BD89" s="423">
        <v>0</v>
      </c>
      <c r="BE89" s="475" t="s">
        <v>572</v>
      </c>
      <c r="BF89" s="25">
        <v>0</v>
      </c>
      <c r="BG89" s="19" t="s">
        <v>572</v>
      </c>
      <c r="BH89" s="16">
        <v>1</v>
      </c>
      <c r="BI89" s="19" t="s">
        <v>2116</v>
      </c>
      <c r="BJ89" s="16">
        <v>0</v>
      </c>
      <c r="BK89" s="21" t="s">
        <v>556</v>
      </c>
      <c r="BL89" s="20" t="s">
        <v>555</v>
      </c>
      <c r="BM89" s="21" t="s">
        <v>558</v>
      </c>
      <c r="BN89" s="20" t="s">
        <v>557</v>
      </c>
      <c r="BO89" s="132" t="s">
        <v>572</v>
      </c>
      <c r="BP89" s="16">
        <v>0</v>
      </c>
      <c r="BQ89" s="134" t="s">
        <v>572</v>
      </c>
      <c r="BR89" s="16">
        <v>1</v>
      </c>
      <c r="BS89" s="19" t="s">
        <v>2197</v>
      </c>
      <c r="BT89" s="16">
        <v>0</v>
      </c>
      <c r="BU89" s="17" t="s">
        <v>1771</v>
      </c>
      <c r="BV89" s="16">
        <v>0</v>
      </c>
      <c r="BW89" s="50">
        <v>1</v>
      </c>
      <c r="BX89" s="17" t="s">
        <v>1772</v>
      </c>
      <c r="BY89" s="16" t="s">
        <v>1977</v>
      </c>
      <c r="BZ89" s="50" t="s">
        <v>1989</v>
      </c>
      <c r="CA89" s="50" t="s">
        <v>1966</v>
      </c>
      <c r="CB89" s="50" t="s">
        <v>572</v>
      </c>
      <c r="CC89" s="51">
        <v>0</v>
      </c>
      <c r="CD89" s="75" t="s">
        <v>1500</v>
      </c>
      <c r="CE89" s="1131" t="s">
        <v>1562</v>
      </c>
      <c r="CF89" s="75" t="s">
        <v>1548</v>
      </c>
      <c r="CG89" s="75" t="s">
        <v>1549</v>
      </c>
      <c r="CH89" s="73">
        <v>3</v>
      </c>
      <c r="CI89" s="67">
        <v>2002</v>
      </c>
      <c r="CJ89" s="75" t="s">
        <v>1542</v>
      </c>
      <c r="CK89" s="75">
        <v>1</v>
      </c>
      <c r="CL89" s="75">
        <v>2</v>
      </c>
      <c r="CM89" s="75" t="s">
        <v>1552</v>
      </c>
      <c r="CN89" s="75" t="s">
        <v>1553</v>
      </c>
      <c r="CO89" s="75">
        <f t="shared" si="8"/>
        <v>2</v>
      </c>
      <c r="CP89" s="336"/>
      <c r="CQ89" s="67">
        <v>87</v>
      </c>
      <c r="CR89" s="500" t="s">
        <v>552</v>
      </c>
      <c r="CS89" s="507" t="s">
        <v>3634</v>
      </c>
      <c r="CT89" s="511"/>
      <c r="CU89" s="512" t="s">
        <v>3748</v>
      </c>
      <c r="CV89" s="632" t="s">
        <v>5632</v>
      </c>
      <c r="CW89" s="568">
        <v>2</v>
      </c>
      <c r="CX89" s="636" t="s">
        <v>5633</v>
      </c>
      <c r="CY89" s="380">
        <v>0.76812000000000002</v>
      </c>
      <c r="CZ89" s="380">
        <v>0.748</v>
      </c>
      <c r="DA89" s="656">
        <v>94</v>
      </c>
      <c r="DB89" s="597">
        <v>45</v>
      </c>
      <c r="DC89" s="597">
        <v>77</v>
      </c>
      <c r="DD89" s="597">
        <v>56</v>
      </c>
      <c r="DE89" s="685" t="s">
        <v>9342</v>
      </c>
      <c r="DF89" s="1025" t="s">
        <v>9343</v>
      </c>
      <c r="DG89" s="717">
        <v>4</v>
      </c>
      <c r="DH89" s="119" t="s">
        <v>9344</v>
      </c>
      <c r="DI89" s="700">
        <v>2004</v>
      </c>
      <c r="DJ89" s="521" t="s">
        <v>4241</v>
      </c>
      <c r="DK89" s="537">
        <v>1994</v>
      </c>
      <c r="DL89" s="538" t="s">
        <v>4240</v>
      </c>
      <c r="DM89" s="580">
        <v>1995</v>
      </c>
      <c r="DN89" s="580">
        <v>3</v>
      </c>
      <c r="DO89" s="580">
        <v>4</v>
      </c>
      <c r="DP89" s="183" t="s">
        <v>572</v>
      </c>
      <c r="DQ89" s="183" t="s">
        <v>572</v>
      </c>
      <c r="DR89" s="183" t="s">
        <v>572</v>
      </c>
      <c r="DS89" s="184" t="s">
        <v>572</v>
      </c>
      <c r="DT89" s="542" t="s">
        <v>6135</v>
      </c>
      <c r="DU89" s="676">
        <v>2004</v>
      </c>
      <c r="DV89" s="183" t="s">
        <v>6138</v>
      </c>
      <c r="DW89" s="547" t="s">
        <v>6139</v>
      </c>
      <c r="DX89" s="183">
        <v>2</v>
      </c>
      <c r="DY89" s="183" t="s">
        <v>2699</v>
      </c>
      <c r="DZ89" s="538" t="s">
        <v>6137</v>
      </c>
      <c r="EA89" s="374">
        <v>2004</v>
      </c>
      <c r="EB89" s="370">
        <v>3</v>
      </c>
      <c r="EC89" s="539">
        <v>2</v>
      </c>
      <c r="ED89" s="642" t="s">
        <v>5441</v>
      </c>
      <c r="EE89" s="539">
        <v>1991</v>
      </c>
      <c r="EF89" s="537">
        <v>1992</v>
      </c>
      <c r="EG89" s="539">
        <v>2</v>
      </c>
      <c r="EH89" s="547" t="s">
        <v>6140</v>
      </c>
      <c r="EI89" s="547" t="s">
        <v>4149</v>
      </c>
      <c r="EJ89" s="183">
        <v>2</v>
      </c>
      <c r="EK89" s="183" t="s">
        <v>2699</v>
      </c>
      <c r="EL89" s="538" t="s">
        <v>6141</v>
      </c>
      <c r="EM89" s="58" t="s">
        <v>572</v>
      </c>
      <c r="EN89" s="370">
        <v>2</v>
      </c>
      <c r="EO89" s="700">
        <v>2</v>
      </c>
      <c r="EP89" s="676">
        <v>1</v>
      </c>
      <c r="EQ89" s="676">
        <v>0</v>
      </c>
      <c r="ER89" s="542" t="s">
        <v>4540</v>
      </c>
      <c r="ES89" s="183">
        <v>2010</v>
      </c>
      <c r="ET89" s="184">
        <v>3</v>
      </c>
      <c r="EU89" s="799">
        <v>1</v>
      </c>
      <c r="EV89" s="156" t="s">
        <v>4541</v>
      </c>
      <c r="EW89" s="183">
        <v>2010</v>
      </c>
      <c r="EX89" s="597">
        <v>2</v>
      </c>
      <c r="EY89" s="571" t="s">
        <v>6605</v>
      </c>
      <c r="EZ89" s="183">
        <v>2008</v>
      </c>
      <c r="FA89" s="599">
        <v>3</v>
      </c>
      <c r="FB89" s="742">
        <v>838000</v>
      </c>
      <c r="FC89" s="740">
        <v>1</v>
      </c>
      <c r="FD89" s="691" t="s">
        <v>7466</v>
      </c>
      <c r="FE89" s="747">
        <v>2004</v>
      </c>
      <c r="FF89" s="761" t="s">
        <v>7343</v>
      </c>
      <c r="FG89" s="762" t="s">
        <v>7093</v>
      </c>
      <c r="FH89" s="713">
        <v>2</v>
      </c>
      <c r="FI89" s="788" t="s">
        <v>2699</v>
      </c>
      <c r="FJ89" s="119" t="s">
        <v>7194</v>
      </c>
      <c r="FK89" s="561" t="s">
        <v>572</v>
      </c>
      <c r="FL89" s="561">
        <v>2</v>
      </c>
      <c r="FM89" s="600">
        <v>2</v>
      </c>
      <c r="FN89" s="761" t="s">
        <v>7343</v>
      </c>
      <c r="FO89" s="762" t="s">
        <v>7093</v>
      </c>
      <c r="FP89" s="713">
        <v>2</v>
      </c>
      <c r="FQ89" s="788" t="s">
        <v>2699</v>
      </c>
      <c r="FR89" s="119" t="s">
        <v>7194</v>
      </c>
      <c r="FS89" s="561" t="s">
        <v>572</v>
      </c>
      <c r="FT89" s="561">
        <v>2</v>
      </c>
      <c r="FU89" s="600">
        <v>2</v>
      </c>
      <c r="FV89" s="566" t="s">
        <v>2486</v>
      </c>
      <c r="FW89" s="547" t="s">
        <v>7544</v>
      </c>
      <c r="FX89" s="536" t="s">
        <v>4375</v>
      </c>
      <c r="FY89" s="539">
        <v>2009</v>
      </c>
      <c r="FZ89" s="539">
        <v>3</v>
      </c>
      <c r="GA89" s="676">
        <v>2</v>
      </c>
      <c r="GB89" s="650" t="s">
        <v>6325</v>
      </c>
      <c r="GC89" s="980" t="s">
        <v>9467</v>
      </c>
      <c r="GD89" s="539">
        <v>1</v>
      </c>
      <c r="GE89" s="683" t="s">
        <v>1563</v>
      </c>
      <c r="GF89" s="539">
        <v>2000</v>
      </c>
      <c r="GG89" s="539">
        <v>3</v>
      </c>
      <c r="GH89" s="340" t="s">
        <v>8835</v>
      </c>
      <c r="GI89" s="184">
        <v>4</v>
      </c>
      <c r="GJ89" s="426">
        <f t="shared" si="9"/>
        <v>16</v>
      </c>
      <c r="GK89" s="427">
        <f t="shared" si="10"/>
        <v>72.727272727272734</v>
      </c>
      <c r="GL89" s="12" t="str">
        <f t="shared" si="11"/>
        <v>B</v>
      </c>
      <c r="GM89" s="83" t="s">
        <v>21</v>
      </c>
      <c r="GN89" s="18" t="s">
        <v>2456</v>
      </c>
      <c r="GO89" s="342"/>
      <c r="GP89" s="1016">
        <v>30.4</v>
      </c>
      <c r="GQ89" s="184">
        <v>0</v>
      </c>
      <c r="GR89" s="57"/>
      <c r="GS89" s="58"/>
      <c r="GT89" s="59"/>
    </row>
    <row r="90" spans="1:202" x14ac:dyDescent="0.25">
      <c r="A90" s="67">
        <v>88</v>
      </c>
      <c r="B90" s="13"/>
      <c r="C90" s="14" t="s">
        <v>559</v>
      </c>
      <c r="D90" s="83" t="s">
        <v>46</v>
      </c>
      <c r="E90" s="849">
        <v>46050.302000000003</v>
      </c>
      <c r="F90" s="847">
        <v>61823.606126561921</v>
      </c>
      <c r="G90" s="49">
        <v>1340</v>
      </c>
      <c r="H90" s="109" t="s">
        <v>561</v>
      </c>
      <c r="I90" s="369" t="s">
        <v>560</v>
      </c>
      <c r="J90" s="50">
        <v>2</v>
      </c>
      <c r="K90" s="116" t="s">
        <v>1357</v>
      </c>
      <c r="L90" s="16">
        <v>2</v>
      </c>
      <c r="M90" s="19" t="s">
        <v>3161</v>
      </c>
      <c r="N90" s="16">
        <v>1</v>
      </c>
      <c r="O90" s="17" t="s">
        <v>572</v>
      </c>
      <c r="P90" s="50">
        <v>0</v>
      </c>
      <c r="Q90" s="53" t="s">
        <v>572</v>
      </c>
      <c r="R90" s="16">
        <v>0</v>
      </c>
      <c r="S90" s="50">
        <v>0</v>
      </c>
      <c r="T90" s="167" t="s">
        <v>572</v>
      </c>
      <c r="U90" s="16">
        <v>1</v>
      </c>
      <c r="V90" s="254">
        <v>1</v>
      </c>
      <c r="W90" s="16">
        <v>0</v>
      </c>
      <c r="X90" s="17" t="s">
        <v>572</v>
      </c>
      <c r="Y90" s="16">
        <v>1</v>
      </c>
      <c r="Z90" s="19" t="s">
        <v>2161</v>
      </c>
      <c r="AA90" s="16">
        <v>1</v>
      </c>
      <c r="AB90" s="50">
        <v>1</v>
      </c>
      <c r="AC90" s="51">
        <v>2008</v>
      </c>
      <c r="AD90" s="16">
        <v>1</v>
      </c>
      <c r="AE90" s="50">
        <v>0</v>
      </c>
      <c r="AF90" s="50">
        <v>3</v>
      </c>
      <c r="AG90" s="51">
        <v>2009</v>
      </c>
      <c r="AH90" s="25">
        <v>0</v>
      </c>
      <c r="AI90" s="56"/>
      <c r="AJ90" s="55" t="s">
        <v>572</v>
      </c>
      <c r="AK90" s="16">
        <v>0</v>
      </c>
      <c r="AL90" s="50"/>
      <c r="AM90" s="50"/>
      <c r="AN90" s="51" t="s">
        <v>572</v>
      </c>
      <c r="AO90" s="16">
        <v>1</v>
      </c>
      <c r="AP90" s="50">
        <v>1</v>
      </c>
      <c r="AQ90" s="51">
        <v>2008</v>
      </c>
      <c r="AR90" s="16">
        <v>1</v>
      </c>
      <c r="AS90" s="50">
        <v>1</v>
      </c>
      <c r="AT90" s="50">
        <v>0</v>
      </c>
      <c r="AU90" s="50">
        <v>0</v>
      </c>
      <c r="AV90" s="50">
        <v>0</v>
      </c>
      <c r="AW90" s="50">
        <v>1</v>
      </c>
      <c r="AX90" s="50">
        <v>1</v>
      </c>
      <c r="AY90" s="50">
        <v>0</v>
      </c>
      <c r="AZ90" s="50">
        <v>1</v>
      </c>
      <c r="BA90" s="50">
        <v>0</v>
      </c>
      <c r="BB90" s="50">
        <v>0</v>
      </c>
      <c r="BC90" s="69" t="s">
        <v>572</v>
      </c>
      <c r="BD90" s="423">
        <v>1</v>
      </c>
      <c r="BE90" s="19" t="s">
        <v>3186</v>
      </c>
      <c r="BF90" s="25">
        <v>0</v>
      </c>
      <c r="BG90" s="19" t="s">
        <v>572</v>
      </c>
      <c r="BH90" s="16">
        <v>1</v>
      </c>
      <c r="BI90" s="19" t="s">
        <v>1773</v>
      </c>
      <c r="BJ90" s="16">
        <v>0</v>
      </c>
      <c r="BK90" s="21" t="s">
        <v>563</v>
      </c>
      <c r="BL90" s="20" t="s">
        <v>562</v>
      </c>
      <c r="BM90" s="21" t="s">
        <v>565</v>
      </c>
      <c r="BN90" s="20" t="s">
        <v>564</v>
      </c>
      <c r="BO90" s="132" t="s">
        <v>572</v>
      </c>
      <c r="BP90" s="16">
        <v>0</v>
      </c>
      <c r="BQ90" s="134" t="s">
        <v>572</v>
      </c>
      <c r="BR90" s="16">
        <v>0</v>
      </c>
      <c r="BS90" s="17" t="s">
        <v>572</v>
      </c>
      <c r="BT90" s="16">
        <v>1</v>
      </c>
      <c r="BU90" s="69" t="s">
        <v>572</v>
      </c>
      <c r="BV90" s="16">
        <v>0</v>
      </c>
      <c r="BW90" s="50">
        <v>3</v>
      </c>
      <c r="BX90" s="69" t="s">
        <v>572</v>
      </c>
      <c r="BY90" s="16" t="s">
        <v>1966</v>
      </c>
      <c r="BZ90" s="50" t="s">
        <v>572</v>
      </c>
      <c r="CA90" s="50" t="s">
        <v>572</v>
      </c>
      <c r="CB90" s="50" t="s">
        <v>572</v>
      </c>
      <c r="CC90" s="51" t="s">
        <v>572</v>
      </c>
      <c r="CD90" s="83" t="s">
        <v>1281</v>
      </c>
      <c r="CE90" s="1131" t="s">
        <v>1626</v>
      </c>
      <c r="CF90" s="75" t="s">
        <v>1548</v>
      </c>
      <c r="CG90" s="75" t="s">
        <v>13</v>
      </c>
      <c r="CH90" s="73">
        <v>2</v>
      </c>
      <c r="CI90" s="67">
        <v>2011</v>
      </c>
      <c r="CJ90" s="73" t="s">
        <v>1548</v>
      </c>
      <c r="CK90" s="73">
        <v>5</v>
      </c>
      <c r="CL90" s="74">
        <v>2</v>
      </c>
      <c r="CM90" s="67" t="s">
        <v>1552</v>
      </c>
      <c r="CN90" s="75" t="s">
        <v>1553</v>
      </c>
      <c r="CO90" s="75">
        <f t="shared" si="8"/>
        <v>3</v>
      </c>
      <c r="CP90" s="336"/>
      <c r="CQ90" s="67">
        <v>88</v>
      </c>
      <c r="CR90" s="500" t="s">
        <v>559</v>
      </c>
      <c r="CS90" s="507" t="s">
        <v>3635</v>
      </c>
      <c r="CT90" s="511"/>
      <c r="CU90" s="512" t="s">
        <v>572</v>
      </c>
      <c r="CV90" s="632" t="s">
        <v>5634</v>
      </c>
      <c r="CW90" s="568">
        <v>2</v>
      </c>
      <c r="CX90" s="636" t="s">
        <v>5540</v>
      </c>
      <c r="CY90" s="380">
        <v>0.55796999999999997</v>
      </c>
      <c r="CZ90" s="380">
        <v>0.42520000000000002</v>
      </c>
      <c r="DA90" s="656">
        <v>94</v>
      </c>
      <c r="DB90" s="597">
        <v>32</v>
      </c>
      <c r="DC90" s="597">
        <v>23</v>
      </c>
      <c r="DD90" s="597">
        <v>21</v>
      </c>
      <c r="DE90" s="685" t="s">
        <v>9345</v>
      </c>
      <c r="DF90" s="1025" t="s">
        <v>9346</v>
      </c>
      <c r="DG90" s="717">
        <v>2</v>
      </c>
      <c r="DH90" s="119" t="s">
        <v>9347</v>
      </c>
      <c r="DI90" s="700">
        <v>2004</v>
      </c>
      <c r="DJ90" s="521" t="s">
        <v>3811</v>
      </c>
      <c r="DK90" s="537">
        <v>1963</v>
      </c>
      <c r="DL90" s="538" t="s">
        <v>4425</v>
      </c>
      <c r="DM90" s="622">
        <v>2017</v>
      </c>
      <c r="DN90" s="580">
        <v>1</v>
      </c>
      <c r="DO90" s="581" t="s">
        <v>572</v>
      </c>
      <c r="DP90" s="183" t="s">
        <v>572</v>
      </c>
      <c r="DQ90" s="183" t="s">
        <v>572</v>
      </c>
      <c r="DR90" s="183" t="s">
        <v>572</v>
      </c>
      <c r="DS90" s="184" t="s">
        <v>572</v>
      </c>
      <c r="DT90" s="542" t="s">
        <v>6093</v>
      </c>
      <c r="DU90" s="676">
        <v>1995</v>
      </c>
      <c r="DV90" s="183" t="s">
        <v>6143</v>
      </c>
      <c r="DW90" s="547" t="s">
        <v>6083</v>
      </c>
      <c r="DX90" s="183">
        <v>2</v>
      </c>
      <c r="DY90" s="183" t="s">
        <v>2699</v>
      </c>
      <c r="DZ90" s="538" t="s">
        <v>6142</v>
      </c>
      <c r="EA90" s="918">
        <v>2010</v>
      </c>
      <c r="EB90" s="370">
        <v>3</v>
      </c>
      <c r="EC90" s="539">
        <v>2</v>
      </c>
      <c r="ED90" s="642" t="s">
        <v>5442</v>
      </c>
      <c r="EE90" s="539">
        <v>1995</v>
      </c>
      <c r="EF90" s="537">
        <v>1965</v>
      </c>
      <c r="EG90" s="539">
        <v>0</v>
      </c>
      <c r="EH90" s="541" t="s">
        <v>4114</v>
      </c>
      <c r="EI90" s="547" t="s">
        <v>6144</v>
      </c>
      <c r="EJ90" s="183">
        <v>2</v>
      </c>
      <c r="EK90" s="183" t="s">
        <v>2699</v>
      </c>
      <c r="EL90" s="538" t="s">
        <v>6767</v>
      </c>
      <c r="EM90" s="370">
        <v>2005</v>
      </c>
      <c r="EN90" s="370">
        <v>3</v>
      </c>
      <c r="EO90" s="700">
        <v>2</v>
      </c>
      <c r="EP90" s="676">
        <v>1</v>
      </c>
      <c r="EQ90" s="676">
        <v>1</v>
      </c>
      <c r="ER90" s="542" t="s">
        <v>4542</v>
      </c>
      <c r="ES90" s="183">
        <v>2010</v>
      </c>
      <c r="ET90" s="184">
        <v>2</v>
      </c>
      <c r="EU90" s="799">
        <v>0</v>
      </c>
      <c r="EV90" s="202" t="s">
        <v>572</v>
      </c>
      <c r="EW90" s="183" t="s">
        <v>572</v>
      </c>
      <c r="EX90" s="597">
        <v>0</v>
      </c>
      <c r="EY90" s="571" t="s">
        <v>6781</v>
      </c>
      <c r="EZ90" s="183">
        <v>2010</v>
      </c>
      <c r="FA90" s="599">
        <v>2</v>
      </c>
      <c r="FB90" s="742">
        <v>712000</v>
      </c>
      <c r="FC90" s="740">
        <v>2</v>
      </c>
      <c r="FD90" s="691" t="s">
        <v>7467</v>
      </c>
      <c r="FE90" s="747">
        <v>2000</v>
      </c>
      <c r="FF90" s="1116" t="s">
        <v>6817</v>
      </c>
      <c r="FG90" s="760" t="s">
        <v>6818</v>
      </c>
      <c r="FH90" s="792">
        <v>1</v>
      </c>
      <c r="FI90" s="784" t="s">
        <v>1563</v>
      </c>
      <c r="FJ90" s="536" t="s">
        <v>6819</v>
      </c>
      <c r="FK90" s="1115">
        <v>2010</v>
      </c>
      <c r="FL90" s="597">
        <v>3</v>
      </c>
      <c r="FM90" s="599">
        <v>2</v>
      </c>
      <c r="FN90" s="1116" t="s">
        <v>6817</v>
      </c>
      <c r="FO90" s="760" t="s">
        <v>6818</v>
      </c>
      <c r="FP90" s="792">
        <v>1</v>
      </c>
      <c r="FQ90" s="782" t="s">
        <v>1563</v>
      </c>
      <c r="FR90" s="536" t="s">
        <v>6819</v>
      </c>
      <c r="FS90" s="1115">
        <v>2010</v>
      </c>
      <c r="FT90" s="597">
        <v>3</v>
      </c>
      <c r="FU90" s="599">
        <v>2</v>
      </c>
      <c r="FV90" s="564" t="s">
        <v>2315</v>
      </c>
      <c r="FW90" s="547" t="s">
        <v>7586</v>
      </c>
      <c r="FX90" s="536" t="s">
        <v>7585</v>
      </c>
      <c r="FY90" s="539">
        <v>2014</v>
      </c>
      <c r="FZ90" s="539">
        <v>3</v>
      </c>
      <c r="GA90" s="676">
        <v>1</v>
      </c>
      <c r="GB90" s="1117" t="s">
        <v>9526</v>
      </c>
      <c r="GC90" s="980" t="s">
        <v>8</v>
      </c>
      <c r="GD90" s="539">
        <v>2</v>
      </c>
      <c r="GE90" s="1040" t="s">
        <v>8846</v>
      </c>
      <c r="GF90" s="539">
        <v>1988</v>
      </c>
      <c r="GG90" s="539">
        <v>3</v>
      </c>
      <c r="GH90" s="340" t="s">
        <v>9443</v>
      </c>
      <c r="GI90" s="184">
        <v>4</v>
      </c>
      <c r="GJ90" s="426">
        <f t="shared" si="9"/>
        <v>15</v>
      </c>
      <c r="GK90" s="427">
        <f t="shared" si="10"/>
        <v>68.181818181818173</v>
      </c>
      <c r="GL90" s="12" t="str">
        <f t="shared" si="11"/>
        <v>B</v>
      </c>
      <c r="GM90" s="83" t="s">
        <v>46</v>
      </c>
      <c r="GN90" s="18" t="s">
        <v>2454</v>
      </c>
      <c r="GO90" s="342"/>
      <c r="GP90" s="1016"/>
      <c r="GQ90" s="184">
        <v>0</v>
      </c>
      <c r="GR90" s="57"/>
      <c r="GS90" s="58"/>
      <c r="GT90" s="59"/>
    </row>
    <row r="91" spans="1:202" x14ac:dyDescent="0.25">
      <c r="A91" s="67">
        <v>89</v>
      </c>
      <c r="B91" s="13"/>
      <c r="C91" s="14" t="s">
        <v>566</v>
      </c>
      <c r="D91" s="83" t="s">
        <v>46</v>
      </c>
      <c r="E91" s="849">
        <v>112.423</v>
      </c>
      <c r="F91" s="847">
        <v>362.62890425155251</v>
      </c>
      <c r="G91" s="49">
        <v>3230</v>
      </c>
      <c r="H91" s="177" t="s">
        <v>3150</v>
      </c>
      <c r="I91" s="369" t="s">
        <v>2413</v>
      </c>
      <c r="J91" s="50">
        <v>2</v>
      </c>
      <c r="K91" s="177" t="s">
        <v>2414</v>
      </c>
      <c r="L91" s="16">
        <v>1</v>
      </c>
      <c r="M91" s="529" t="s">
        <v>9596</v>
      </c>
      <c r="N91" s="16">
        <v>1</v>
      </c>
      <c r="O91" s="17" t="s">
        <v>572</v>
      </c>
      <c r="P91" s="50">
        <v>0</v>
      </c>
      <c r="Q91" s="53" t="s">
        <v>572</v>
      </c>
      <c r="R91" s="16">
        <v>0</v>
      </c>
      <c r="S91" s="50">
        <v>0</v>
      </c>
      <c r="T91" s="167" t="s">
        <v>572</v>
      </c>
      <c r="U91" s="16">
        <v>0</v>
      </c>
      <c r="V91" s="254">
        <v>0</v>
      </c>
      <c r="W91" s="16">
        <v>0</v>
      </c>
      <c r="X91" s="17" t="s">
        <v>572</v>
      </c>
      <c r="Y91" s="16">
        <v>0</v>
      </c>
      <c r="Z91" s="17" t="s">
        <v>572</v>
      </c>
      <c r="AA91" s="16">
        <v>1</v>
      </c>
      <c r="AB91" s="50">
        <v>0</v>
      </c>
      <c r="AC91" s="51">
        <v>2010</v>
      </c>
      <c r="AD91" s="16">
        <v>0</v>
      </c>
      <c r="AE91" s="50"/>
      <c r="AF91" s="50" t="s">
        <v>572</v>
      </c>
      <c r="AG91" s="55" t="s">
        <v>572</v>
      </c>
      <c r="AH91" s="16">
        <v>0</v>
      </c>
      <c r="AI91" s="50"/>
      <c r="AJ91" s="51" t="s">
        <v>572</v>
      </c>
      <c r="AK91" s="16">
        <v>0</v>
      </c>
      <c r="AL91" s="50"/>
      <c r="AM91" s="50"/>
      <c r="AN91" s="51" t="s">
        <v>572</v>
      </c>
      <c r="AO91" s="16">
        <v>0</v>
      </c>
      <c r="AP91" s="50"/>
      <c r="AQ91" s="51" t="s">
        <v>572</v>
      </c>
      <c r="AR91" s="16">
        <v>1</v>
      </c>
      <c r="AS91" s="50">
        <v>1</v>
      </c>
      <c r="AT91" s="50">
        <v>0</v>
      </c>
      <c r="AU91" s="50">
        <v>0</v>
      </c>
      <c r="AV91" s="50">
        <v>0</v>
      </c>
      <c r="AW91" s="50">
        <v>0</v>
      </c>
      <c r="AX91" s="50">
        <v>0</v>
      </c>
      <c r="AY91" s="50">
        <v>0</v>
      </c>
      <c r="AZ91" s="50">
        <v>0</v>
      </c>
      <c r="BA91" s="50">
        <v>0</v>
      </c>
      <c r="BB91" s="50">
        <v>0</v>
      </c>
      <c r="BC91" s="69" t="s">
        <v>572</v>
      </c>
      <c r="BD91" s="423">
        <v>0</v>
      </c>
      <c r="BE91" s="475" t="s">
        <v>572</v>
      </c>
      <c r="BF91" s="25">
        <v>0</v>
      </c>
      <c r="BG91" s="19" t="s">
        <v>572</v>
      </c>
      <c r="BH91" s="16">
        <v>0</v>
      </c>
      <c r="BI91" s="19" t="s">
        <v>572</v>
      </c>
      <c r="BJ91" s="16">
        <v>1</v>
      </c>
      <c r="BK91" s="21" t="s">
        <v>568</v>
      </c>
      <c r="BL91" s="20" t="s">
        <v>567</v>
      </c>
      <c r="BM91" s="21" t="s">
        <v>570</v>
      </c>
      <c r="BN91" s="20" t="s">
        <v>569</v>
      </c>
      <c r="BO91" s="132" t="s">
        <v>572</v>
      </c>
      <c r="BP91" s="16">
        <v>0</v>
      </c>
      <c r="BQ91" s="134" t="s">
        <v>572</v>
      </c>
      <c r="BR91" s="16">
        <v>0</v>
      </c>
      <c r="BS91" s="17" t="s">
        <v>572</v>
      </c>
      <c r="BT91" s="16">
        <v>0</v>
      </c>
      <c r="BU91" s="69" t="s">
        <v>572</v>
      </c>
      <c r="BV91" s="16">
        <v>0</v>
      </c>
      <c r="BW91" s="50">
        <v>1</v>
      </c>
      <c r="BX91" s="69" t="s">
        <v>572</v>
      </c>
      <c r="BY91" s="25" t="s">
        <v>1966</v>
      </c>
      <c r="BZ91" s="56" t="s">
        <v>572</v>
      </c>
      <c r="CA91" s="56" t="s">
        <v>572</v>
      </c>
      <c r="CB91" s="56" t="s">
        <v>572</v>
      </c>
      <c r="CC91" s="55" t="s">
        <v>572</v>
      </c>
      <c r="CD91" s="83" t="s">
        <v>1276</v>
      </c>
      <c r="CE91" s="1131" t="s">
        <v>1555</v>
      </c>
      <c r="CF91" s="75" t="s">
        <v>1548</v>
      </c>
      <c r="CG91" s="75" t="s">
        <v>1549</v>
      </c>
      <c r="CH91" s="75">
        <v>3</v>
      </c>
      <c r="CI91" s="75">
        <v>2004</v>
      </c>
      <c r="CJ91" s="75" t="s">
        <v>1548</v>
      </c>
      <c r="CK91" s="75">
        <v>1</v>
      </c>
      <c r="CL91" s="75">
        <v>2</v>
      </c>
      <c r="CM91" s="75" t="s">
        <v>1728</v>
      </c>
      <c r="CN91" s="75" t="s">
        <v>1553</v>
      </c>
      <c r="CO91" s="75">
        <f t="shared" si="8"/>
        <v>2</v>
      </c>
      <c r="CP91" s="336"/>
      <c r="CQ91" s="67">
        <v>89</v>
      </c>
      <c r="CR91" s="500" t="s">
        <v>566</v>
      </c>
      <c r="CS91" s="507" t="s">
        <v>3636</v>
      </c>
      <c r="CT91" s="511"/>
      <c r="CU91" s="512"/>
      <c r="CV91" s="628" t="s">
        <v>4702</v>
      </c>
      <c r="CW91" s="568">
        <v>0</v>
      </c>
      <c r="CX91" s="631" t="s">
        <v>572</v>
      </c>
      <c r="CY91" s="380">
        <v>0.21013999999999999</v>
      </c>
      <c r="CZ91" s="380">
        <v>0.21260000000000001</v>
      </c>
      <c r="DA91" s="656">
        <v>44</v>
      </c>
      <c r="DB91" s="597">
        <v>27</v>
      </c>
      <c r="DC91" s="597">
        <v>12</v>
      </c>
      <c r="DD91" s="597">
        <v>9</v>
      </c>
      <c r="DE91" s="156" t="s">
        <v>572</v>
      </c>
      <c r="DF91" s="1025" t="s">
        <v>572</v>
      </c>
      <c r="DG91" s="717" t="s">
        <v>572</v>
      </c>
      <c r="DH91" s="1025" t="s">
        <v>572</v>
      </c>
      <c r="DI91" s="700" t="s">
        <v>572</v>
      </c>
      <c r="DJ91" s="521" t="s">
        <v>3150</v>
      </c>
      <c r="DK91" s="537">
        <v>1979</v>
      </c>
      <c r="DL91" s="538" t="s">
        <v>4426</v>
      </c>
      <c r="DM91" s="581">
        <v>2004</v>
      </c>
      <c r="DN91" s="580">
        <v>1</v>
      </c>
      <c r="DO91" s="581" t="s">
        <v>572</v>
      </c>
      <c r="DP91" s="183" t="s">
        <v>572</v>
      </c>
      <c r="DQ91" s="183" t="s">
        <v>572</v>
      </c>
      <c r="DR91" s="183" t="s">
        <v>572</v>
      </c>
      <c r="DS91" s="184" t="s">
        <v>572</v>
      </c>
      <c r="DT91" s="521" t="s">
        <v>3150</v>
      </c>
      <c r="DU91" s="676">
        <v>1990</v>
      </c>
      <c r="DV91" s="183" t="s">
        <v>572</v>
      </c>
      <c r="DW91" s="547" t="s">
        <v>7880</v>
      </c>
      <c r="DX91" s="183">
        <v>0</v>
      </c>
      <c r="DY91" s="183" t="s">
        <v>572</v>
      </c>
      <c r="DZ91" s="547" t="s">
        <v>572</v>
      </c>
      <c r="EA91" s="256" t="s">
        <v>572</v>
      </c>
      <c r="EB91" s="58">
        <v>0</v>
      </c>
      <c r="EC91" s="183">
        <v>1</v>
      </c>
      <c r="ED91" s="521" t="s">
        <v>3150</v>
      </c>
      <c r="EE91" s="539">
        <v>2005</v>
      </c>
      <c r="EF91" s="183" t="s">
        <v>572</v>
      </c>
      <c r="EG91" s="183">
        <v>0</v>
      </c>
      <c r="EH91" s="547" t="s">
        <v>572</v>
      </c>
      <c r="EI91" s="547" t="s">
        <v>572</v>
      </c>
      <c r="EJ91" s="183">
        <v>0</v>
      </c>
      <c r="EK91" s="183" t="s">
        <v>572</v>
      </c>
      <c r="EL91" s="547" t="s">
        <v>572</v>
      </c>
      <c r="EM91" s="58" t="s">
        <v>572</v>
      </c>
      <c r="EN91" s="58">
        <v>0</v>
      </c>
      <c r="EO91" s="342">
        <v>1</v>
      </c>
      <c r="EP91" s="340">
        <v>0</v>
      </c>
      <c r="EQ91" s="340">
        <v>0</v>
      </c>
      <c r="ER91" s="202" t="s">
        <v>572</v>
      </c>
      <c r="ES91" s="183" t="s">
        <v>572</v>
      </c>
      <c r="ET91" s="184">
        <v>0</v>
      </c>
      <c r="EU91" s="799">
        <v>0</v>
      </c>
      <c r="EV91" s="202" t="s">
        <v>572</v>
      </c>
      <c r="EW91" s="183" t="s">
        <v>572</v>
      </c>
      <c r="EX91" s="597">
        <v>0</v>
      </c>
      <c r="EY91" s="572" t="s">
        <v>572</v>
      </c>
      <c r="EZ91" s="561" t="s">
        <v>572</v>
      </c>
      <c r="FA91" s="600">
        <v>0</v>
      </c>
      <c r="FB91" s="742" t="s">
        <v>572</v>
      </c>
      <c r="FC91" s="740">
        <v>0</v>
      </c>
      <c r="FD91" s="15" t="s">
        <v>572</v>
      </c>
      <c r="FE91" s="747" t="s">
        <v>572</v>
      </c>
      <c r="FF91" s="761" t="s">
        <v>572</v>
      </c>
      <c r="FG91" s="762" t="s">
        <v>572</v>
      </c>
      <c r="FH91" s="713">
        <v>0</v>
      </c>
      <c r="FI91" s="788" t="s">
        <v>572</v>
      </c>
      <c r="FJ91" s="119" t="s">
        <v>7346</v>
      </c>
      <c r="FK91" s="561" t="s">
        <v>572</v>
      </c>
      <c r="FL91" s="561">
        <v>1</v>
      </c>
      <c r="FM91" s="600">
        <v>0</v>
      </c>
      <c r="FN91" s="761" t="s">
        <v>572</v>
      </c>
      <c r="FO91" s="762" t="s">
        <v>572</v>
      </c>
      <c r="FP91" s="713">
        <v>0</v>
      </c>
      <c r="FQ91" s="788" t="s">
        <v>572</v>
      </c>
      <c r="FR91" s="119" t="s">
        <v>7346</v>
      </c>
      <c r="FS91" s="561" t="s">
        <v>572</v>
      </c>
      <c r="FT91" s="561">
        <v>1</v>
      </c>
      <c r="FU91" s="600">
        <v>0</v>
      </c>
      <c r="FV91" s="566" t="s">
        <v>2486</v>
      </c>
      <c r="FW91" s="541" t="s">
        <v>572</v>
      </c>
      <c r="FX91" s="119" t="s">
        <v>3150</v>
      </c>
      <c r="FY91" s="539" t="s">
        <v>572</v>
      </c>
      <c r="FZ91" s="539">
        <v>0</v>
      </c>
      <c r="GA91" s="676">
        <v>0</v>
      </c>
      <c r="GB91" s="860" t="s">
        <v>572</v>
      </c>
      <c r="GC91" s="182" t="s">
        <v>572</v>
      </c>
      <c r="GD91" s="183">
        <v>0</v>
      </c>
      <c r="GE91" s="683" t="s">
        <v>572</v>
      </c>
      <c r="GF91" s="183" t="s">
        <v>572</v>
      </c>
      <c r="GG91" s="183">
        <v>0</v>
      </c>
      <c r="GH91" s="340" t="s">
        <v>572</v>
      </c>
      <c r="GI91" s="184" t="s">
        <v>572</v>
      </c>
      <c r="GJ91" s="426">
        <f t="shared" si="9"/>
        <v>5</v>
      </c>
      <c r="GK91" s="427">
        <f t="shared" si="10"/>
        <v>22.727272727272727</v>
      </c>
      <c r="GL91" s="12" t="str">
        <f t="shared" si="11"/>
        <v>D</v>
      </c>
      <c r="GM91" s="83" t="s">
        <v>46</v>
      </c>
      <c r="GN91" s="83" t="s">
        <v>2455</v>
      </c>
      <c r="GO91" s="342">
        <v>1</v>
      </c>
      <c r="GP91" s="1017"/>
      <c r="GQ91" s="59">
        <v>1</v>
      </c>
      <c r="GR91" s="57"/>
      <c r="GS91" s="58"/>
      <c r="GT91" s="59"/>
    </row>
    <row r="92" spans="1:202" x14ac:dyDescent="0.25">
      <c r="A92" s="67">
        <v>90</v>
      </c>
      <c r="B92" s="13"/>
      <c r="C92" s="14" t="s">
        <v>6773</v>
      </c>
      <c r="D92" s="83" t="s">
        <v>12</v>
      </c>
      <c r="E92" s="849">
        <v>25155.316999999999</v>
      </c>
      <c r="F92" s="847">
        <v>12578</v>
      </c>
      <c r="G92" s="49">
        <v>500</v>
      </c>
      <c r="H92" s="177" t="s">
        <v>3151</v>
      </c>
      <c r="I92" s="369" t="s">
        <v>8</v>
      </c>
      <c r="J92" s="50">
        <v>0</v>
      </c>
      <c r="K92" s="53" t="s">
        <v>572</v>
      </c>
      <c r="L92" s="16">
        <v>0</v>
      </c>
      <c r="M92" t="s">
        <v>572</v>
      </c>
      <c r="N92" s="16">
        <v>0</v>
      </c>
      <c r="O92" s="17" t="s">
        <v>572</v>
      </c>
      <c r="P92" s="50">
        <v>0</v>
      </c>
      <c r="Q92" s="53" t="s">
        <v>572</v>
      </c>
      <c r="R92" s="16">
        <v>0</v>
      </c>
      <c r="S92" s="50">
        <v>0</v>
      </c>
      <c r="T92" s="167" t="s">
        <v>572</v>
      </c>
      <c r="U92" s="16">
        <v>0</v>
      </c>
      <c r="V92" s="254">
        <v>0</v>
      </c>
      <c r="W92" s="16">
        <v>0</v>
      </c>
      <c r="X92" s="17" t="s">
        <v>572</v>
      </c>
      <c r="Y92" s="16">
        <v>0</v>
      </c>
      <c r="Z92" s="17" t="s">
        <v>572</v>
      </c>
      <c r="AA92" s="16">
        <v>0</v>
      </c>
      <c r="AB92" s="50"/>
      <c r="AC92" s="51" t="s">
        <v>572</v>
      </c>
      <c r="AD92" s="16">
        <v>0</v>
      </c>
      <c r="AE92" s="50"/>
      <c r="AF92" s="50" t="s">
        <v>572</v>
      </c>
      <c r="AG92" s="55" t="s">
        <v>572</v>
      </c>
      <c r="AH92" s="16">
        <v>0</v>
      </c>
      <c r="AI92" s="50"/>
      <c r="AJ92" s="51" t="s">
        <v>572</v>
      </c>
      <c r="AK92" s="16">
        <v>0</v>
      </c>
      <c r="AL92" s="50"/>
      <c r="AM92" s="50"/>
      <c r="AN92" s="51" t="s">
        <v>572</v>
      </c>
      <c r="AO92" s="16">
        <v>0</v>
      </c>
      <c r="AP92" s="50"/>
      <c r="AQ92" s="51" t="s">
        <v>572</v>
      </c>
      <c r="AR92" s="25">
        <v>0</v>
      </c>
      <c r="AS92" s="56">
        <v>0</v>
      </c>
      <c r="AT92" s="56">
        <v>0</v>
      </c>
      <c r="AU92" s="56">
        <v>0</v>
      </c>
      <c r="AV92" s="56">
        <v>0</v>
      </c>
      <c r="AW92" s="56">
        <v>0</v>
      </c>
      <c r="AX92" s="56">
        <v>0</v>
      </c>
      <c r="AY92" s="56">
        <v>0</v>
      </c>
      <c r="AZ92" s="56">
        <v>0</v>
      </c>
      <c r="BA92" s="50">
        <v>0</v>
      </c>
      <c r="BB92" s="50">
        <v>0</v>
      </c>
      <c r="BC92" s="69" t="s">
        <v>572</v>
      </c>
      <c r="BD92" s="423">
        <v>0</v>
      </c>
      <c r="BE92" s="475" t="s">
        <v>572</v>
      </c>
      <c r="BF92" s="25">
        <v>0</v>
      </c>
      <c r="BG92" s="17" t="s">
        <v>572</v>
      </c>
      <c r="BH92" s="16">
        <v>0</v>
      </c>
      <c r="BI92" s="17" t="s">
        <v>572</v>
      </c>
      <c r="BJ92" s="16">
        <v>0</v>
      </c>
      <c r="BK92" s="395" t="s">
        <v>572</v>
      </c>
      <c r="BL92" s="20" t="s">
        <v>1163</v>
      </c>
      <c r="BM92" s="395" t="s">
        <v>572</v>
      </c>
      <c r="BN92" s="20" t="s">
        <v>1164</v>
      </c>
      <c r="BO92" s="132" t="s">
        <v>572</v>
      </c>
      <c r="BP92" s="16">
        <v>0</v>
      </c>
      <c r="BQ92" s="134" t="s">
        <v>572</v>
      </c>
      <c r="BR92" s="16">
        <v>0</v>
      </c>
      <c r="BS92" s="17" t="s">
        <v>572</v>
      </c>
      <c r="BT92" s="16">
        <v>0</v>
      </c>
      <c r="BU92" s="69" t="s">
        <v>572</v>
      </c>
      <c r="BV92" s="16">
        <v>0</v>
      </c>
      <c r="BW92" s="50">
        <v>0</v>
      </c>
      <c r="BX92" s="69" t="s">
        <v>572</v>
      </c>
      <c r="BY92" s="25" t="s">
        <v>1979</v>
      </c>
      <c r="BZ92" s="56" t="s">
        <v>1966</v>
      </c>
      <c r="CA92" s="56" t="s">
        <v>572</v>
      </c>
      <c r="CB92" s="56" t="s">
        <v>572</v>
      </c>
      <c r="CC92" s="55">
        <v>0</v>
      </c>
      <c r="CD92" s="518" t="s">
        <v>572</v>
      </c>
      <c r="CE92" s="1133" t="s">
        <v>572</v>
      </c>
      <c r="CF92" s="75" t="s">
        <v>1548</v>
      </c>
      <c r="CG92" s="518" t="s">
        <v>572</v>
      </c>
      <c r="CH92" s="518">
        <v>0</v>
      </c>
      <c r="CI92" s="518" t="s">
        <v>572</v>
      </c>
      <c r="CJ92" s="518" t="s">
        <v>572</v>
      </c>
      <c r="CK92" s="518" t="s">
        <v>572</v>
      </c>
      <c r="CL92" s="74">
        <v>0</v>
      </c>
      <c r="CM92" s="67" t="s">
        <v>572</v>
      </c>
      <c r="CN92" s="518" t="s">
        <v>572</v>
      </c>
      <c r="CO92" s="518">
        <f t="shared" si="8"/>
        <v>0</v>
      </c>
      <c r="CP92" s="336"/>
      <c r="CQ92" s="67">
        <v>90</v>
      </c>
      <c r="CR92" s="500" t="s">
        <v>571</v>
      </c>
      <c r="CS92" s="507" t="s">
        <v>3637</v>
      </c>
      <c r="CT92" s="511"/>
      <c r="CU92" s="512"/>
      <c r="CV92" s="628" t="s">
        <v>4680</v>
      </c>
      <c r="CW92" s="568">
        <v>0</v>
      </c>
      <c r="CX92" s="631" t="s">
        <v>572</v>
      </c>
      <c r="CY92" s="380">
        <v>2.1739999999999999E-2</v>
      </c>
      <c r="CZ92" s="380">
        <v>7.9000000000000008E-3</v>
      </c>
      <c r="DA92" s="656">
        <v>9</v>
      </c>
      <c r="DB92" s="597">
        <v>7</v>
      </c>
      <c r="DC92" s="597">
        <v>2</v>
      </c>
      <c r="DD92" s="597">
        <v>3</v>
      </c>
      <c r="DE92" s="156" t="s">
        <v>572</v>
      </c>
      <c r="DF92" s="1025" t="s">
        <v>572</v>
      </c>
      <c r="DG92" s="717" t="s">
        <v>572</v>
      </c>
      <c r="DH92" s="1025" t="s">
        <v>572</v>
      </c>
      <c r="DI92" s="700" t="s">
        <v>572</v>
      </c>
      <c r="DJ92" s="549" t="s">
        <v>572</v>
      </c>
      <c r="DK92" s="548" t="s">
        <v>572</v>
      </c>
      <c r="DL92" s="547" t="s">
        <v>572</v>
      </c>
      <c r="DM92" s="581" t="s">
        <v>572</v>
      </c>
      <c r="DN92" s="580">
        <v>0</v>
      </c>
      <c r="DO92" s="581" t="s">
        <v>572</v>
      </c>
      <c r="DP92" s="183" t="s">
        <v>572</v>
      </c>
      <c r="DQ92" s="183" t="s">
        <v>572</v>
      </c>
      <c r="DR92" s="183" t="s">
        <v>572</v>
      </c>
      <c r="DS92" s="184" t="s">
        <v>572</v>
      </c>
      <c r="DT92" s="202" t="s">
        <v>572</v>
      </c>
      <c r="DU92" s="340" t="s">
        <v>572</v>
      </c>
      <c r="DV92" s="183" t="s">
        <v>572</v>
      </c>
      <c r="DW92" s="547" t="s">
        <v>572</v>
      </c>
      <c r="DX92" s="183">
        <v>0</v>
      </c>
      <c r="DY92" s="183" t="s">
        <v>572</v>
      </c>
      <c r="DZ92" s="547" t="s">
        <v>572</v>
      </c>
      <c r="EA92" s="256" t="s">
        <v>572</v>
      </c>
      <c r="EB92" s="58">
        <v>0</v>
      </c>
      <c r="EC92" s="183">
        <v>0</v>
      </c>
      <c r="ED92" s="643" t="s">
        <v>572</v>
      </c>
      <c r="EE92" s="183" t="s">
        <v>572</v>
      </c>
      <c r="EF92" s="183" t="s">
        <v>572</v>
      </c>
      <c r="EG92" s="183">
        <v>0</v>
      </c>
      <c r="EH92" s="547" t="s">
        <v>572</v>
      </c>
      <c r="EI92" s="547" t="s">
        <v>572</v>
      </c>
      <c r="EJ92" s="183">
        <v>0</v>
      </c>
      <c r="EK92" s="183" t="s">
        <v>572</v>
      </c>
      <c r="EL92" s="547" t="s">
        <v>572</v>
      </c>
      <c r="EM92" s="58" t="s">
        <v>572</v>
      </c>
      <c r="EN92" s="58">
        <v>0</v>
      </c>
      <c r="EO92" s="342">
        <v>0</v>
      </c>
      <c r="EP92" s="340" t="s">
        <v>572</v>
      </c>
      <c r="EQ92" s="340" t="s">
        <v>572</v>
      </c>
      <c r="ER92" s="202" t="s">
        <v>572</v>
      </c>
      <c r="ES92" s="183" t="s">
        <v>572</v>
      </c>
      <c r="ET92" s="184">
        <v>0</v>
      </c>
      <c r="EU92" s="799" t="s">
        <v>572</v>
      </c>
      <c r="EV92" s="202" t="s">
        <v>572</v>
      </c>
      <c r="EW92" s="183" t="s">
        <v>572</v>
      </c>
      <c r="EX92" s="597">
        <v>0</v>
      </c>
      <c r="EY92" s="572" t="s">
        <v>572</v>
      </c>
      <c r="EZ92" s="561" t="s">
        <v>572</v>
      </c>
      <c r="FA92" s="600">
        <v>0</v>
      </c>
      <c r="FB92" s="742">
        <v>1500000</v>
      </c>
      <c r="FC92" s="740">
        <v>2</v>
      </c>
      <c r="FD92" s="691" t="s">
        <v>7469</v>
      </c>
      <c r="FE92" s="747">
        <v>2004</v>
      </c>
      <c r="FF92" s="761" t="s">
        <v>572</v>
      </c>
      <c r="FG92" s="762" t="s">
        <v>572</v>
      </c>
      <c r="FH92" s="713">
        <v>0</v>
      </c>
      <c r="FI92" s="788" t="s">
        <v>572</v>
      </c>
      <c r="FJ92" s="119" t="s">
        <v>572</v>
      </c>
      <c r="FK92" s="561" t="s">
        <v>572</v>
      </c>
      <c r="FL92" s="561">
        <v>0</v>
      </c>
      <c r="FM92" s="600">
        <v>0</v>
      </c>
      <c r="FN92" s="761" t="s">
        <v>572</v>
      </c>
      <c r="FO92" s="762" t="s">
        <v>572</v>
      </c>
      <c r="FP92" s="713">
        <v>0</v>
      </c>
      <c r="FQ92" s="788" t="s">
        <v>572</v>
      </c>
      <c r="FR92" s="119" t="s">
        <v>572</v>
      </c>
      <c r="FS92" s="561" t="s">
        <v>572</v>
      </c>
      <c r="FT92" s="561">
        <v>0</v>
      </c>
      <c r="FU92" s="600">
        <v>0</v>
      </c>
      <c r="FV92" s="423" t="s">
        <v>572</v>
      </c>
      <c r="FW92" s="541" t="s">
        <v>572</v>
      </c>
      <c r="FX92" s="539" t="s">
        <v>572</v>
      </c>
      <c r="FY92" s="539" t="s">
        <v>572</v>
      </c>
      <c r="FZ92" s="539">
        <v>0</v>
      </c>
      <c r="GA92" s="676">
        <v>0</v>
      </c>
      <c r="GB92" s="860" t="s">
        <v>572</v>
      </c>
      <c r="GC92" s="182" t="s">
        <v>572</v>
      </c>
      <c r="GD92" s="183">
        <v>0</v>
      </c>
      <c r="GE92" s="683" t="s">
        <v>572</v>
      </c>
      <c r="GF92" s="183" t="s">
        <v>572</v>
      </c>
      <c r="GG92" s="183">
        <v>0</v>
      </c>
      <c r="GH92" s="340" t="s">
        <v>572</v>
      </c>
      <c r="GI92" s="184" t="s">
        <v>572</v>
      </c>
      <c r="GJ92" s="426">
        <f t="shared" si="9"/>
        <v>0</v>
      </c>
      <c r="GK92" s="427">
        <f t="shared" si="10"/>
        <v>0</v>
      </c>
      <c r="GL92" s="12" t="str">
        <f t="shared" si="11"/>
        <v>D</v>
      </c>
      <c r="GM92" s="83" t="s">
        <v>12</v>
      </c>
      <c r="GN92" s="83"/>
      <c r="GO92" s="342"/>
      <c r="GP92" s="1017"/>
      <c r="GQ92" s="59">
        <v>0</v>
      </c>
      <c r="GR92" s="57" t="s">
        <v>2463</v>
      </c>
      <c r="GS92" s="58"/>
      <c r="GT92" s="59"/>
    </row>
    <row r="93" spans="1:202" x14ac:dyDescent="0.25">
      <c r="A93" s="67">
        <v>91</v>
      </c>
      <c r="B93" s="13"/>
      <c r="C93" s="14" t="s">
        <v>573</v>
      </c>
      <c r="D93" s="83" t="s">
        <v>38</v>
      </c>
      <c r="E93" s="849">
        <v>50293.438999999998</v>
      </c>
      <c r="F93" s="847">
        <v>1388988.4198280426</v>
      </c>
      <c r="G93" s="49">
        <v>27440</v>
      </c>
      <c r="H93" s="109" t="s">
        <v>575</v>
      </c>
      <c r="I93" s="369" t="s">
        <v>574</v>
      </c>
      <c r="J93" s="50">
        <v>2</v>
      </c>
      <c r="K93" s="116" t="s">
        <v>1409</v>
      </c>
      <c r="L93" s="16">
        <v>2</v>
      </c>
      <c r="M93" s="1173" t="s">
        <v>9597</v>
      </c>
      <c r="N93" s="16">
        <v>3</v>
      </c>
      <c r="O93" s="19" t="s">
        <v>2685</v>
      </c>
      <c r="P93" s="344">
        <v>1</v>
      </c>
      <c r="Q93" s="115" t="s">
        <v>2347</v>
      </c>
      <c r="R93" s="16">
        <v>1</v>
      </c>
      <c r="S93" s="50">
        <v>1</v>
      </c>
      <c r="T93" s="474" t="s">
        <v>2686</v>
      </c>
      <c r="U93" s="16">
        <v>2</v>
      </c>
      <c r="V93" s="254">
        <v>1</v>
      </c>
      <c r="W93" s="16">
        <v>2</v>
      </c>
      <c r="X93" s="177" t="s">
        <v>2336</v>
      </c>
      <c r="Y93" s="16">
        <v>1</v>
      </c>
      <c r="Z93" s="19" t="s">
        <v>1890</v>
      </c>
      <c r="AA93" s="16">
        <v>1</v>
      </c>
      <c r="AB93" s="50">
        <v>1</v>
      </c>
      <c r="AC93" s="51">
        <v>1991</v>
      </c>
      <c r="AD93" s="16">
        <v>1</v>
      </c>
      <c r="AE93" s="50">
        <v>1</v>
      </c>
      <c r="AF93" s="50">
        <v>5</v>
      </c>
      <c r="AG93" s="51">
        <v>2005</v>
      </c>
      <c r="AH93" s="16">
        <v>1</v>
      </c>
      <c r="AI93" s="50">
        <v>1</v>
      </c>
      <c r="AJ93" s="51">
        <v>1991</v>
      </c>
      <c r="AK93" s="16">
        <v>1</v>
      </c>
      <c r="AL93" s="50">
        <v>4</v>
      </c>
      <c r="AM93" s="50">
        <v>1</v>
      </c>
      <c r="AN93" s="51">
        <v>1991</v>
      </c>
      <c r="AO93" s="16">
        <v>1</v>
      </c>
      <c r="AP93" s="50">
        <v>1</v>
      </c>
      <c r="AQ93" s="51">
        <v>2003</v>
      </c>
      <c r="AR93" s="16">
        <v>1</v>
      </c>
      <c r="AS93" s="50">
        <v>1</v>
      </c>
      <c r="AT93" s="50">
        <v>1</v>
      </c>
      <c r="AU93" s="50">
        <v>1</v>
      </c>
      <c r="AV93" s="50">
        <v>1</v>
      </c>
      <c r="AW93" s="50">
        <v>1</v>
      </c>
      <c r="AX93" s="50">
        <v>1</v>
      </c>
      <c r="AY93" s="50">
        <v>1</v>
      </c>
      <c r="AZ93" s="50">
        <v>1</v>
      </c>
      <c r="BA93" s="50">
        <v>1</v>
      </c>
      <c r="BB93" s="50">
        <v>0</v>
      </c>
      <c r="BC93" s="69" t="s">
        <v>572</v>
      </c>
      <c r="BD93" s="423">
        <v>1</v>
      </c>
      <c r="BE93" s="19" t="s">
        <v>3187</v>
      </c>
      <c r="BF93" s="25">
        <v>2</v>
      </c>
      <c r="BG93" s="19" t="s">
        <v>2117</v>
      </c>
      <c r="BH93" s="16">
        <v>1</v>
      </c>
      <c r="BI93" s="19" t="s">
        <v>1893</v>
      </c>
      <c r="BJ93" s="16">
        <v>0</v>
      </c>
      <c r="BK93" s="119" t="s">
        <v>1889</v>
      </c>
      <c r="BL93" s="20" t="s">
        <v>576</v>
      </c>
      <c r="BM93" s="21" t="s">
        <v>578</v>
      </c>
      <c r="BN93" s="20" t="s">
        <v>577</v>
      </c>
      <c r="BO93" s="132" t="s">
        <v>572</v>
      </c>
      <c r="BP93" s="16">
        <v>1</v>
      </c>
      <c r="BQ93" s="19" t="s">
        <v>1891</v>
      </c>
      <c r="BR93" s="16">
        <v>1</v>
      </c>
      <c r="BS93" s="19" t="s">
        <v>1892</v>
      </c>
      <c r="BT93" s="16">
        <v>2</v>
      </c>
      <c r="BU93" s="69" t="s">
        <v>572</v>
      </c>
      <c r="BV93" s="16">
        <v>1</v>
      </c>
      <c r="BW93" s="50">
        <v>3</v>
      </c>
      <c r="BX93" s="69" t="s">
        <v>572</v>
      </c>
      <c r="BY93" s="16" t="s">
        <v>1979</v>
      </c>
      <c r="BZ93" s="50" t="s">
        <v>1966</v>
      </c>
      <c r="CA93" s="56" t="s">
        <v>572</v>
      </c>
      <c r="CB93" s="56" t="s">
        <v>572</v>
      </c>
      <c r="CC93" s="55">
        <v>0</v>
      </c>
      <c r="CD93" s="83" t="s">
        <v>1515</v>
      </c>
      <c r="CE93" s="1131" t="s">
        <v>1678</v>
      </c>
      <c r="CF93" s="75" t="s">
        <v>1548</v>
      </c>
      <c r="CG93" s="75" t="s">
        <v>13</v>
      </c>
      <c r="CH93" s="75">
        <v>3</v>
      </c>
      <c r="CI93" s="75">
        <v>2007</v>
      </c>
      <c r="CJ93" s="75" t="s">
        <v>1542</v>
      </c>
      <c r="CK93" s="75">
        <v>1</v>
      </c>
      <c r="CL93" s="75">
        <v>1</v>
      </c>
      <c r="CM93" s="75" t="s">
        <v>1558</v>
      </c>
      <c r="CN93" s="75" t="s">
        <v>1553</v>
      </c>
      <c r="CO93" s="75">
        <f t="shared" si="8"/>
        <v>3</v>
      </c>
      <c r="CP93" s="336"/>
      <c r="CQ93" s="67">
        <v>91</v>
      </c>
      <c r="CR93" s="500" t="s">
        <v>573</v>
      </c>
      <c r="CS93" s="507" t="s">
        <v>3638</v>
      </c>
      <c r="CT93" s="511"/>
      <c r="CU93" s="512"/>
      <c r="CV93" s="632" t="s">
        <v>4731</v>
      </c>
      <c r="CW93" s="568">
        <v>2</v>
      </c>
      <c r="CX93" s="636" t="s">
        <v>4731</v>
      </c>
      <c r="CY93" s="380">
        <v>0.94203000000000003</v>
      </c>
      <c r="CZ93" s="380">
        <v>0.97640000000000005</v>
      </c>
      <c r="DA93" s="656">
        <v>100</v>
      </c>
      <c r="DB93" s="597">
        <v>82</v>
      </c>
      <c r="DC93" s="597">
        <v>77</v>
      </c>
      <c r="DD93" s="597">
        <v>88</v>
      </c>
      <c r="DE93" s="685" t="s">
        <v>9348</v>
      </c>
      <c r="DF93" s="1025" t="s">
        <v>9349</v>
      </c>
      <c r="DG93" s="717">
        <v>6</v>
      </c>
      <c r="DH93" s="119" t="s">
        <v>9350</v>
      </c>
      <c r="DI93" s="700">
        <v>2000</v>
      </c>
      <c r="DJ93" s="521" t="s">
        <v>4242</v>
      </c>
      <c r="DK93" s="537">
        <v>1948</v>
      </c>
      <c r="DL93" s="538" t="s">
        <v>4244</v>
      </c>
      <c r="DM93" s="581">
        <v>2005</v>
      </c>
      <c r="DN93" s="580">
        <v>3</v>
      </c>
      <c r="DO93" s="580">
        <v>4</v>
      </c>
      <c r="DP93" s="183" t="s">
        <v>572</v>
      </c>
      <c r="DQ93" s="183" t="s">
        <v>572</v>
      </c>
      <c r="DR93" s="183" t="s">
        <v>572</v>
      </c>
      <c r="DS93" s="184" t="s">
        <v>572</v>
      </c>
      <c r="DT93" s="542" t="s">
        <v>6094</v>
      </c>
      <c r="DU93" s="676">
        <v>1966</v>
      </c>
      <c r="DV93" s="547" t="s">
        <v>6148</v>
      </c>
      <c r="DW93" s="547" t="s">
        <v>6147</v>
      </c>
      <c r="DX93" s="183">
        <v>2</v>
      </c>
      <c r="DY93" s="183" t="s">
        <v>2699</v>
      </c>
      <c r="DZ93" s="538" t="s">
        <v>6145</v>
      </c>
      <c r="EA93" s="374">
        <v>2005</v>
      </c>
      <c r="EB93" s="370">
        <v>3</v>
      </c>
      <c r="EC93" s="539">
        <v>3</v>
      </c>
      <c r="ED93" s="642" t="s">
        <v>5443</v>
      </c>
      <c r="EE93" s="539">
        <v>1907</v>
      </c>
      <c r="EF93" s="537">
        <v>1968</v>
      </c>
      <c r="EG93" s="539">
        <v>3</v>
      </c>
      <c r="EH93" s="541" t="s">
        <v>4115</v>
      </c>
      <c r="EI93" s="547" t="s">
        <v>6146</v>
      </c>
      <c r="EJ93" s="183">
        <v>2</v>
      </c>
      <c r="EK93" s="183" t="s">
        <v>2699</v>
      </c>
      <c r="EL93" s="538" t="s">
        <v>6145</v>
      </c>
      <c r="EM93" s="370">
        <v>2003</v>
      </c>
      <c r="EN93" s="370">
        <v>3</v>
      </c>
      <c r="EO93" s="700">
        <v>3</v>
      </c>
      <c r="EP93" s="676">
        <v>1</v>
      </c>
      <c r="EQ93" s="676">
        <v>1</v>
      </c>
      <c r="ER93" s="542" t="s">
        <v>4543</v>
      </c>
      <c r="ES93" s="183">
        <v>2000</v>
      </c>
      <c r="ET93" s="184">
        <v>3</v>
      </c>
      <c r="EU93" s="799">
        <v>1</v>
      </c>
      <c r="EV93" s="571" t="s">
        <v>4486</v>
      </c>
      <c r="EW93" s="183">
        <v>2002</v>
      </c>
      <c r="EX93" s="597">
        <v>2</v>
      </c>
      <c r="EY93" s="571" t="s">
        <v>6264</v>
      </c>
      <c r="EZ93" s="183">
        <v>2002</v>
      </c>
      <c r="FA93" s="599">
        <v>3</v>
      </c>
      <c r="FB93" s="742">
        <v>1897000</v>
      </c>
      <c r="FC93" s="740">
        <v>2</v>
      </c>
      <c r="FD93" s="691" t="s">
        <v>7468</v>
      </c>
      <c r="FE93" s="747">
        <v>2004</v>
      </c>
      <c r="FF93" s="761" t="s">
        <v>7347</v>
      </c>
      <c r="FG93" s="762" t="s">
        <v>7348</v>
      </c>
      <c r="FH93" s="713">
        <v>1</v>
      </c>
      <c r="FI93" s="788" t="s">
        <v>1563</v>
      </c>
      <c r="FJ93" s="119" t="s">
        <v>7195</v>
      </c>
      <c r="FK93" s="561">
        <v>2003</v>
      </c>
      <c r="FL93" s="561">
        <v>3</v>
      </c>
      <c r="FM93" s="600">
        <v>2</v>
      </c>
      <c r="FN93" s="761" t="s">
        <v>7347</v>
      </c>
      <c r="FO93" s="762" t="s">
        <v>7348</v>
      </c>
      <c r="FP93" s="713">
        <v>1</v>
      </c>
      <c r="FQ93" s="788" t="s">
        <v>1563</v>
      </c>
      <c r="FR93" s="119" t="s">
        <v>7195</v>
      </c>
      <c r="FS93" s="561">
        <v>2003</v>
      </c>
      <c r="FT93" s="561">
        <v>3</v>
      </c>
      <c r="FU93" s="600">
        <v>2</v>
      </c>
      <c r="FV93" s="423" t="s">
        <v>572</v>
      </c>
      <c r="FW93" s="541" t="s">
        <v>5903</v>
      </c>
      <c r="FX93" s="536" t="s">
        <v>6326</v>
      </c>
      <c r="FY93" s="539">
        <v>2002</v>
      </c>
      <c r="FZ93" s="539">
        <v>3</v>
      </c>
      <c r="GA93" s="698">
        <v>3</v>
      </c>
      <c r="GB93" s="650" t="s">
        <v>6327</v>
      </c>
      <c r="GC93" s="979" t="s">
        <v>8798</v>
      </c>
      <c r="GD93" s="183">
        <v>1</v>
      </c>
      <c r="GE93" s="683" t="s">
        <v>1563</v>
      </c>
      <c r="GF93" s="183">
        <v>2007</v>
      </c>
      <c r="GG93" s="183">
        <v>3</v>
      </c>
      <c r="GH93" s="340" t="s">
        <v>8835</v>
      </c>
      <c r="GI93" s="184" t="s">
        <v>8840</v>
      </c>
      <c r="GJ93" s="426">
        <f t="shared" si="9"/>
        <v>22</v>
      </c>
      <c r="GK93" s="427">
        <f t="shared" si="10"/>
        <v>100</v>
      </c>
      <c r="GL93" s="12" t="str">
        <f t="shared" si="11"/>
        <v>A</v>
      </c>
      <c r="GM93" s="83" t="s">
        <v>38</v>
      </c>
      <c r="GN93" s="83" t="s">
        <v>2455</v>
      </c>
      <c r="GO93" s="342"/>
      <c r="GP93" s="1017"/>
      <c r="GQ93" s="59">
        <v>0</v>
      </c>
      <c r="GR93" s="57"/>
      <c r="GS93" s="58" t="s">
        <v>2430</v>
      </c>
      <c r="GT93" s="59" t="s">
        <v>2465</v>
      </c>
    </row>
    <row r="94" spans="1:202" x14ac:dyDescent="0.25">
      <c r="A94" s="67">
        <v>92</v>
      </c>
      <c r="B94" s="13"/>
      <c r="C94" s="23" t="s">
        <v>579</v>
      </c>
      <c r="D94" s="83" t="s">
        <v>46</v>
      </c>
      <c r="E94" s="849">
        <v>1804.944</v>
      </c>
      <c r="F94" s="847">
        <v>7107.1354137841454</v>
      </c>
      <c r="G94" s="49">
        <v>3950</v>
      </c>
      <c r="H94" s="109" t="s">
        <v>2348</v>
      </c>
      <c r="I94" s="369" t="s">
        <v>8</v>
      </c>
      <c r="J94" s="50">
        <v>2</v>
      </c>
      <c r="K94" s="116" t="s">
        <v>2348</v>
      </c>
      <c r="L94" s="16">
        <v>1</v>
      </c>
      <c r="M94" s="529" t="s">
        <v>9598</v>
      </c>
      <c r="N94" s="16">
        <v>1</v>
      </c>
      <c r="O94" s="17" t="s">
        <v>572</v>
      </c>
      <c r="P94" s="50">
        <v>1</v>
      </c>
      <c r="Q94" s="474" t="s">
        <v>3758</v>
      </c>
      <c r="R94" s="16">
        <v>0</v>
      </c>
      <c r="S94" s="50">
        <v>0</v>
      </c>
      <c r="T94" s="167" t="s">
        <v>572</v>
      </c>
      <c r="U94" s="16">
        <v>1</v>
      </c>
      <c r="V94" s="254">
        <v>1</v>
      </c>
      <c r="W94" s="16">
        <v>0</v>
      </c>
      <c r="X94" s="17" t="s">
        <v>572</v>
      </c>
      <c r="Y94" s="16">
        <v>1</v>
      </c>
      <c r="Z94" s="1" t="s">
        <v>1774</v>
      </c>
      <c r="AA94" s="16">
        <v>1</v>
      </c>
      <c r="AB94" s="50">
        <v>0</v>
      </c>
      <c r="AC94" s="51">
        <v>2009</v>
      </c>
      <c r="AD94" s="16">
        <v>1</v>
      </c>
      <c r="AE94" s="50">
        <v>0</v>
      </c>
      <c r="AF94" s="50">
        <v>3</v>
      </c>
      <c r="AG94" s="51">
        <v>2011</v>
      </c>
      <c r="AH94" s="25">
        <v>0</v>
      </c>
      <c r="AI94" s="56"/>
      <c r="AJ94" s="55" t="s">
        <v>572</v>
      </c>
      <c r="AK94" s="16">
        <v>1</v>
      </c>
      <c r="AL94" s="50">
        <v>2</v>
      </c>
      <c r="AM94" s="50">
        <v>0</v>
      </c>
      <c r="AN94" s="51">
        <v>2011</v>
      </c>
      <c r="AO94" s="16">
        <v>0</v>
      </c>
      <c r="AP94" s="50"/>
      <c r="AQ94" s="51" t="s">
        <v>572</v>
      </c>
      <c r="AR94" s="16">
        <v>1</v>
      </c>
      <c r="AS94" s="50">
        <v>1</v>
      </c>
      <c r="AT94" s="50">
        <v>0</v>
      </c>
      <c r="AU94" s="50">
        <v>0</v>
      </c>
      <c r="AV94" s="50">
        <v>0</v>
      </c>
      <c r="AW94" s="50">
        <v>1</v>
      </c>
      <c r="AX94" s="50">
        <v>1</v>
      </c>
      <c r="AY94" s="50">
        <v>1</v>
      </c>
      <c r="AZ94" s="50">
        <v>0</v>
      </c>
      <c r="BA94" s="50">
        <v>0</v>
      </c>
      <c r="BB94" s="50">
        <v>0</v>
      </c>
      <c r="BC94" s="69" t="s">
        <v>572</v>
      </c>
      <c r="BD94" s="423">
        <v>0</v>
      </c>
      <c r="BE94" s="19" t="s">
        <v>572</v>
      </c>
      <c r="BF94" s="25">
        <v>0</v>
      </c>
      <c r="BG94" s="19" t="s">
        <v>572</v>
      </c>
      <c r="BH94" s="16">
        <v>0</v>
      </c>
      <c r="BI94" s="19" t="s">
        <v>572</v>
      </c>
      <c r="BJ94" s="16">
        <v>0</v>
      </c>
      <c r="BK94" s="21" t="s">
        <v>1166</v>
      </c>
      <c r="BL94" s="20" t="s">
        <v>1165</v>
      </c>
      <c r="BM94" s="21" t="s">
        <v>1167</v>
      </c>
      <c r="BN94" s="20" t="s">
        <v>1168</v>
      </c>
      <c r="BO94" s="132" t="s">
        <v>572</v>
      </c>
      <c r="BP94" s="16">
        <v>0</v>
      </c>
      <c r="BQ94" s="134" t="s">
        <v>572</v>
      </c>
      <c r="BR94" s="16">
        <v>0</v>
      </c>
      <c r="BS94" s="17" t="s">
        <v>572</v>
      </c>
      <c r="BT94" s="16">
        <v>0</v>
      </c>
      <c r="BU94" s="17" t="s">
        <v>1775</v>
      </c>
      <c r="BV94" s="16">
        <v>0</v>
      </c>
      <c r="BW94" s="50">
        <v>3</v>
      </c>
      <c r="BX94" s="69" t="s">
        <v>572</v>
      </c>
      <c r="BY94" s="16" t="s">
        <v>2008</v>
      </c>
      <c r="BZ94" s="50" t="s">
        <v>2018</v>
      </c>
      <c r="CA94" s="50" t="s">
        <v>1966</v>
      </c>
      <c r="CB94" s="50" t="s">
        <v>572</v>
      </c>
      <c r="CC94" s="51">
        <v>0</v>
      </c>
      <c r="CD94" s="83" t="s">
        <v>1276</v>
      </c>
      <c r="CE94" s="1131" t="s">
        <v>1555</v>
      </c>
      <c r="CF94" s="75" t="s">
        <v>1548</v>
      </c>
      <c r="CG94" s="75" t="s">
        <v>1549</v>
      </c>
      <c r="CH94" s="75">
        <v>3</v>
      </c>
      <c r="CI94" s="75">
        <v>2006</v>
      </c>
      <c r="CJ94" s="75" t="s">
        <v>1548</v>
      </c>
      <c r="CK94" s="75">
        <v>1</v>
      </c>
      <c r="CL94" s="75">
        <v>2</v>
      </c>
      <c r="CM94" s="75" t="s">
        <v>1550</v>
      </c>
      <c r="CN94" s="75" t="s">
        <v>1551</v>
      </c>
      <c r="CO94" s="75">
        <f t="shared" si="8"/>
        <v>2</v>
      </c>
      <c r="CP94" s="336"/>
      <c r="CQ94" s="67">
        <v>92</v>
      </c>
      <c r="CR94" s="500" t="s">
        <v>579</v>
      </c>
      <c r="CS94" s="507" t="s">
        <v>3639</v>
      </c>
      <c r="CT94" s="511">
        <v>2009</v>
      </c>
      <c r="CU94" s="512"/>
      <c r="CV94" s="632" t="s">
        <v>5635</v>
      </c>
      <c r="CW94" s="568">
        <v>1</v>
      </c>
      <c r="CX94" s="636" t="s">
        <v>5635</v>
      </c>
      <c r="CY94" s="380" t="s">
        <v>572</v>
      </c>
      <c r="CZ94" s="380" t="s">
        <v>572</v>
      </c>
      <c r="DA94" s="656" t="s">
        <v>572</v>
      </c>
      <c r="DB94" s="597" t="s">
        <v>572</v>
      </c>
      <c r="DC94" s="597" t="s">
        <v>572</v>
      </c>
      <c r="DD94" s="597" t="s">
        <v>572</v>
      </c>
      <c r="DE94" s="531" t="s">
        <v>9351</v>
      </c>
      <c r="DF94" s="1025" t="s">
        <v>9352</v>
      </c>
      <c r="DG94" s="717">
        <v>6</v>
      </c>
      <c r="DH94" s="685" t="s">
        <v>9353</v>
      </c>
      <c r="DI94" s="700">
        <v>2009</v>
      </c>
      <c r="DJ94" s="521" t="s">
        <v>4246</v>
      </c>
      <c r="DK94" s="537">
        <v>2003</v>
      </c>
      <c r="DL94" s="538" t="s">
        <v>4245</v>
      </c>
      <c r="DM94" s="623">
        <v>2006</v>
      </c>
      <c r="DN94" s="580">
        <v>2</v>
      </c>
      <c r="DO94" s="580">
        <v>4</v>
      </c>
      <c r="DP94" s="183" t="s">
        <v>572</v>
      </c>
      <c r="DQ94" s="183" t="s">
        <v>572</v>
      </c>
      <c r="DR94" s="183" t="s">
        <v>572</v>
      </c>
      <c r="DS94" s="184" t="s">
        <v>572</v>
      </c>
      <c r="DT94" s="542" t="s">
        <v>6095</v>
      </c>
      <c r="DU94" s="676">
        <v>2000</v>
      </c>
      <c r="DV94" s="183" t="s">
        <v>4053</v>
      </c>
      <c r="DW94" s="547" t="s">
        <v>4054</v>
      </c>
      <c r="DX94" s="183">
        <v>2</v>
      </c>
      <c r="DY94" s="183" t="s">
        <v>4053</v>
      </c>
      <c r="DZ94" s="538" t="s">
        <v>6149</v>
      </c>
      <c r="EA94" s="256">
        <v>2001</v>
      </c>
      <c r="EB94" s="58">
        <v>3</v>
      </c>
      <c r="EC94" s="183">
        <v>2</v>
      </c>
      <c r="ED94" s="642" t="s">
        <v>6046</v>
      </c>
      <c r="EE94" s="539">
        <v>1999</v>
      </c>
      <c r="EF94" s="183" t="s">
        <v>572</v>
      </c>
      <c r="EG94" s="183" t="s">
        <v>572</v>
      </c>
      <c r="EH94" s="541" t="s">
        <v>4064</v>
      </c>
      <c r="EI94" s="547" t="s">
        <v>4470</v>
      </c>
      <c r="EJ94" s="183">
        <v>2</v>
      </c>
      <c r="EK94" s="183" t="s">
        <v>6962</v>
      </c>
      <c r="EL94" s="538" t="s">
        <v>6047</v>
      </c>
      <c r="EM94" s="370">
        <v>2012</v>
      </c>
      <c r="EN94" s="370">
        <v>3</v>
      </c>
      <c r="EO94" s="700">
        <v>2</v>
      </c>
      <c r="EP94" s="676">
        <v>1</v>
      </c>
      <c r="EQ94" s="676">
        <v>1</v>
      </c>
      <c r="ER94" s="542" t="s">
        <v>4544</v>
      </c>
      <c r="ES94" s="183">
        <v>2011</v>
      </c>
      <c r="ET94" s="184">
        <v>2</v>
      </c>
      <c r="EU94" s="799">
        <v>0</v>
      </c>
      <c r="EV94" s="202" t="s">
        <v>572</v>
      </c>
      <c r="EW94" s="183" t="s">
        <v>572</v>
      </c>
      <c r="EX94" s="597">
        <v>0</v>
      </c>
      <c r="EY94" s="202" t="s">
        <v>572</v>
      </c>
      <c r="EZ94" s="183" t="s">
        <v>572</v>
      </c>
      <c r="FA94" s="599">
        <v>0</v>
      </c>
      <c r="FB94" s="742" t="s">
        <v>572</v>
      </c>
      <c r="FC94" s="740">
        <v>0</v>
      </c>
      <c r="FD94" s="15" t="s">
        <v>572</v>
      </c>
      <c r="FE94" s="747" t="s">
        <v>572</v>
      </c>
      <c r="FF94" s="761" t="s">
        <v>6652</v>
      </c>
      <c r="FG94" s="762" t="s">
        <v>6855</v>
      </c>
      <c r="FH94" s="713">
        <v>2</v>
      </c>
      <c r="FI94" s="788" t="s">
        <v>2699</v>
      </c>
      <c r="FJ94" s="119" t="s">
        <v>7349</v>
      </c>
      <c r="FK94" s="561">
        <v>2013</v>
      </c>
      <c r="FL94" s="561">
        <v>3</v>
      </c>
      <c r="FM94" s="600">
        <v>2</v>
      </c>
      <c r="FN94" s="761" t="s">
        <v>6652</v>
      </c>
      <c r="FO94" s="762" t="s">
        <v>6855</v>
      </c>
      <c r="FP94" s="713">
        <v>2</v>
      </c>
      <c r="FQ94" s="788" t="s">
        <v>2699</v>
      </c>
      <c r="FR94" s="119" t="s">
        <v>7349</v>
      </c>
      <c r="FS94" s="561">
        <v>2013</v>
      </c>
      <c r="FT94" s="561">
        <v>3</v>
      </c>
      <c r="FU94" s="600">
        <v>2</v>
      </c>
      <c r="FV94" s="564" t="s">
        <v>1546</v>
      </c>
      <c r="FW94" s="541" t="s">
        <v>6329</v>
      </c>
      <c r="FX94" s="536" t="s">
        <v>6328</v>
      </c>
      <c r="FY94" s="671">
        <v>2013</v>
      </c>
      <c r="FZ94" s="539">
        <v>3</v>
      </c>
      <c r="GA94" s="676">
        <v>1</v>
      </c>
      <c r="GB94" s="650" t="s">
        <v>6330</v>
      </c>
      <c r="GC94" s="109" t="s">
        <v>8</v>
      </c>
      <c r="GD94" s="183">
        <v>2</v>
      </c>
      <c r="GE94" s="683" t="s">
        <v>2699</v>
      </c>
      <c r="GF94" s="183">
        <v>2006</v>
      </c>
      <c r="GG94" s="183">
        <v>3</v>
      </c>
      <c r="GH94" s="340" t="s">
        <v>8835</v>
      </c>
      <c r="GI94" s="184">
        <v>4</v>
      </c>
      <c r="GJ94" s="426">
        <f t="shared" si="9"/>
        <v>14</v>
      </c>
      <c r="GK94" s="427">
        <f t="shared" si="10"/>
        <v>63.636363636363633</v>
      </c>
      <c r="GL94" s="12" t="str">
        <f t="shared" si="11"/>
        <v>B</v>
      </c>
      <c r="GM94" s="83" t="s">
        <v>46</v>
      </c>
      <c r="GN94" s="83" t="s">
        <v>2456</v>
      </c>
      <c r="GO94" s="342">
        <v>1</v>
      </c>
      <c r="GP94" s="1017"/>
      <c r="GQ94" s="59">
        <v>0</v>
      </c>
      <c r="GR94" s="57"/>
      <c r="GS94" s="58"/>
      <c r="GT94" s="59"/>
    </row>
    <row r="95" spans="1:202" x14ac:dyDescent="0.25">
      <c r="A95" s="67">
        <v>93</v>
      </c>
      <c r="B95" s="13"/>
      <c r="C95" s="14" t="s">
        <v>580</v>
      </c>
      <c r="D95" s="83" t="s">
        <v>38</v>
      </c>
      <c r="E95" s="849">
        <v>3892.1149999999998</v>
      </c>
      <c r="F95" s="847">
        <v>159296.36002459141</v>
      </c>
      <c r="G95" s="49">
        <v>40930</v>
      </c>
      <c r="H95" s="109" t="s">
        <v>582</v>
      </c>
      <c r="I95" s="369" t="s">
        <v>581</v>
      </c>
      <c r="J95" s="50">
        <v>2</v>
      </c>
      <c r="K95" s="115" t="s">
        <v>4183</v>
      </c>
      <c r="L95" s="16">
        <v>0</v>
      </c>
      <c r="M95" t="s">
        <v>572</v>
      </c>
      <c r="N95" s="16">
        <v>1</v>
      </c>
      <c r="O95" s="17" t="s">
        <v>572</v>
      </c>
      <c r="P95" s="50">
        <v>0</v>
      </c>
      <c r="Q95" s="53" t="s">
        <v>572</v>
      </c>
      <c r="R95" s="16">
        <v>0</v>
      </c>
      <c r="S95" s="50">
        <v>0</v>
      </c>
      <c r="T95" s="167" t="s">
        <v>572</v>
      </c>
      <c r="U95" s="16">
        <v>1</v>
      </c>
      <c r="V95" s="254">
        <v>1</v>
      </c>
      <c r="W95" s="16">
        <v>1</v>
      </c>
      <c r="X95" s="1" t="s">
        <v>3749</v>
      </c>
      <c r="Y95" s="16">
        <v>0</v>
      </c>
      <c r="Z95" s="17" t="s">
        <v>572</v>
      </c>
      <c r="AA95" s="16">
        <v>1</v>
      </c>
      <c r="AB95" s="50">
        <v>0</v>
      </c>
      <c r="AC95" s="51">
        <v>2008</v>
      </c>
      <c r="AD95" s="16">
        <v>0</v>
      </c>
      <c r="AE95" s="50"/>
      <c r="AF95" s="50" t="s">
        <v>572</v>
      </c>
      <c r="AG95" s="55" t="s">
        <v>572</v>
      </c>
      <c r="AH95" s="25">
        <v>0</v>
      </c>
      <c r="AI95" s="56"/>
      <c r="AJ95" s="55" t="s">
        <v>572</v>
      </c>
      <c r="AK95" s="16">
        <v>0</v>
      </c>
      <c r="AL95" s="50"/>
      <c r="AM95" s="50"/>
      <c r="AN95" s="51" t="s">
        <v>572</v>
      </c>
      <c r="AO95" s="16">
        <v>0</v>
      </c>
      <c r="AP95" s="50"/>
      <c r="AQ95" s="51" t="s">
        <v>572</v>
      </c>
      <c r="AR95" s="16">
        <v>1</v>
      </c>
      <c r="AS95" s="50">
        <v>1</v>
      </c>
      <c r="AT95" s="50">
        <v>0</v>
      </c>
      <c r="AU95" s="50">
        <v>0</v>
      </c>
      <c r="AV95" s="50">
        <v>0</v>
      </c>
      <c r="AW95" s="50">
        <v>1</v>
      </c>
      <c r="AX95" s="50">
        <v>0</v>
      </c>
      <c r="AY95" s="50">
        <v>0</v>
      </c>
      <c r="AZ95" s="50">
        <v>0</v>
      </c>
      <c r="BA95" s="50">
        <v>0</v>
      </c>
      <c r="BB95" s="50">
        <v>1</v>
      </c>
      <c r="BC95" s="288" t="s">
        <v>3751</v>
      </c>
      <c r="BD95" s="423">
        <v>0</v>
      </c>
      <c r="BE95" s="475" t="s">
        <v>572</v>
      </c>
      <c r="BF95" s="25">
        <v>0</v>
      </c>
      <c r="BG95" s="17" t="s">
        <v>572</v>
      </c>
      <c r="BH95" s="16">
        <v>0</v>
      </c>
      <c r="BI95" s="17" t="s">
        <v>572</v>
      </c>
      <c r="BJ95" s="16">
        <v>0</v>
      </c>
      <c r="BK95" s="177" t="s">
        <v>3745</v>
      </c>
      <c r="BL95" s="20" t="s">
        <v>3746</v>
      </c>
      <c r="BM95" s="21" t="s">
        <v>584</v>
      </c>
      <c r="BN95" s="20" t="s">
        <v>583</v>
      </c>
      <c r="BO95" s="288" t="s">
        <v>3750</v>
      </c>
      <c r="BP95" s="16">
        <v>0</v>
      </c>
      <c r="BQ95" s="134" t="s">
        <v>572</v>
      </c>
      <c r="BR95" s="16">
        <v>1</v>
      </c>
      <c r="BS95" s="19" t="s">
        <v>2198</v>
      </c>
      <c r="BT95" s="16">
        <v>2</v>
      </c>
      <c r="BU95" s="17" t="s">
        <v>3747</v>
      </c>
      <c r="BV95" s="16">
        <v>0</v>
      </c>
      <c r="BW95" s="50">
        <v>3</v>
      </c>
      <c r="BX95" s="17" t="s">
        <v>1776</v>
      </c>
      <c r="BY95" s="16" t="s">
        <v>1958</v>
      </c>
      <c r="BZ95" s="50" t="s">
        <v>1966</v>
      </c>
      <c r="CA95" s="56" t="s">
        <v>572</v>
      </c>
      <c r="CB95" s="56" t="s">
        <v>572</v>
      </c>
      <c r="CC95" s="51">
        <v>0</v>
      </c>
      <c r="CD95" s="518" t="s">
        <v>1702</v>
      </c>
      <c r="CE95" s="1133" t="s">
        <v>1703</v>
      </c>
      <c r="CF95" s="75" t="s">
        <v>1548</v>
      </c>
      <c r="CG95" s="518" t="s">
        <v>13</v>
      </c>
      <c r="CH95" s="518">
        <v>3</v>
      </c>
      <c r="CI95" s="518">
        <v>1997</v>
      </c>
      <c r="CJ95" s="518" t="s">
        <v>1548</v>
      </c>
      <c r="CK95" s="518">
        <v>1</v>
      </c>
      <c r="CL95" s="518">
        <v>1</v>
      </c>
      <c r="CM95" s="75" t="s">
        <v>1558</v>
      </c>
      <c r="CN95" s="518" t="s">
        <v>1553</v>
      </c>
      <c r="CO95" s="518">
        <f t="shared" si="8"/>
        <v>3</v>
      </c>
      <c r="CP95" s="336"/>
      <c r="CQ95" s="67">
        <v>93</v>
      </c>
      <c r="CR95" s="500" t="s">
        <v>580</v>
      </c>
      <c r="CS95" s="507" t="s">
        <v>3640</v>
      </c>
      <c r="CT95" s="511"/>
      <c r="CU95" s="512"/>
      <c r="CV95" s="632" t="s">
        <v>5584</v>
      </c>
      <c r="CW95" s="568">
        <v>2</v>
      </c>
      <c r="CX95" s="636" t="s">
        <v>5584</v>
      </c>
      <c r="CY95" s="652">
        <v>0.65217000000000003</v>
      </c>
      <c r="CZ95" s="652">
        <v>0.57479999999999998</v>
      </c>
      <c r="DA95" s="601">
        <v>84</v>
      </c>
      <c r="DB95" s="560">
        <v>52</v>
      </c>
      <c r="DC95" s="560">
        <v>37</v>
      </c>
      <c r="DD95" s="560">
        <v>41</v>
      </c>
      <c r="DE95" s="685" t="s">
        <v>9354</v>
      </c>
      <c r="DF95" s="1025" t="s">
        <v>9355</v>
      </c>
      <c r="DG95" s="717">
        <v>3</v>
      </c>
      <c r="DH95" s="119" t="s">
        <v>9356</v>
      </c>
      <c r="DI95" s="700">
        <v>2006</v>
      </c>
      <c r="DJ95" s="109" t="s">
        <v>582</v>
      </c>
      <c r="DK95" s="537">
        <v>1979</v>
      </c>
      <c r="DL95" s="538" t="s">
        <v>4427</v>
      </c>
      <c r="DM95" s="581">
        <v>2008</v>
      </c>
      <c r="DN95" s="580">
        <v>1</v>
      </c>
      <c r="DO95" s="581" t="s">
        <v>572</v>
      </c>
      <c r="DP95" s="183" t="s">
        <v>572</v>
      </c>
      <c r="DQ95" s="183" t="s">
        <v>572</v>
      </c>
      <c r="DR95" s="183" t="s">
        <v>572</v>
      </c>
      <c r="DS95" s="184" t="s">
        <v>572</v>
      </c>
      <c r="DT95" s="202" t="s">
        <v>572</v>
      </c>
      <c r="DU95" s="340" t="s">
        <v>572</v>
      </c>
      <c r="DV95" s="183" t="s">
        <v>572</v>
      </c>
      <c r="DW95" s="547" t="s">
        <v>572</v>
      </c>
      <c r="DX95" s="183">
        <v>0</v>
      </c>
      <c r="DY95" s="183" t="s">
        <v>572</v>
      </c>
      <c r="DZ95" s="547" t="s">
        <v>572</v>
      </c>
      <c r="EA95" s="256" t="s">
        <v>572</v>
      </c>
      <c r="EB95" s="58">
        <v>0</v>
      </c>
      <c r="EC95" s="183">
        <v>0</v>
      </c>
      <c r="ED95" s="642" t="s">
        <v>5444</v>
      </c>
      <c r="EE95" s="539">
        <v>1963</v>
      </c>
      <c r="EF95" s="537">
        <v>1993</v>
      </c>
      <c r="EG95" s="539">
        <v>0</v>
      </c>
      <c r="EH95" s="547" t="s">
        <v>6153</v>
      </c>
      <c r="EI95" s="547" t="s">
        <v>5769</v>
      </c>
      <c r="EJ95" s="183">
        <v>2</v>
      </c>
      <c r="EK95" s="183" t="s">
        <v>7016</v>
      </c>
      <c r="EL95" s="538" t="s">
        <v>6154</v>
      </c>
      <c r="EM95" s="58" t="s">
        <v>572</v>
      </c>
      <c r="EN95" s="370">
        <v>2</v>
      </c>
      <c r="EO95" s="342">
        <v>2</v>
      </c>
      <c r="EP95" s="340">
        <v>0</v>
      </c>
      <c r="EQ95" s="340">
        <v>0</v>
      </c>
      <c r="ER95" s="202" t="s">
        <v>572</v>
      </c>
      <c r="ES95" s="183" t="s">
        <v>572</v>
      </c>
      <c r="ET95" s="184">
        <v>0</v>
      </c>
      <c r="EU95" s="799">
        <v>0</v>
      </c>
      <c r="EV95" s="571" t="s">
        <v>3750</v>
      </c>
      <c r="EW95" s="183">
        <v>2010</v>
      </c>
      <c r="EX95" s="597">
        <v>2</v>
      </c>
      <c r="EY95" s="571" t="s">
        <v>5821</v>
      </c>
      <c r="EZ95" s="183">
        <v>2009</v>
      </c>
      <c r="FA95" s="599">
        <v>2</v>
      </c>
      <c r="FB95" s="742">
        <v>292000</v>
      </c>
      <c r="FC95" s="740">
        <v>2</v>
      </c>
      <c r="FD95" s="691" t="s">
        <v>7471</v>
      </c>
      <c r="FE95" s="747">
        <v>2004</v>
      </c>
      <c r="FF95" s="761" t="s">
        <v>3483</v>
      </c>
      <c r="FG95" s="762" t="s">
        <v>7350</v>
      </c>
      <c r="FH95" s="713">
        <v>1</v>
      </c>
      <c r="FI95" s="788" t="s">
        <v>1563</v>
      </c>
      <c r="FJ95" s="119" t="s">
        <v>7351</v>
      </c>
      <c r="FK95" s="561">
        <v>2008</v>
      </c>
      <c r="FL95" s="561">
        <v>3</v>
      </c>
      <c r="FM95" s="600">
        <v>2</v>
      </c>
      <c r="FN95" s="761" t="s">
        <v>3483</v>
      </c>
      <c r="FO95" s="762" t="s">
        <v>7350</v>
      </c>
      <c r="FP95" s="713">
        <v>1</v>
      </c>
      <c r="FQ95" s="788" t="s">
        <v>1563</v>
      </c>
      <c r="FR95" s="119" t="s">
        <v>7351</v>
      </c>
      <c r="FS95" s="561">
        <v>2008</v>
      </c>
      <c r="FT95" s="561">
        <v>3</v>
      </c>
      <c r="FU95" s="600">
        <v>2</v>
      </c>
      <c r="FV95" s="566" t="s">
        <v>2486</v>
      </c>
      <c r="FW95" s="541" t="s">
        <v>572</v>
      </c>
      <c r="FX95" s="538" t="s">
        <v>7587</v>
      </c>
      <c r="FY95" s="539" t="s">
        <v>572</v>
      </c>
      <c r="FZ95" s="539">
        <v>1</v>
      </c>
      <c r="GA95" s="676">
        <v>0</v>
      </c>
      <c r="GB95" s="860" t="s">
        <v>572</v>
      </c>
      <c r="GC95" s="571" t="s">
        <v>583</v>
      </c>
      <c r="GD95" s="183">
        <v>2</v>
      </c>
      <c r="GE95" s="683" t="s">
        <v>2699</v>
      </c>
      <c r="GF95" s="183">
        <v>1993</v>
      </c>
      <c r="GG95" s="183">
        <v>3</v>
      </c>
      <c r="GH95" s="340" t="s">
        <v>3252</v>
      </c>
      <c r="GI95" s="184">
        <v>4</v>
      </c>
      <c r="GJ95" s="426">
        <f t="shared" si="9"/>
        <v>10</v>
      </c>
      <c r="GK95" s="427">
        <f t="shared" si="10"/>
        <v>45.454545454545453</v>
      </c>
      <c r="GL95" s="12" t="str">
        <f t="shared" si="11"/>
        <v>C</v>
      </c>
      <c r="GM95" s="83" t="s">
        <v>38</v>
      </c>
      <c r="GN95" s="18" t="s">
        <v>2458</v>
      </c>
      <c r="GO95" s="342"/>
      <c r="GP95" s="1016">
        <v>46</v>
      </c>
      <c r="GQ95" s="184">
        <v>0</v>
      </c>
      <c r="GR95" s="57"/>
      <c r="GS95" s="58"/>
      <c r="GT95" s="59"/>
    </row>
    <row r="96" spans="1:202" x14ac:dyDescent="0.25">
      <c r="A96" s="67">
        <v>94</v>
      </c>
      <c r="B96" s="13"/>
      <c r="C96" s="14" t="s">
        <v>1246</v>
      </c>
      <c r="D96" s="83" t="s">
        <v>46</v>
      </c>
      <c r="E96" s="849">
        <v>5939.9620000000004</v>
      </c>
      <c r="F96" s="847">
        <v>6983.3390324063566</v>
      </c>
      <c r="G96" s="49">
        <v>1170</v>
      </c>
      <c r="H96" s="109" t="s">
        <v>585</v>
      </c>
      <c r="I96" s="20" t="s">
        <v>3074</v>
      </c>
      <c r="J96" s="50">
        <v>2</v>
      </c>
      <c r="K96" s="116" t="s">
        <v>1358</v>
      </c>
      <c r="L96" s="16">
        <v>2</v>
      </c>
      <c r="M96" s="177" t="s">
        <v>2415</v>
      </c>
      <c r="N96" s="16">
        <v>2</v>
      </c>
      <c r="O96" s="177" t="s">
        <v>2096</v>
      </c>
      <c r="P96" s="50">
        <v>1</v>
      </c>
      <c r="Q96" s="115" t="s">
        <v>3075</v>
      </c>
      <c r="R96" s="16">
        <v>0</v>
      </c>
      <c r="S96" s="50">
        <v>0</v>
      </c>
      <c r="T96" s="167" t="s">
        <v>572</v>
      </c>
      <c r="U96" s="16">
        <v>1</v>
      </c>
      <c r="V96" s="254">
        <v>1</v>
      </c>
      <c r="W96" s="16">
        <v>2</v>
      </c>
      <c r="X96" s="1" t="s">
        <v>2206</v>
      </c>
      <c r="Y96" s="16">
        <v>1</v>
      </c>
      <c r="Z96" s="177" t="s">
        <v>3076</v>
      </c>
      <c r="AA96" s="16">
        <v>1</v>
      </c>
      <c r="AB96" s="50">
        <v>0</v>
      </c>
      <c r="AC96" s="51">
        <v>2010</v>
      </c>
      <c r="AD96" s="16">
        <v>1</v>
      </c>
      <c r="AE96" s="50">
        <v>0</v>
      </c>
      <c r="AF96" s="50">
        <v>3</v>
      </c>
      <c r="AG96" s="51">
        <v>2009</v>
      </c>
      <c r="AH96" s="16">
        <v>0</v>
      </c>
      <c r="AI96" s="50"/>
      <c r="AJ96" s="51" t="s">
        <v>572</v>
      </c>
      <c r="AK96" s="16">
        <v>1</v>
      </c>
      <c r="AL96" s="50">
        <v>2</v>
      </c>
      <c r="AM96" s="50">
        <v>0</v>
      </c>
      <c r="AN96" s="51">
        <v>2011</v>
      </c>
      <c r="AO96" s="16">
        <v>1</v>
      </c>
      <c r="AP96" s="50">
        <v>0</v>
      </c>
      <c r="AQ96" s="51">
        <v>2011</v>
      </c>
      <c r="AR96" s="16">
        <v>1</v>
      </c>
      <c r="AS96" s="50">
        <v>1</v>
      </c>
      <c r="AT96" s="50">
        <v>1</v>
      </c>
      <c r="AU96" s="50">
        <v>0</v>
      </c>
      <c r="AV96" s="50">
        <v>0</v>
      </c>
      <c r="AW96" s="50">
        <v>1</v>
      </c>
      <c r="AX96" s="50">
        <v>1</v>
      </c>
      <c r="AY96" s="50">
        <v>1</v>
      </c>
      <c r="AZ96" s="50">
        <v>0</v>
      </c>
      <c r="BA96" s="50">
        <v>1</v>
      </c>
      <c r="BB96" s="50">
        <v>1</v>
      </c>
      <c r="BC96" s="288" t="s">
        <v>2206</v>
      </c>
      <c r="BD96" s="423">
        <v>1</v>
      </c>
      <c r="BE96" s="476" t="s">
        <v>3188</v>
      </c>
      <c r="BF96" s="25">
        <v>0</v>
      </c>
      <c r="BG96" s="19" t="s">
        <v>572</v>
      </c>
      <c r="BH96" s="16">
        <v>0</v>
      </c>
      <c r="BI96" s="17" t="s">
        <v>572</v>
      </c>
      <c r="BJ96" s="16">
        <v>3</v>
      </c>
      <c r="BK96" s="21" t="s">
        <v>586</v>
      </c>
      <c r="BL96" s="20" t="s">
        <v>3077</v>
      </c>
      <c r="BM96" s="21" t="s">
        <v>588</v>
      </c>
      <c r="BN96" s="20" t="s">
        <v>587</v>
      </c>
      <c r="BO96" s="1" t="s">
        <v>2096</v>
      </c>
      <c r="BP96" s="16">
        <v>1</v>
      </c>
      <c r="BQ96" s="288" t="s">
        <v>3078</v>
      </c>
      <c r="BR96" s="16">
        <v>1</v>
      </c>
      <c r="BS96" s="19" t="s">
        <v>1777</v>
      </c>
      <c r="BT96" s="16">
        <v>2</v>
      </c>
      <c r="BU96" s="17" t="s">
        <v>3079</v>
      </c>
      <c r="BV96" s="16">
        <v>1</v>
      </c>
      <c r="BW96" s="50">
        <v>3</v>
      </c>
      <c r="BX96" s="69" t="s">
        <v>3080</v>
      </c>
      <c r="BY96" s="16" t="s">
        <v>3081</v>
      </c>
      <c r="BZ96" s="56" t="s">
        <v>1989</v>
      </c>
      <c r="CA96" s="56" t="s">
        <v>1966</v>
      </c>
      <c r="CB96" s="56" t="s">
        <v>572</v>
      </c>
      <c r="CC96" s="55">
        <v>0</v>
      </c>
      <c r="CD96" s="83" t="s">
        <v>1304</v>
      </c>
      <c r="CE96" s="1131" t="s">
        <v>1647</v>
      </c>
      <c r="CF96" s="75" t="s">
        <v>1548</v>
      </c>
      <c r="CG96" s="75" t="s">
        <v>1549</v>
      </c>
      <c r="CH96" s="75">
        <v>3</v>
      </c>
      <c r="CI96" s="75">
        <v>2008</v>
      </c>
      <c r="CJ96" s="75" t="s">
        <v>1542</v>
      </c>
      <c r="CK96" s="75">
        <v>1</v>
      </c>
      <c r="CL96" s="75">
        <v>1</v>
      </c>
      <c r="CM96" s="75" t="s">
        <v>1563</v>
      </c>
      <c r="CN96" s="75" t="s">
        <v>1553</v>
      </c>
      <c r="CO96" s="75">
        <f t="shared" si="8"/>
        <v>2</v>
      </c>
      <c r="CP96" s="336"/>
      <c r="CQ96" s="67">
        <v>94</v>
      </c>
      <c r="CR96" s="500" t="s">
        <v>1246</v>
      </c>
      <c r="CS96" s="507" t="s">
        <v>3641</v>
      </c>
      <c r="CT96" s="511">
        <v>2012</v>
      </c>
      <c r="CU96" s="512" t="s">
        <v>3748</v>
      </c>
      <c r="CV96" s="633" t="s">
        <v>4703</v>
      </c>
      <c r="CW96" s="568">
        <v>0</v>
      </c>
      <c r="CX96" s="631" t="s">
        <v>572</v>
      </c>
      <c r="CY96" s="380">
        <v>0.42753999999999998</v>
      </c>
      <c r="CZ96" s="380">
        <v>0.27560000000000001</v>
      </c>
      <c r="DA96" s="656">
        <v>81</v>
      </c>
      <c r="DB96" s="597">
        <v>27</v>
      </c>
      <c r="DC96" s="597">
        <v>2</v>
      </c>
      <c r="DD96" s="597">
        <v>9</v>
      </c>
      <c r="DE96" s="685" t="s">
        <v>9357</v>
      </c>
      <c r="DF96" s="1025" t="s">
        <v>9358</v>
      </c>
      <c r="DG96" s="717">
        <v>7</v>
      </c>
      <c r="DH96" s="119" t="s">
        <v>9359</v>
      </c>
      <c r="DI96" s="700">
        <v>2013</v>
      </c>
      <c r="DJ96" s="521" t="s">
        <v>3075</v>
      </c>
      <c r="DK96" s="537">
        <v>1994</v>
      </c>
      <c r="DL96" s="538" t="s">
        <v>4428</v>
      </c>
      <c r="DM96" s="581">
        <v>2006</v>
      </c>
      <c r="DN96" s="580">
        <v>1</v>
      </c>
      <c r="DO96" s="581" t="s">
        <v>572</v>
      </c>
      <c r="DP96" s="183" t="s">
        <v>572</v>
      </c>
      <c r="DQ96" s="183" t="s">
        <v>572</v>
      </c>
      <c r="DR96" s="183" t="s">
        <v>572</v>
      </c>
      <c r="DS96" s="184" t="s">
        <v>572</v>
      </c>
      <c r="DT96" s="542" t="s">
        <v>6096</v>
      </c>
      <c r="DU96" s="676">
        <v>2009</v>
      </c>
      <c r="DV96" s="183" t="s">
        <v>6156</v>
      </c>
      <c r="DW96" s="873" t="s">
        <v>6155</v>
      </c>
      <c r="DX96" s="274">
        <v>1</v>
      </c>
      <c r="DY96" s="274" t="s">
        <v>1563</v>
      </c>
      <c r="DZ96" s="538" t="s">
        <v>6157</v>
      </c>
      <c r="EA96" s="374">
        <v>2013</v>
      </c>
      <c r="EB96" s="370">
        <v>3</v>
      </c>
      <c r="EC96" s="539">
        <v>2</v>
      </c>
      <c r="ED96" s="642" t="s">
        <v>5445</v>
      </c>
      <c r="EE96" s="539">
        <v>1991</v>
      </c>
      <c r="EF96" s="537">
        <v>2000</v>
      </c>
      <c r="EG96" s="539">
        <v>0</v>
      </c>
      <c r="EH96" s="547" t="s">
        <v>6162</v>
      </c>
      <c r="EI96" s="547" t="s">
        <v>4116</v>
      </c>
      <c r="EJ96" s="274">
        <v>1</v>
      </c>
      <c r="EK96" s="274" t="s">
        <v>1563</v>
      </c>
      <c r="EL96" s="538" t="s">
        <v>6158</v>
      </c>
      <c r="EM96" s="370">
        <v>2012</v>
      </c>
      <c r="EN96" s="370">
        <v>3</v>
      </c>
      <c r="EO96" s="700">
        <v>2</v>
      </c>
      <c r="EP96" s="676">
        <v>0</v>
      </c>
      <c r="EQ96" s="676">
        <v>0</v>
      </c>
      <c r="ER96" s="542" t="s">
        <v>4545</v>
      </c>
      <c r="ES96" s="183">
        <v>2009</v>
      </c>
      <c r="ET96" s="184">
        <v>2</v>
      </c>
      <c r="EU96" s="799">
        <v>0</v>
      </c>
      <c r="EV96" s="202" t="s">
        <v>572</v>
      </c>
      <c r="EW96" s="183" t="s">
        <v>572</v>
      </c>
      <c r="EX96" s="597">
        <v>0</v>
      </c>
      <c r="EY96" s="571" t="s">
        <v>6606</v>
      </c>
      <c r="EZ96" s="183">
        <v>2009</v>
      </c>
      <c r="FA96" s="599">
        <v>3</v>
      </c>
      <c r="FB96" s="742">
        <v>329900</v>
      </c>
      <c r="FC96" s="740">
        <v>2</v>
      </c>
      <c r="FD96" s="692" t="s">
        <v>6853</v>
      </c>
      <c r="FE96" s="747">
        <v>2007</v>
      </c>
      <c r="FF96" s="761" t="s">
        <v>6652</v>
      </c>
      <c r="FG96" s="762" t="s">
        <v>6855</v>
      </c>
      <c r="FH96" s="713">
        <v>1</v>
      </c>
      <c r="FI96" s="788" t="s">
        <v>1563</v>
      </c>
      <c r="FJ96" s="119" t="s">
        <v>7352</v>
      </c>
      <c r="FK96" s="561" t="s">
        <v>572</v>
      </c>
      <c r="FL96" s="561">
        <v>2</v>
      </c>
      <c r="FM96" s="600">
        <v>2</v>
      </c>
      <c r="FN96" s="761" t="s">
        <v>6652</v>
      </c>
      <c r="FO96" s="762" t="s">
        <v>6855</v>
      </c>
      <c r="FP96" s="713">
        <v>1</v>
      </c>
      <c r="FQ96" s="788" t="s">
        <v>1563</v>
      </c>
      <c r="FR96" s="119" t="s">
        <v>7352</v>
      </c>
      <c r="FS96" s="561" t="s">
        <v>572</v>
      </c>
      <c r="FT96" s="561">
        <v>2</v>
      </c>
      <c r="FU96" s="600">
        <v>2</v>
      </c>
      <c r="FV96" s="564" t="s">
        <v>2317</v>
      </c>
      <c r="FW96" s="858" t="s">
        <v>5907</v>
      </c>
      <c r="FX96" s="536" t="s">
        <v>6331</v>
      </c>
      <c r="FY96" s="539">
        <v>2011</v>
      </c>
      <c r="FZ96" s="539">
        <v>3</v>
      </c>
      <c r="GA96" s="676">
        <v>1</v>
      </c>
      <c r="GB96" s="650" t="s">
        <v>6332</v>
      </c>
      <c r="GC96" s="1041" t="s">
        <v>8</v>
      </c>
      <c r="GD96" s="183">
        <v>1</v>
      </c>
      <c r="GE96" s="683" t="s">
        <v>1563</v>
      </c>
      <c r="GF96" s="183">
        <v>2001</v>
      </c>
      <c r="GG96" s="183">
        <v>3</v>
      </c>
      <c r="GH96" s="340" t="s">
        <v>8835</v>
      </c>
      <c r="GI96" s="184">
        <v>4</v>
      </c>
      <c r="GJ96" s="426">
        <f t="shared" si="9"/>
        <v>15</v>
      </c>
      <c r="GK96" s="427">
        <f t="shared" si="10"/>
        <v>68.181818181818173</v>
      </c>
      <c r="GL96" s="12" t="str">
        <f t="shared" si="11"/>
        <v>B</v>
      </c>
      <c r="GM96" s="83" t="s">
        <v>46</v>
      </c>
      <c r="GN96" s="18" t="s">
        <v>2456</v>
      </c>
      <c r="GO96" s="342"/>
      <c r="GP96" s="1016"/>
      <c r="GQ96" s="184">
        <v>0</v>
      </c>
      <c r="GR96" s="57"/>
      <c r="GS96" s="58"/>
      <c r="GT96" s="59"/>
    </row>
    <row r="97" spans="1:202" x14ac:dyDescent="0.25">
      <c r="A97" s="67">
        <v>95</v>
      </c>
      <c r="B97" s="13"/>
      <c r="C97" s="23" t="s">
        <v>589</v>
      </c>
      <c r="D97" s="83" t="s">
        <v>46</v>
      </c>
      <c r="E97" s="849">
        <v>6802.0230000000001</v>
      </c>
      <c r="F97" s="847">
        <v>11757.458923394051</v>
      </c>
      <c r="G97" s="49">
        <v>1730</v>
      </c>
      <c r="H97" s="109" t="s">
        <v>590</v>
      </c>
      <c r="I97" s="369" t="s">
        <v>8</v>
      </c>
      <c r="J97" s="50">
        <v>0</v>
      </c>
      <c r="K97" s="53" t="s">
        <v>572</v>
      </c>
      <c r="L97" s="16">
        <v>1</v>
      </c>
      <c r="M97" s="19" t="s">
        <v>1520</v>
      </c>
      <c r="N97" s="16">
        <v>0</v>
      </c>
      <c r="O97" s="17" t="s">
        <v>572</v>
      </c>
      <c r="P97" s="50">
        <v>0</v>
      </c>
      <c r="Q97" s="53" t="s">
        <v>572</v>
      </c>
      <c r="R97" s="16">
        <v>0</v>
      </c>
      <c r="S97" s="50">
        <v>0</v>
      </c>
      <c r="T97" s="167" t="s">
        <v>572</v>
      </c>
      <c r="U97" s="16">
        <v>1</v>
      </c>
      <c r="V97" s="254">
        <v>1</v>
      </c>
      <c r="W97" s="16">
        <v>0</v>
      </c>
      <c r="X97" s="17" t="s">
        <v>572</v>
      </c>
      <c r="Y97" s="16">
        <v>0</v>
      </c>
      <c r="Z97" s="17" t="s">
        <v>572</v>
      </c>
      <c r="AA97" s="16">
        <v>1</v>
      </c>
      <c r="AB97" s="50">
        <v>1</v>
      </c>
      <c r="AC97" s="51">
        <v>2006</v>
      </c>
      <c r="AD97" s="25">
        <v>0</v>
      </c>
      <c r="AE97" s="50"/>
      <c r="AF97" s="50" t="s">
        <v>572</v>
      </c>
      <c r="AG97" s="55" t="s">
        <v>572</v>
      </c>
      <c r="AH97" s="16">
        <v>0</v>
      </c>
      <c r="AI97" s="50"/>
      <c r="AJ97" s="51" t="s">
        <v>572</v>
      </c>
      <c r="AK97" s="16">
        <v>1</v>
      </c>
      <c r="AL97" s="50">
        <v>4</v>
      </c>
      <c r="AM97" s="50">
        <v>0</v>
      </c>
      <c r="AN97" s="51">
        <v>2000</v>
      </c>
      <c r="AO97" s="16">
        <v>1</v>
      </c>
      <c r="AP97" s="50">
        <v>0</v>
      </c>
      <c r="AQ97" s="51">
        <v>2010</v>
      </c>
      <c r="AR97" s="25">
        <v>0</v>
      </c>
      <c r="AS97" s="56">
        <v>0</v>
      </c>
      <c r="AT97" s="56">
        <v>0</v>
      </c>
      <c r="AU97" s="56">
        <v>0</v>
      </c>
      <c r="AV97" s="56">
        <v>0</v>
      </c>
      <c r="AW97" s="56">
        <v>0</v>
      </c>
      <c r="AX97" s="56">
        <v>1</v>
      </c>
      <c r="AY97" s="56">
        <v>1</v>
      </c>
      <c r="AZ97" s="56">
        <v>0</v>
      </c>
      <c r="BA97" s="50">
        <v>0</v>
      </c>
      <c r="BB97" s="50">
        <v>0</v>
      </c>
      <c r="BC97" s="69" t="s">
        <v>572</v>
      </c>
      <c r="BD97" s="423">
        <v>0</v>
      </c>
      <c r="BE97" s="475" t="s">
        <v>572</v>
      </c>
      <c r="BF97" s="25">
        <v>0</v>
      </c>
      <c r="BG97" s="19" t="s">
        <v>572</v>
      </c>
      <c r="BH97" s="16">
        <v>0</v>
      </c>
      <c r="BI97" s="19" t="s">
        <v>572</v>
      </c>
      <c r="BJ97" s="16">
        <v>0</v>
      </c>
      <c r="BK97" s="21" t="s">
        <v>1169</v>
      </c>
      <c r="BL97" s="20" t="s">
        <v>3053</v>
      </c>
      <c r="BM97" s="21" t="s">
        <v>1171</v>
      </c>
      <c r="BN97" s="20" t="s">
        <v>1170</v>
      </c>
      <c r="BO97" s="132" t="s">
        <v>572</v>
      </c>
      <c r="BP97" s="16">
        <v>0</v>
      </c>
      <c r="BQ97" s="134" t="s">
        <v>572</v>
      </c>
      <c r="BR97" s="89">
        <v>1</v>
      </c>
      <c r="BS97" s="19" t="s">
        <v>1938</v>
      </c>
      <c r="BT97" s="16">
        <v>0</v>
      </c>
      <c r="BU97" s="69" t="s">
        <v>572</v>
      </c>
      <c r="BV97" s="16">
        <v>0</v>
      </c>
      <c r="BW97" s="50">
        <v>3</v>
      </c>
      <c r="BX97" s="69" t="s">
        <v>572</v>
      </c>
      <c r="BY97" s="25" t="s">
        <v>2164</v>
      </c>
      <c r="BZ97" s="56" t="s">
        <v>1966</v>
      </c>
      <c r="CA97" s="56" t="s">
        <v>572</v>
      </c>
      <c r="CB97" s="56" t="s">
        <v>572</v>
      </c>
      <c r="CC97" s="55">
        <v>0</v>
      </c>
      <c r="CD97" s="83" t="s">
        <v>1303</v>
      </c>
      <c r="CE97" s="1131" t="s">
        <v>1648</v>
      </c>
      <c r="CF97" s="75" t="s">
        <v>1548</v>
      </c>
      <c r="CG97" s="75" t="s">
        <v>1549</v>
      </c>
      <c r="CH97" s="73">
        <v>3</v>
      </c>
      <c r="CI97" s="67">
        <v>2011</v>
      </c>
      <c r="CJ97" s="73" t="s">
        <v>1542</v>
      </c>
      <c r="CK97" s="73">
        <v>2</v>
      </c>
      <c r="CL97" s="74">
        <v>1</v>
      </c>
      <c r="CM97" s="67" t="s">
        <v>1558</v>
      </c>
      <c r="CN97" s="75" t="s">
        <v>1553</v>
      </c>
      <c r="CO97" s="75">
        <f t="shared" si="8"/>
        <v>2</v>
      </c>
      <c r="CP97" s="336"/>
      <c r="CQ97" s="67">
        <v>95</v>
      </c>
      <c r="CR97" s="500" t="s">
        <v>589</v>
      </c>
      <c r="CS97" s="507" t="s">
        <v>3642</v>
      </c>
      <c r="CT97" s="511">
        <v>2010</v>
      </c>
      <c r="CU97" s="512"/>
      <c r="CV97" s="662" t="s">
        <v>5636</v>
      </c>
      <c r="CW97" s="568">
        <v>0</v>
      </c>
      <c r="CX97" s="631" t="s">
        <v>572</v>
      </c>
      <c r="CY97" s="380">
        <v>0.28260999999999997</v>
      </c>
      <c r="CZ97" s="380">
        <v>0.14169999999999999</v>
      </c>
      <c r="DA97" s="656">
        <v>50</v>
      </c>
      <c r="DB97" s="597">
        <v>14</v>
      </c>
      <c r="DC97" s="597">
        <v>2</v>
      </c>
      <c r="DD97" s="597">
        <v>6</v>
      </c>
      <c r="DE97" s="685" t="s">
        <v>9270</v>
      </c>
      <c r="DF97" s="1025" t="s">
        <v>9269</v>
      </c>
      <c r="DG97" s="717">
        <v>7</v>
      </c>
      <c r="DH97" s="119" t="s">
        <v>9271</v>
      </c>
      <c r="DI97" s="700">
        <v>2004</v>
      </c>
      <c r="DJ97" s="109" t="s">
        <v>590</v>
      </c>
      <c r="DK97" s="537">
        <v>1991</v>
      </c>
      <c r="DL97" s="538" t="s">
        <v>3825</v>
      </c>
      <c r="DM97" s="580">
        <v>2011</v>
      </c>
      <c r="DN97" s="580">
        <v>2</v>
      </c>
      <c r="DO97" s="580">
        <v>3</v>
      </c>
      <c r="DP97" s="183" t="s">
        <v>572</v>
      </c>
      <c r="DQ97" s="183" t="s">
        <v>572</v>
      </c>
      <c r="DR97" s="183" t="s">
        <v>572</v>
      </c>
      <c r="DS97" s="184" t="s">
        <v>572</v>
      </c>
      <c r="DT97" s="542" t="s">
        <v>6097</v>
      </c>
      <c r="DU97" s="676">
        <v>2004</v>
      </c>
      <c r="DV97" s="183" t="s">
        <v>6227</v>
      </c>
      <c r="DW97" s="547" t="s">
        <v>6677</v>
      </c>
      <c r="DX97" s="183">
        <v>2</v>
      </c>
      <c r="DY97" s="183" t="s">
        <v>6676</v>
      </c>
      <c r="DZ97" s="538" t="s">
        <v>6678</v>
      </c>
      <c r="EA97" s="256" t="s">
        <v>572</v>
      </c>
      <c r="EB97" s="58">
        <v>2</v>
      </c>
      <c r="EC97" s="183">
        <v>2</v>
      </c>
      <c r="ED97" s="642" t="s">
        <v>5446</v>
      </c>
      <c r="EE97" s="539">
        <v>2005</v>
      </c>
      <c r="EF97" s="537">
        <v>2007</v>
      </c>
      <c r="EG97" s="183">
        <v>4</v>
      </c>
      <c r="EH97" s="541" t="s">
        <v>4064</v>
      </c>
      <c r="EI97" s="547" t="s">
        <v>4470</v>
      </c>
      <c r="EJ97" s="183">
        <v>2</v>
      </c>
      <c r="EK97" s="183" t="s">
        <v>6962</v>
      </c>
      <c r="EL97" s="538" t="s">
        <v>4641</v>
      </c>
      <c r="EM97" s="370">
        <v>2013</v>
      </c>
      <c r="EN97" s="370">
        <v>3</v>
      </c>
      <c r="EO97" s="342">
        <v>2</v>
      </c>
      <c r="EP97" s="676">
        <v>1</v>
      </c>
      <c r="EQ97" s="676">
        <v>0</v>
      </c>
      <c r="ER97" s="202" t="s">
        <v>572</v>
      </c>
      <c r="ES97" s="183" t="s">
        <v>572</v>
      </c>
      <c r="ET97" s="184">
        <v>0</v>
      </c>
      <c r="EU97" s="799">
        <v>0</v>
      </c>
      <c r="EV97" s="202" t="s">
        <v>572</v>
      </c>
      <c r="EW97" s="183" t="s">
        <v>572</v>
      </c>
      <c r="EX97" s="597">
        <v>0</v>
      </c>
      <c r="EY97" s="571" t="s">
        <v>6265</v>
      </c>
      <c r="EZ97" s="183">
        <v>2012</v>
      </c>
      <c r="FA97" s="599">
        <v>1</v>
      </c>
      <c r="FB97" s="742">
        <v>109000</v>
      </c>
      <c r="FC97" s="740">
        <v>1</v>
      </c>
      <c r="FD97" s="691" t="s">
        <v>7474</v>
      </c>
      <c r="FE97" s="747">
        <v>2004</v>
      </c>
      <c r="FF97" s="761" t="s">
        <v>7353</v>
      </c>
      <c r="FG97" s="762" t="s">
        <v>6866</v>
      </c>
      <c r="FH97" s="713">
        <v>1</v>
      </c>
      <c r="FI97" s="788" t="s">
        <v>7355</v>
      </c>
      <c r="FJ97" s="119" t="s">
        <v>7354</v>
      </c>
      <c r="FK97" s="561">
        <v>2011</v>
      </c>
      <c r="FL97" s="561">
        <v>3</v>
      </c>
      <c r="FM97" s="600">
        <v>2</v>
      </c>
      <c r="FN97" s="826" t="s">
        <v>1303</v>
      </c>
      <c r="FO97" s="827" t="s">
        <v>1648</v>
      </c>
      <c r="FP97" s="794">
        <v>1</v>
      </c>
      <c r="FQ97" s="828" t="s">
        <v>1563</v>
      </c>
      <c r="FR97" s="536" t="s">
        <v>6856</v>
      </c>
      <c r="FS97" s="842">
        <v>2011</v>
      </c>
      <c r="FT97" s="597">
        <v>3</v>
      </c>
      <c r="FU97" s="599">
        <v>2</v>
      </c>
      <c r="FV97" s="564" t="s">
        <v>2317</v>
      </c>
      <c r="FW97" s="541" t="s">
        <v>572</v>
      </c>
      <c r="FX97" s="722" t="s">
        <v>7588</v>
      </c>
      <c r="FY97" s="539" t="s">
        <v>572</v>
      </c>
      <c r="FZ97" s="539">
        <v>1</v>
      </c>
      <c r="GA97" s="676">
        <v>0</v>
      </c>
      <c r="GB97" s="860" t="s">
        <v>572</v>
      </c>
      <c r="GC97" s="109" t="s">
        <v>8</v>
      </c>
      <c r="GD97" s="183">
        <v>2</v>
      </c>
      <c r="GE97" s="683" t="s">
        <v>8834</v>
      </c>
      <c r="GF97" s="183">
        <v>2011</v>
      </c>
      <c r="GG97" s="183">
        <v>3</v>
      </c>
      <c r="GH97" s="340" t="s">
        <v>8835</v>
      </c>
      <c r="GI97" s="184" t="s">
        <v>8841</v>
      </c>
      <c r="GJ97" s="426">
        <f t="shared" si="9"/>
        <v>10</v>
      </c>
      <c r="GK97" s="427">
        <f t="shared" si="10"/>
        <v>45.454545454545453</v>
      </c>
      <c r="GL97" s="12" t="str">
        <f t="shared" si="11"/>
        <v>C</v>
      </c>
      <c r="GM97" s="83" t="s">
        <v>46</v>
      </c>
      <c r="GN97" s="83" t="s">
        <v>2455</v>
      </c>
      <c r="GO97" s="342"/>
      <c r="GP97" s="1017"/>
      <c r="GQ97" s="59">
        <v>0</v>
      </c>
      <c r="GR97" s="57"/>
      <c r="GS97" s="58"/>
      <c r="GT97" s="59"/>
    </row>
    <row r="98" spans="1:202" x14ac:dyDescent="0.25">
      <c r="A98" s="67">
        <v>96</v>
      </c>
      <c r="B98" s="13"/>
      <c r="C98" s="14" t="s">
        <v>591</v>
      </c>
      <c r="D98" s="83" t="s">
        <v>38</v>
      </c>
      <c r="E98" s="849">
        <v>1970.5029999999999</v>
      </c>
      <c r="F98" s="847">
        <v>29486.390348139896</v>
      </c>
      <c r="G98" s="49">
        <v>14900</v>
      </c>
      <c r="H98" s="109" t="s">
        <v>593</v>
      </c>
      <c r="I98" s="369" t="s">
        <v>592</v>
      </c>
      <c r="J98" s="50">
        <v>2</v>
      </c>
      <c r="K98" s="116" t="s">
        <v>3095</v>
      </c>
      <c r="L98" s="16">
        <v>2</v>
      </c>
      <c r="M98" s="19" t="s">
        <v>3096</v>
      </c>
      <c r="N98" s="16">
        <v>1</v>
      </c>
      <c r="O98" s="17" t="s">
        <v>572</v>
      </c>
      <c r="P98" s="50">
        <v>1</v>
      </c>
      <c r="Q98" s="115" t="s">
        <v>2349</v>
      </c>
      <c r="R98" s="16">
        <v>0</v>
      </c>
      <c r="S98" s="50">
        <v>0</v>
      </c>
      <c r="T98" s="167" t="s">
        <v>572</v>
      </c>
      <c r="U98" s="16">
        <v>1</v>
      </c>
      <c r="V98" s="254">
        <v>1</v>
      </c>
      <c r="W98" s="16">
        <v>0</v>
      </c>
      <c r="X98" s="17" t="s">
        <v>572</v>
      </c>
      <c r="Y98" s="16">
        <v>0</v>
      </c>
      <c r="Z98" s="17" t="s">
        <v>572</v>
      </c>
      <c r="AA98" s="16">
        <v>1</v>
      </c>
      <c r="AB98" s="50">
        <v>1</v>
      </c>
      <c r="AC98" s="51">
        <v>2003</v>
      </c>
      <c r="AD98" s="16">
        <v>1</v>
      </c>
      <c r="AE98" s="50">
        <v>0</v>
      </c>
      <c r="AF98" s="50">
        <v>5</v>
      </c>
      <c r="AG98" s="51">
        <v>2008</v>
      </c>
      <c r="AH98" s="25">
        <v>0</v>
      </c>
      <c r="AI98" s="56"/>
      <c r="AJ98" s="55" t="s">
        <v>572</v>
      </c>
      <c r="AK98" s="16">
        <v>1</v>
      </c>
      <c r="AL98" s="50">
        <v>2</v>
      </c>
      <c r="AM98" s="50">
        <v>1</v>
      </c>
      <c r="AN98" s="51">
        <v>1998</v>
      </c>
      <c r="AO98" s="16">
        <v>0</v>
      </c>
      <c r="AP98" s="50"/>
      <c r="AQ98" s="51" t="s">
        <v>572</v>
      </c>
      <c r="AR98" s="16">
        <v>1</v>
      </c>
      <c r="AS98" s="50">
        <v>1</v>
      </c>
      <c r="AT98" s="50">
        <v>0</v>
      </c>
      <c r="AU98" s="50">
        <v>0</v>
      </c>
      <c r="AV98" s="50">
        <v>0</v>
      </c>
      <c r="AW98" s="50">
        <v>1</v>
      </c>
      <c r="AX98" s="50">
        <v>1</v>
      </c>
      <c r="AY98" s="50">
        <v>1</v>
      </c>
      <c r="AZ98" s="50">
        <v>1</v>
      </c>
      <c r="BA98" s="50">
        <v>0</v>
      </c>
      <c r="BB98" s="50">
        <v>0</v>
      </c>
      <c r="BC98" s="69" t="s">
        <v>572</v>
      </c>
      <c r="BD98" s="423">
        <v>0</v>
      </c>
      <c r="BE98" s="19" t="s">
        <v>572</v>
      </c>
      <c r="BF98" s="25">
        <v>0</v>
      </c>
      <c r="BG98" s="19" t="s">
        <v>572</v>
      </c>
      <c r="BH98" s="16">
        <v>0</v>
      </c>
      <c r="BI98" s="19" t="s">
        <v>572</v>
      </c>
      <c r="BJ98" s="16">
        <v>2</v>
      </c>
      <c r="BK98" s="21" t="s">
        <v>595</v>
      </c>
      <c r="BL98" s="20" t="s">
        <v>594</v>
      </c>
      <c r="BM98" s="21" t="s">
        <v>597</v>
      </c>
      <c r="BN98" s="20" t="s">
        <v>596</v>
      </c>
      <c r="BO98" s="19" t="s">
        <v>3097</v>
      </c>
      <c r="BP98" s="16">
        <v>0</v>
      </c>
      <c r="BQ98" s="134" t="s">
        <v>572</v>
      </c>
      <c r="BR98" s="16">
        <v>1</v>
      </c>
      <c r="BS98" s="19" t="s">
        <v>3103</v>
      </c>
      <c r="BT98" s="16">
        <v>0</v>
      </c>
      <c r="BU98" s="17" t="s">
        <v>3098</v>
      </c>
      <c r="BV98" s="16">
        <v>0</v>
      </c>
      <c r="BW98" s="50">
        <v>3</v>
      </c>
      <c r="BX98" s="17" t="s">
        <v>3104</v>
      </c>
      <c r="BY98" s="16" t="s">
        <v>1981</v>
      </c>
      <c r="BZ98" s="50" t="s">
        <v>1966</v>
      </c>
      <c r="CA98" s="56" t="s">
        <v>572</v>
      </c>
      <c r="CB98" s="56" t="s">
        <v>572</v>
      </c>
      <c r="CC98" s="51">
        <v>0</v>
      </c>
      <c r="CD98" s="83" t="s">
        <v>3099</v>
      </c>
      <c r="CE98" s="1131" t="s">
        <v>3100</v>
      </c>
      <c r="CF98" s="75" t="s">
        <v>1556</v>
      </c>
      <c r="CG98" s="75" t="s">
        <v>13</v>
      </c>
      <c r="CH98" s="75">
        <v>3</v>
      </c>
      <c r="CI98" s="75">
        <v>2009</v>
      </c>
      <c r="CJ98" s="75" t="s">
        <v>1548</v>
      </c>
      <c r="CK98" s="75">
        <v>1</v>
      </c>
      <c r="CL98" s="75">
        <v>2</v>
      </c>
      <c r="CM98" s="75" t="s">
        <v>1565</v>
      </c>
      <c r="CN98" s="75" t="s">
        <v>1553</v>
      </c>
      <c r="CO98" s="75">
        <f t="shared" si="8"/>
        <v>3</v>
      </c>
      <c r="CP98" s="336"/>
      <c r="CQ98" s="67">
        <v>96</v>
      </c>
      <c r="CR98" s="500" t="s">
        <v>591</v>
      </c>
      <c r="CS98" s="507" t="s">
        <v>3643</v>
      </c>
      <c r="CT98" s="511"/>
      <c r="CU98" s="512"/>
      <c r="CV98" s="632" t="s">
        <v>5541</v>
      </c>
      <c r="CW98" s="568">
        <v>2</v>
      </c>
      <c r="CX98" s="636" t="s">
        <v>5541</v>
      </c>
      <c r="CY98" s="380">
        <v>0.60870000000000002</v>
      </c>
      <c r="CZ98" s="380">
        <v>0.70079999999999998</v>
      </c>
      <c r="DA98" s="656">
        <v>91</v>
      </c>
      <c r="DB98" s="597">
        <v>66</v>
      </c>
      <c r="DC98" s="597">
        <v>47</v>
      </c>
      <c r="DD98" s="597">
        <v>53</v>
      </c>
      <c r="DE98" s="685" t="s">
        <v>9360</v>
      </c>
      <c r="DF98" s="1025" t="s">
        <v>9361</v>
      </c>
      <c r="DG98" s="717">
        <v>6</v>
      </c>
      <c r="DH98" s="119" t="s">
        <v>9271</v>
      </c>
      <c r="DI98" s="700">
        <v>2000</v>
      </c>
      <c r="DJ98" s="521" t="s">
        <v>4248</v>
      </c>
      <c r="DK98" s="537">
        <v>1918</v>
      </c>
      <c r="DL98" s="538" t="s">
        <v>4249</v>
      </c>
      <c r="DM98" s="580">
        <v>2004</v>
      </c>
      <c r="DN98" s="580">
        <v>3</v>
      </c>
      <c r="DO98" s="580">
        <v>4</v>
      </c>
      <c r="DP98" s="183" t="s">
        <v>572</v>
      </c>
      <c r="DQ98" s="183" t="s">
        <v>572</v>
      </c>
      <c r="DR98" s="183" t="s">
        <v>572</v>
      </c>
      <c r="DS98" s="184" t="s">
        <v>572</v>
      </c>
      <c r="DT98" s="542" t="s">
        <v>6098</v>
      </c>
      <c r="DU98" s="676">
        <v>1992</v>
      </c>
      <c r="DV98" s="183" t="s">
        <v>6164</v>
      </c>
      <c r="DW98" s="547" t="s">
        <v>6165</v>
      </c>
      <c r="DX98" s="183">
        <v>2</v>
      </c>
      <c r="DY98" s="183" t="s">
        <v>2699</v>
      </c>
      <c r="DZ98" s="538" t="s">
        <v>6166</v>
      </c>
      <c r="EA98" s="374">
        <v>2001</v>
      </c>
      <c r="EB98" s="370">
        <v>3</v>
      </c>
      <c r="EC98" s="539">
        <v>2</v>
      </c>
      <c r="ED98" s="642" t="s">
        <v>5447</v>
      </c>
      <c r="EE98" s="539">
        <v>1992</v>
      </c>
      <c r="EF98" s="537">
        <v>1992</v>
      </c>
      <c r="EG98" s="539">
        <v>0</v>
      </c>
      <c r="EH98" s="547" t="s">
        <v>6210</v>
      </c>
      <c r="EI98" s="547" t="s">
        <v>6167</v>
      </c>
      <c r="EJ98" s="183">
        <v>2</v>
      </c>
      <c r="EK98" s="183" t="s">
        <v>7015</v>
      </c>
      <c r="EL98" s="538" t="s">
        <v>6163</v>
      </c>
      <c r="EM98" s="370">
        <v>2002</v>
      </c>
      <c r="EN98" s="370">
        <v>3</v>
      </c>
      <c r="EO98" s="700">
        <v>2</v>
      </c>
      <c r="EP98" s="676">
        <v>1</v>
      </c>
      <c r="EQ98" s="676">
        <v>0</v>
      </c>
      <c r="ER98" s="542" t="s">
        <v>4546</v>
      </c>
      <c r="ES98" s="183">
        <v>2008</v>
      </c>
      <c r="ET98" s="184">
        <v>3</v>
      </c>
      <c r="EU98" s="799">
        <v>1</v>
      </c>
      <c r="EV98" s="571" t="s">
        <v>4547</v>
      </c>
      <c r="EW98" s="183">
        <v>2010</v>
      </c>
      <c r="EX98" s="597">
        <v>2</v>
      </c>
      <c r="EY98" s="571" t="s">
        <v>6266</v>
      </c>
      <c r="EZ98" s="183">
        <v>2008</v>
      </c>
      <c r="FA98" s="599">
        <v>3</v>
      </c>
      <c r="FB98" s="742">
        <v>273600</v>
      </c>
      <c r="FC98" s="740">
        <v>2</v>
      </c>
      <c r="FD98" s="692" t="s">
        <v>6853</v>
      </c>
      <c r="FE98" s="747">
        <v>2010</v>
      </c>
      <c r="FF98" s="761" t="s">
        <v>6652</v>
      </c>
      <c r="FG98" s="762" t="s">
        <v>6855</v>
      </c>
      <c r="FH98" s="713">
        <v>2</v>
      </c>
      <c r="FI98" s="788" t="s">
        <v>2699</v>
      </c>
      <c r="FJ98" s="119" t="s">
        <v>7356</v>
      </c>
      <c r="FK98" s="561" t="s">
        <v>572</v>
      </c>
      <c r="FL98" s="561">
        <v>3</v>
      </c>
      <c r="FM98" s="600">
        <v>1</v>
      </c>
      <c r="FN98" s="761" t="s">
        <v>6652</v>
      </c>
      <c r="FO98" s="762" t="s">
        <v>6855</v>
      </c>
      <c r="FP98" s="713">
        <v>2</v>
      </c>
      <c r="FQ98" s="788" t="s">
        <v>2699</v>
      </c>
      <c r="FR98" s="119" t="s">
        <v>7356</v>
      </c>
      <c r="FS98" s="561" t="s">
        <v>572</v>
      </c>
      <c r="FT98" s="561">
        <v>3</v>
      </c>
      <c r="FU98" s="600">
        <v>1</v>
      </c>
      <c r="FV98" s="423" t="s">
        <v>572</v>
      </c>
      <c r="FW98" s="541" t="s">
        <v>5905</v>
      </c>
      <c r="FX98" s="536" t="s">
        <v>5904</v>
      </c>
      <c r="FY98" s="539">
        <v>2005</v>
      </c>
      <c r="FZ98" s="539">
        <v>3</v>
      </c>
      <c r="GA98" s="676">
        <v>2</v>
      </c>
      <c r="GB98" s="650" t="s">
        <v>6333</v>
      </c>
      <c r="GC98" s="980" t="s">
        <v>8799</v>
      </c>
      <c r="GD98" s="183">
        <v>2</v>
      </c>
      <c r="GE98" s="683" t="s">
        <v>2699</v>
      </c>
      <c r="GF98" s="183">
        <v>2009</v>
      </c>
      <c r="GG98" s="183">
        <v>3</v>
      </c>
      <c r="GH98" s="340" t="s">
        <v>9443</v>
      </c>
      <c r="GI98" s="184">
        <v>4</v>
      </c>
      <c r="GJ98" s="426">
        <f t="shared" si="9"/>
        <v>15</v>
      </c>
      <c r="GK98" s="427">
        <f t="shared" si="10"/>
        <v>68.181818181818173</v>
      </c>
      <c r="GL98" s="12" t="str">
        <f t="shared" si="11"/>
        <v>B</v>
      </c>
      <c r="GM98" s="83" t="s">
        <v>38</v>
      </c>
      <c r="GN98" s="18" t="s">
        <v>2456</v>
      </c>
      <c r="GO98" s="342"/>
      <c r="GP98" s="1016"/>
      <c r="GQ98" s="184">
        <v>0</v>
      </c>
      <c r="GR98" s="57" t="s">
        <v>2429</v>
      </c>
      <c r="GS98" s="58"/>
      <c r="GT98" s="59"/>
    </row>
    <row r="99" spans="1:202" x14ac:dyDescent="0.25">
      <c r="A99" s="67">
        <v>97</v>
      </c>
      <c r="B99" s="13"/>
      <c r="C99" s="14" t="s">
        <v>598</v>
      </c>
      <c r="D99" s="83" t="s">
        <v>21</v>
      </c>
      <c r="E99" s="849">
        <v>5850.7430000000004</v>
      </c>
      <c r="F99" s="847">
        <v>46379.849124392356</v>
      </c>
      <c r="G99" s="49">
        <v>7930</v>
      </c>
      <c r="H99" s="109" t="s">
        <v>600</v>
      </c>
      <c r="I99" s="369" t="s">
        <v>599</v>
      </c>
      <c r="J99" s="50">
        <v>2</v>
      </c>
      <c r="K99" s="116" t="s">
        <v>1359</v>
      </c>
      <c r="L99" s="16">
        <v>1</v>
      </c>
      <c r="M99" s="1" t="s">
        <v>1496</v>
      </c>
      <c r="N99" s="16">
        <v>1</v>
      </c>
      <c r="O99" s="17" t="s">
        <v>572</v>
      </c>
      <c r="P99" s="50">
        <v>1</v>
      </c>
      <c r="Q99" s="115" t="s">
        <v>2350</v>
      </c>
      <c r="R99" s="16">
        <v>0</v>
      </c>
      <c r="S99" s="50">
        <v>0</v>
      </c>
      <c r="T99" s="167" t="s">
        <v>572</v>
      </c>
      <c r="U99" s="16">
        <v>1</v>
      </c>
      <c r="V99" s="254">
        <v>1</v>
      </c>
      <c r="W99" s="16">
        <v>1</v>
      </c>
      <c r="X99" s="19" t="s">
        <v>1778</v>
      </c>
      <c r="Y99" s="16">
        <v>1</v>
      </c>
      <c r="Z99" s="19" t="s">
        <v>2165</v>
      </c>
      <c r="AA99" s="16">
        <v>1</v>
      </c>
      <c r="AB99" s="50">
        <v>1</v>
      </c>
      <c r="AC99" s="51">
        <v>1997</v>
      </c>
      <c r="AD99" s="16">
        <v>0</v>
      </c>
      <c r="AE99" s="50"/>
      <c r="AF99" s="50" t="s">
        <v>572</v>
      </c>
      <c r="AG99" s="55" t="s">
        <v>572</v>
      </c>
      <c r="AH99" s="16">
        <v>0</v>
      </c>
      <c r="AI99" s="50"/>
      <c r="AJ99" s="51" t="s">
        <v>572</v>
      </c>
      <c r="AK99" s="16">
        <v>1</v>
      </c>
      <c r="AL99" s="50">
        <v>2</v>
      </c>
      <c r="AM99" s="50">
        <v>1</v>
      </c>
      <c r="AN99" s="51">
        <v>2000</v>
      </c>
      <c r="AO99" s="16">
        <v>0</v>
      </c>
      <c r="AP99" s="50"/>
      <c r="AQ99" s="51" t="s">
        <v>572</v>
      </c>
      <c r="AR99" s="25">
        <v>0</v>
      </c>
      <c r="AS99" s="56">
        <v>0</v>
      </c>
      <c r="AT99" s="56">
        <v>0</v>
      </c>
      <c r="AU99" s="56">
        <v>0</v>
      </c>
      <c r="AV99" s="56">
        <v>0</v>
      </c>
      <c r="AW99" s="56">
        <v>0</v>
      </c>
      <c r="AX99" s="56">
        <v>0</v>
      </c>
      <c r="AY99" s="56">
        <v>0</v>
      </c>
      <c r="AZ99" s="56">
        <v>0</v>
      </c>
      <c r="BA99" s="56">
        <v>0</v>
      </c>
      <c r="BB99" s="56">
        <v>0</v>
      </c>
      <c r="BC99" s="69" t="s">
        <v>572</v>
      </c>
      <c r="BD99" s="423">
        <v>0</v>
      </c>
      <c r="BE99" s="475" t="s">
        <v>572</v>
      </c>
      <c r="BF99" s="25">
        <v>0</v>
      </c>
      <c r="BG99" s="1" t="s">
        <v>572</v>
      </c>
      <c r="BH99" s="16">
        <v>0</v>
      </c>
      <c r="BI99" s="1" t="s">
        <v>572</v>
      </c>
      <c r="BJ99" s="16">
        <v>0</v>
      </c>
      <c r="BK99" s="21" t="s">
        <v>602</v>
      </c>
      <c r="BL99" s="20" t="s">
        <v>601</v>
      </c>
      <c r="BM99" s="21" t="s">
        <v>604</v>
      </c>
      <c r="BN99" s="20" t="s">
        <v>603</v>
      </c>
      <c r="BO99" s="132" t="s">
        <v>572</v>
      </c>
      <c r="BP99" s="16">
        <v>1</v>
      </c>
      <c r="BQ99" s="17" t="s">
        <v>1779</v>
      </c>
      <c r="BR99" s="16">
        <v>0</v>
      </c>
      <c r="BS99" s="17" t="s">
        <v>572</v>
      </c>
      <c r="BT99" s="16">
        <v>2</v>
      </c>
      <c r="BU99" s="69" t="s">
        <v>572</v>
      </c>
      <c r="BV99" s="16">
        <v>0</v>
      </c>
      <c r="BW99" s="50">
        <v>3</v>
      </c>
      <c r="BX99" s="17" t="s">
        <v>1780</v>
      </c>
      <c r="BY99" s="16" t="s">
        <v>1958</v>
      </c>
      <c r="BZ99" s="50" t="s">
        <v>1966</v>
      </c>
      <c r="CA99" s="56" t="s">
        <v>572</v>
      </c>
      <c r="CB99" s="56" t="s">
        <v>572</v>
      </c>
      <c r="CC99" s="51">
        <v>0</v>
      </c>
      <c r="CD99" s="83" t="s">
        <v>1276</v>
      </c>
      <c r="CE99" s="1131" t="s">
        <v>1555</v>
      </c>
      <c r="CF99" s="75" t="s">
        <v>1548</v>
      </c>
      <c r="CG99" s="75" t="s">
        <v>13</v>
      </c>
      <c r="CH99" s="75">
        <v>3</v>
      </c>
      <c r="CI99" s="75">
        <v>2001</v>
      </c>
      <c r="CJ99" s="75" t="s">
        <v>1542</v>
      </c>
      <c r="CK99" s="75">
        <v>1</v>
      </c>
      <c r="CL99" s="75">
        <v>1</v>
      </c>
      <c r="CM99" s="75" t="s">
        <v>1558</v>
      </c>
      <c r="CN99" s="75" t="s">
        <v>1553</v>
      </c>
      <c r="CO99" s="75">
        <f t="shared" ref="CO99:CO130" si="12">IF(CH99=0,0,IF(CG99="T",1,2)+IF(CQ99&gt;1,1,0))</f>
        <v>3</v>
      </c>
      <c r="CP99" s="336"/>
      <c r="CQ99" s="67">
        <v>97</v>
      </c>
      <c r="CR99" s="500" t="s">
        <v>598</v>
      </c>
      <c r="CS99" s="507" t="s">
        <v>3644</v>
      </c>
      <c r="CT99" s="511"/>
      <c r="CU99" s="512" t="s">
        <v>3748</v>
      </c>
      <c r="CV99" s="632" t="s">
        <v>5637</v>
      </c>
      <c r="CW99" s="568">
        <v>2</v>
      </c>
      <c r="CX99" s="636" t="s">
        <v>4705</v>
      </c>
      <c r="CY99" s="380">
        <v>0.51449</v>
      </c>
      <c r="CZ99" s="380">
        <v>0.3543</v>
      </c>
      <c r="DA99" s="656">
        <v>66</v>
      </c>
      <c r="DB99" s="597">
        <v>41</v>
      </c>
      <c r="DC99" s="597">
        <v>14</v>
      </c>
      <c r="DD99" s="597">
        <v>21</v>
      </c>
      <c r="DE99" s="685" t="s">
        <v>9362</v>
      </c>
      <c r="DF99" s="1025" t="s">
        <v>9363</v>
      </c>
      <c r="DG99" s="717">
        <v>6</v>
      </c>
      <c r="DH99" s="119" t="s">
        <v>9364</v>
      </c>
      <c r="DI99" s="700">
        <v>2002</v>
      </c>
      <c r="DJ99" s="109" t="s">
        <v>600</v>
      </c>
      <c r="DK99" s="537">
        <v>1920</v>
      </c>
      <c r="DL99" s="538" t="s">
        <v>4429</v>
      </c>
      <c r="DM99" s="580">
        <v>2017</v>
      </c>
      <c r="DN99" s="580">
        <v>1</v>
      </c>
      <c r="DO99" s="580" t="s">
        <v>572</v>
      </c>
      <c r="DP99" s="183" t="s">
        <v>572</v>
      </c>
      <c r="DQ99" s="183" t="s">
        <v>572</v>
      </c>
      <c r="DR99" s="183" t="s">
        <v>572</v>
      </c>
      <c r="DS99" s="184" t="s">
        <v>572</v>
      </c>
      <c r="DT99" s="542" t="s">
        <v>4250</v>
      </c>
      <c r="DU99" s="676">
        <v>1970</v>
      </c>
      <c r="DV99" s="183" t="s">
        <v>4053</v>
      </c>
      <c r="DW99" s="547" t="s">
        <v>4054</v>
      </c>
      <c r="DX99" s="183">
        <v>2</v>
      </c>
      <c r="DY99" s="183" t="s">
        <v>4053</v>
      </c>
      <c r="DZ99" s="538" t="s">
        <v>6168</v>
      </c>
      <c r="EA99" s="256">
        <v>1996</v>
      </c>
      <c r="EB99" s="58">
        <v>3</v>
      </c>
      <c r="EC99" s="183">
        <v>2</v>
      </c>
      <c r="ED99" s="642" t="s">
        <v>5448</v>
      </c>
      <c r="EE99" s="539">
        <v>1970</v>
      </c>
      <c r="EF99" s="537">
        <v>1994</v>
      </c>
      <c r="EG99" s="183">
        <v>4</v>
      </c>
      <c r="EH99" s="541" t="s">
        <v>4064</v>
      </c>
      <c r="EI99" s="547" t="s">
        <v>4470</v>
      </c>
      <c r="EJ99" s="183">
        <v>2</v>
      </c>
      <c r="EK99" s="183" t="s">
        <v>6962</v>
      </c>
      <c r="EL99" s="538" t="s">
        <v>6169</v>
      </c>
      <c r="EM99" s="370">
        <v>1996</v>
      </c>
      <c r="EN99" s="370">
        <v>3</v>
      </c>
      <c r="EO99" s="342">
        <v>2</v>
      </c>
      <c r="EP99" s="676">
        <v>0</v>
      </c>
      <c r="EQ99" s="676">
        <v>0</v>
      </c>
      <c r="ER99" s="542" t="s">
        <v>6168</v>
      </c>
      <c r="ES99" s="183">
        <v>2011</v>
      </c>
      <c r="ET99" s="184">
        <v>2</v>
      </c>
      <c r="EU99" s="799">
        <v>0</v>
      </c>
      <c r="EV99" s="202" t="s">
        <v>572</v>
      </c>
      <c r="EW99" s="183" t="s">
        <v>572</v>
      </c>
      <c r="EX99" s="597">
        <v>0</v>
      </c>
      <c r="EY99" s="571" t="s">
        <v>5822</v>
      </c>
      <c r="EZ99" s="183">
        <v>2000</v>
      </c>
      <c r="FA99" s="599">
        <v>1</v>
      </c>
      <c r="FB99" s="742">
        <v>118900</v>
      </c>
      <c r="FC99" s="740">
        <v>2</v>
      </c>
      <c r="FD99" s="691" t="s">
        <v>7472</v>
      </c>
      <c r="FE99" s="747">
        <v>2004</v>
      </c>
      <c r="FF99" s="761" t="s">
        <v>6652</v>
      </c>
      <c r="FG99" s="762" t="s">
        <v>6855</v>
      </c>
      <c r="FH99" s="713">
        <v>2</v>
      </c>
      <c r="FI99" s="788" t="s">
        <v>2699</v>
      </c>
      <c r="FJ99" s="119" t="s">
        <v>7200</v>
      </c>
      <c r="FK99" s="561" t="s">
        <v>572</v>
      </c>
      <c r="FL99" s="561">
        <v>3</v>
      </c>
      <c r="FM99" s="600">
        <v>1</v>
      </c>
      <c r="FN99" s="818" t="s">
        <v>6759</v>
      </c>
      <c r="FO99" s="773" t="s">
        <v>5760</v>
      </c>
      <c r="FP99" s="792">
        <v>1</v>
      </c>
      <c r="FQ99" s="781" t="s">
        <v>1563</v>
      </c>
      <c r="FR99" s="536" t="s">
        <v>7201</v>
      </c>
      <c r="FS99" s="597">
        <v>2006</v>
      </c>
      <c r="FT99" s="597">
        <v>3</v>
      </c>
      <c r="FU99" s="599">
        <v>2</v>
      </c>
      <c r="FV99" s="566" t="s">
        <v>2486</v>
      </c>
      <c r="FW99" s="541" t="s">
        <v>572</v>
      </c>
      <c r="FX99" s="722" t="s">
        <v>7589</v>
      </c>
      <c r="FY99" s="539" t="s">
        <v>572</v>
      </c>
      <c r="FZ99" s="539">
        <v>1</v>
      </c>
      <c r="GA99" s="676">
        <v>0</v>
      </c>
      <c r="GB99" s="860" t="s">
        <v>572</v>
      </c>
      <c r="GC99" s="979" t="s">
        <v>8</v>
      </c>
      <c r="GD99" s="183">
        <v>2</v>
      </c>
      <c r="GE99" s="683" t="s">
        <v>8837</v>
      </c>
      <c r="GF99" s="183">
        <v>1993</v>
      </c>
      <c r="GG99" s="183">
        <v>3</v>
      </c>
      <c r="GH99" s="340" t="s">
        <v>8835</v>
      </c>
      <c r="GI99" s="184">
        <v>4</v>
      </c>
      <c r="GJ99" s="426">
        <f t="shared" ref="GJ99:GJ130" si="13">N99+CO99+EC99+EO99+ET99+FM99+FU99+GA99</f>
        <v>13</v>
      </c>
      <c r="GK99" s="427">
        <f t="shared" ref="GK99:GK130" si="14">GJ99/22*100</f>
        <v>59.090909090909093</v>
      </c>
      <c r="GL99" s="12" t="str">
        <f t="shared" ref="GL99:GL130" si="15">IF(GK99&lt;25,"D",IF(GK99&lt;50,"C",IF(GK99&lt;75,"B","A")))</f>
        <v>B</v>
      </c>
      <c r="GM99" s="83" t="s">
        <v>21</v>
      </c>
      <c r="GN99" s="18" t="s">
        <v>2458</v>
      </c>
      <c r="GO99" s="342"/>
      <c r="GP99" s="1016"/>
      <c r="GQ99" s="184">
        <v>0</v>
      </c>
      <c r="GR99" s="57"/>
      <c r="GS99" s="58"/>
      <c r="GT99" s="59"/>
    </row>
    <row r="100" spans="1:202" x14ac:dyDescent="0.25">
      <c r="A100" s="67">
        <v>98</v>
      </c>
      <c r="B100" s="13"/>
      <c r="C100" s="14" t="s">
        <v>605</v>
      </c>
      <c r="D100" s="83" t="s">
        <v>46</v>
      </c>
      <c r="E100" s="849">
        <v>2135.0219999999999</v>
      </c>
      <c r="F100" s="847">
        <v>3111.5516278396531</v>
      </c>
      <c r="G100" s="49">
        <v>1457</v>
      </c>
      <c r="H100" s="109" t="s">
        <v>607</v>
      </c>
      <c r="I100" s="369" t="s">
        <v>606</v>
      </c>
      <c r="J100" s="50">
        <v>2</v>
      </c>
      <c r="K100" s="115" t="s">
        <v>1781</v>
      </c>
      <c r="L100" s="1174">
        <v>1</v>
      </c>
      <c r="M100" s="529" t="s">
        <v>9599</v>
      </c>
      <c r="N100" s="16">
        <v>1</v>
      </c>
      <c r="O100" s="17" t="s">
        <v>572</v>
      </c>
      <c r="P100" s="50">
        <v>0</v>
      </c>
      <c r="Q100" s="53" t="s">
        <v>572</v>
      </c>
      <c r="R100" s="16">
        <v>0</v>
      </c>
      <c r="S100" s="50">
        <v>0</v>
      </c>
      <c r="T100" s="167" t="s">
        <v>572</v>
      </c>
      <c r="U100" s="16">
        <v>1</v>
      </c>
      <c r="V100" s="254">
        <v>1</v>
      </c>
      <c r="W100" s="16">
        <v>0</v>
      </c>
      <c r="X100" s="17" t="s">
        <v>572</v>
      </c>
      <c r="Y100" s="16">
        <v>1</v>
      </c>
      <c r="Z100" s="1" t="s">
        <v>1781</v>
      </c>
      <c r="AA100" s="16">
        <v>1</v>
      </c>
      <c r="AB100" s="50">
        <v>1</v>
      </c>
      <c r="AC100" s="51">
        <v>2001</v>
      </c>
      <c r="AD100" s="16">
        <v>1</v>
      </c>
      <c r="AE100" s="50">
        <v>0</v>
      </c>
      <c r="AF100" s="50">
        <v>3</v>
      </c>
      <c r="AG100" s="51">
        <v>2010</v>
      </c>
      <c r="AH100" s="25">
        <v>0</v>
      </c>
      <c r="AI100" s="56"/>
      <c r="AJ100" s="55" t="s">
        <v>572</v>
      </c>
      <c r="AK100" s="16">
        <v>1</v>
      </c>
      <c r="AL100" s="50">
        <v>2</v>
      </c>
      <c r="AM100" s="50">
        <v>0</v>
      </c>
      <c r="AN100" s="51">
        <v>2004</v>
      </c>
      <c r="AO100" s="16">
        <v>0</v>
      </c>
      <c r="AP100" s="50"/>
      <c r="AQ100" s="51" t="s">
        <v>572</v>
      </c>
      <c r="AR100" s="16">
        <v>1</v>
      </c>
      <c r="AS100" s="50">
        <v>1</v>
      </c>
      <c r="AT100" s="50">
        <v>0</v>
      </c>
      <c r="AU100" s="50">
        <v>1</v>
      </c>
      <c r="AV100" s="50">
        <v>0</v>
      </c>
      <c r="AW100" s="50">
        <v>0</v>
      </c>
      <c r="AX100" s="50">
        <v>0</v>
      </c>
      <c r="AY100" s="50">
        <v>0</v>
      </c>
      <c r="AZ100" s="50">
        <v>0</v>
      </c>
      <c r="BA100" s="50">
        <v>0</v>
      </c>
      <c r="BB100" s="50">
        <v>0</v>
      </c>
      <c r="BC100" s="69" t="s">
        <v>572</v>
      </c>
      <c r="BD100" s="423">
        <v>0</v>
      </c>
      <c r="BE100" s="475" t="s">
        <v>572</v>
      </c>
      <c r="BF100" s="25">
        <v>0</v>
      </c>
      <c r="BG100" s="19" t="s">
        <v>572</v>
      </c>
      <c r="BH100" s="16">
        <v>0</v>
      </c>
      <c r="BI100" s="19" t="s">
        <v>572</v>
      </c>
      <c r="BJ100" s="16">
        <v>0</v>
      </c>
      <c r="BK100" s="21" t="s">
        <v>609</v>
      </c>
      <c r="BL100" s="20" t="s">
        <v>608</v>
      </c>
      <c r="BM100" s="21" t="s">
        <v>611</v>
      </c>
      <c r="BN100" s="20" t="s">
        <v>610</v>
      </c>
      <c r="BO100" s="132" t="s">
        <v>572</v>
      </c>
      <c r="BP100" s="16">
        <v>0</v>
      </c>
      <c r="BQ100" s="134" t="s">
        <v>572</v>
      </c>
      <c r="BR100" s="16">
        <v>1</v>
      </c>
      <c r="BS100" s="19" t="s">
        <v>1782</v>
      </c>
      <c r="BT100" s="16">
        <v>0</v>
      </c>
      <c r="BU100" s="69" t="s">
        <v>572</v>
      </c>
      <c r="BV100" s="16">
        <v>0</v>
      </c>
      <c r="BW100" s="50">
        <v>2</v>
      </c>
      <c r="BX100" s="69" t="s">
        <v>572</v>
      </c>
      <c r="BY100" s="16" t="s">
        <v>1966</v>
      </c>
      <c r="BZ100" s="56" t="s">
        <v>572</v>
      </c>
      <c r="CA100" s="56" t="s">
        <v>572</v>
      </c>
      <c r="CB100" s="56" t="s">
        <v>572</v>
      </c>
      <c r="CC100" s="55" t="s">
        <v>572</v>
      </c>
      <c r="CD100" s="83" t="s">
        <v>1281</v>
      </c>
      <c r="CE100" s="1131" t="s">
        <v>1626</v>
      </c>
      <c r="CF100" s="75" t="s">
        <v>1548</v>
      </c>
      <c r="CG100" s="75" t="s">
        <v>13</v>
      </c>
      <c r="CH100" s="75">
        <v>3</v>
      </c>
      <c r="CI100" s="75">
        <v>2009</v>
      </c>
      <c r="CJ100" s="75" t="s">
        <v>1542</v>
      </c>
      <c r="CK100" s="75">
        <v>1</v>
      </c>
      <c r="CL100" s="75">
        <v>2</v>
      </c>
      <c r="CM100" s="1135" t="s">
        <v>9536</v>
      </c>
      <c r="CN100" s="75" t="s">
        <v>1553</v>
      </c>
      <c r="CO100" s="75">
        <f t="shared" si="12"/>
        <v>3</v>
      </c>
      <c r="CP100" s="336"/>
      <c r="CQ100" s="67">
        <v>98</v>
      </c>
      <c r="CR100" s="500" t="s">
        <v>605</v>
      </c>
      <c r="CS100" s="507" t="s">
        <v>3645</v>
      </c>
      <c r="CT100" s="511"/>
      <c r="CU100" s="512" t="s">
        <v>3748</v>
      </c>
      <c r="CV100" s="628" t="s">
        <v>4706</v>
      </c>
      <c r="CW100" s="568">
        <v>0</v>
      </c>
      <c r="CX100" s="631" t="s">
        <v>572</v>
      </c>
      <c r="CY100" s="380">
        <v>0.13768</v>
      </c>
      <c r="CZ100" s="380">
        <v>0.1575</v>
      </c>
      <c r="DA100" s="656">
        <v>44</v>
      </c>
      <c r="DB100" s="597">
        <v>16</v>
      </c>
      <c r="DC100" s="597">
        <v>2</v>
      </c>
      <c r="DD100" s="597">
        <v>15</v>
      </c>
      <c r="DE100" s="685" t="s">
        <v>9365</v>
      </c>
      <c r="DF100" s="1025" t="s">
        <v>9366</v>
      </c>
      <c r="DG100" s="717">
        <v>2</v>
      </c>
      <c r="DH100" s="119" t="s">
        <v>9367</v>
      </c>
      <c r="DI100" s="370">
        <v>2013</v>
      </c>
      <c r="DJ100" s="109" t="s">
        <v>607</v>
      </c>
      <c r="DK100" s="537">
        <v>1993</v>
      </c>
      <c r="DL100" s="538" t="s">
        <v>3850</v>
      </c>
      <c r="DM100" s="581">
        <v>2016</v>
      </c>
      <c r="DN100" s="580">
        <v>1</v>
      </c>
      <c r="DO100" s="581" t="s">
        <v>572</v>
      </c>
      <c r="DP100" s="183" t="s">
        <v>572</v>
      </c>
      <c r="DQ100" s="183" t="s">
        <v>572</v>
      </c>
      <c r="DR100" s="183" t="s">
        <v>572</v>
      </c>
      <c r="DS100" s="184" t="s">
        <v>572</v>
      </c>
      <c r="DT100" s="542" t="s">
        <v>6170</v>
      </c>
      <c r="DU100" s="539">
        <v>2001</v>
      </c>
      <c r="DV100" s="183" t="s">
        <v>6171</v>
      </c>
      <c r="DW100" s="547" t="s">
        <v>6173</v>
      </c>
      <c r="DX100" s="183">
        <v>2</v>
      </c>
      <c r="DY100" s="183" t="s">
        <v>2699</v>
      </c>
      <c r="DZ100" s="538" t="s">
        <v>6172</v>
      </c>
      <c r="EA100" s="256">
        <v>2004</v>
      </c>
      <c r="EB100" s="58">
        <v>3</v>
      </c>
      <c r="EC100" s="183">
        <v>2</v>
      </c>
      <c r="ED100" s="642" t="s">
        <v>5449</v>
      </c>
      <c r="EE100" s="539">
        <v>2001</v>
      </c>
      <c r="EF100" s="537">
        <v>1978</v>
      </c>
      <c r="EG100" s="539">
        <v>0</v>
      </c>
      <c r="EH100" s="541" t="s">
        <v>4064</v>
      </c>
      <c r="EI100" s="547" t="s">
        <v>4470</v>
      </c>
      <c r="EJ100" s="183">
        <v>2</v>
      </c>
      <c r="EK100" s="183" t="s">
        <v>6962</v>
      </c>
      <c r="EL100" s="538" t="s">
        <v>6049</v>
      </c>
      <c r="EM100" s="370">
        <v>2014</v>
      </c>
      <c r="EN100" s="370">
        <v>3</v>
      </c>
      <c r="EO100" s="342">
        <v>2</v>
      </c>
      <c r="EP100" s="676">
        <v>0</v>
      </c>
      <c r="EQ100" s="676">
        <v>0</v>
      </c>
      <c r="ER100" s="202" t="s">
        <v>572</v>
      </c>
      <c r="ES100" s="183" t="s">
        <v>572</v>
      </c>
      <c r="ET100" s="184">
        <v>1</v>
      </c>
      <c r="EU100" s="799">
        <v>0</v>
      </c>
      <c r="EV100" s="202" t="s">
        <v>572</v>
      </c>
      <c r="EW100" s="183" t="s">
        <v>572</v>
      </c>
      <c r="EX100" s="597">
        <v>0</v>
      </c>
      <c r="EY100" s="572" t="s">
        <v>572</v>
      </c>
      <c r="EZ100" s="561" t="s">
        <v>572</v>
      </c>
      <c r="FA100" s="600">
        <v>0</v>
      </c>
      <c r="FB100" s="742">
        <v>45000</v>
      </c>
      <c r="FC100" s="740">
        <v>1</v>
      </c>
      <c r="FD100" s="691" t="s">
        <v>7473</v>
      </c>
      <c r="FE100" s="747">
        <v>2004</v>
      </c>
      <c r="FF100" s="1156" t="s">
        <v>7394</v>
      </c>
      <c r="FG100" s="1185" t="s">
        <v>9657</v>
      </c>
      <c r="FH100" s="840">
        <v>2</v>
      </c>
      <c r="FI100" s="843" t="s">
        <v>9656</v>
      </c>
      <c r="FJ100" s="119" t="s">
        <v>6857</v>
      </c>
      <c r="FK100" s="1114">
        <v>2016</v>
      </c>
      <c r="FL100" s="561">
        <v>3</v>
      </c>
      <c r="FM100" s="921">
        <v>2</v>
      </c>
      <c r="FN100" s="1156" t="s">
        <v>7394</v>
      </c>
      <c r="FO100" s="1185" t="s">
        <v>9657</v>
      </c>
      <c r="FP100" s="840">
        <v>2</v>
      </c>
      <c r="FQ100" s="843" t="s">
        <v>9656</v>
      </c>
      <c r="FR100" s="536" t="s">
        <v>6858</v>
      </c>
      <c r="FS100" s="1115">
        <v>2016</v>
      </c>
      <c r="FT100" s="597">
        <v>3</v>
      </c>
      <c r="FU100" s="922">
        <v>2</v>
      </c>
      <c r="FV100" s="564" t="s">
        <v>2317</v>
      </c>
      <c r="FW100" s="541" t="s">
        <v>572</v>
      </c>
      <c r="FX100" s="536" t="s">
        <v>7590</v>
      </c>
      <c r="FY100" s="539" t="s">
        <v>572</v>
      </c>
      <c r="FZ100" s="539">
        <v>0</v>
      </c>
      <c r="GA100" s="676">
        <v>0</v>
      </c>
      <c r="GB100" s="868" t="s">
        <v>572</v>
      </c>
      <c r="GC100" s="979" t="s">
        <v>8800</v>
      </c>
      <c r="GD100" s="183">
        <v>2</v>
      </c>
      <c r="GE100" s="683" t="s">
        <v>8846</v>
      </c>
      <c r="GF100" s="183">
        <v>1994</v>
      </c>
      <c r="GG100" s="183">
        <v>3</v>
      </c>
      <c r="GH100" s="340" t="s">
        <v>8835</v>
      </c>
      <c r="GI100" s="184">
        <v>4</v>
      </c>
      <c r="GJ100" s="426">
        <f t="shared" si="13"/>
        <v>13</v>
      </c>
      <c r="GK100" s="427">
        <f t="shared" si="14"/>
        <v>59.090909090909093</v>
      </c>
      <c r="GL100" s="12" t="str">
        <f t="shared" si="15"/>
        <v>B</v>
      </c>
      <c r="GM100" s="83" t="s">
        <v>46</v>
      </c>
      <c r="GN100" s="18" t="s">
        <v>2454</v>
      </c>
      <c r="GO100" s="342"/>
      <c r="GP100" s="1016"/>
      <c r="GQ100" s="184">
        <v>0</v>
      </c>
      <c r="GR100" s="57"/>
      <c r="GS100" s="58"/>
      <c r="GT100" s="59"/>
    </row>
    <row r="101" spans="1:202" x14ac:dyDescent="0.25">
      <c r="A101" s="67">
        <v>99</v>
      </c>
      <c r="B101" s="13"/>
      <c r="C101" s="14" t="s">
        <v>612</v>
      </c>
      <c r="D101" s="83" t="s">
        <v>12</v>
      </c>
      <c r="E101" s="849">
        <v>4503.4380000000001</v>
      </c>
      <c r="F101" s="847">
        <v>1712.6933771088275</v>
      </c>
      <c r="G101" s="49">
        <v>380</v>
      </c>
      <c r="H101" s="109" t="s">
        <v>9476</v>
      </c>
      <c r="I101" s="20" t="s">
        <v>9452</v>
      </c>
      <c r="J101" s="50">
        <v>2</v>
      </c>
      <c r="K101" s="1182" t="s">
        <v>9635</v>
      </c>
      <c r="L101" s="1174">
        <v>1</v>
      </c>
      <c r="M101" s="529" t="s">
        <v>9600</v>
      </c>
      <c r="N101" s="16">
        <v>1</v>
      </c>
      <c r="O101" s="17" t="s">
        <v>572</v>
      </c>
      <c r="P101" s="50">
        <v>0</v>
      </c>
      <c r="Q101" s="53" t="s">
        <v>572</v>
      </c>
      <c r="R101" s="16">
        <v>0</v>
      </c>
      <c r="S101" s="50">
        <v>0</v>
      </c>
      <c r="T101" s="167" t="s">
        <v>572</v>
      </c>
      <c r="U101" s="16">
        <v>1</v>
      </c>
      <c r="V101" s="254">
        <v>1</v>
      </c>
      <c r="W101" s="16">
        <v>1</v>
      </c>
      <c r="X101" s="19" t="s">
        <v>1783</v>
      </c>
      <c r="Y101" s="16">
        <v>1</v>
      </c>
      <c r="Z101" s="1" t="s">
        <v>1785</v>
      </c>
      <c r="AA101" s="16">
        <v>1</v>
      </c>
      <c r="AB101" s="50">
        <v>1</v>
      </c>
      <c r="AC101" s="51">
        <v>2007</v>
      </c>
      <c r="AD101" s="16">
        <v>1</v>
      </c>
      <c r="AE101" s="50">
        <v>0</v>
      </c>
      <c r="AF101" s="50">
        <v>3</v>
      </c>
      <c r="AG101" s="51">
        <v>2012</v>
      </c>
      <c r="AH101" s="25">
        <v>0</v>
      </c>
      <c r="AI101" s="56"/>
      <c r="AJ101" s="55" t="s">
        <v>572</v>
      </c>
      <c r="AK101" s="16">
        <v>0</v>
      </c>
      <c r="AL101" s="50"/>
      <c r="AM101" s="50"/>
      <c r="AN101" s="51" t="s">
        <v>572</v>
      </c>
      <c r="AO101" s="16">
        <v>0</v>
      </c>
      <c r="AP101" s="50"/>
      <c r="AQ101" s="51" t="s">
        <v>572</v>
      </c>
      <c r="AR101" s="16">
        <v>1</v>
      </c>
      <c r="AS101" s="50">
        <v>1</v>
      </c>
      <c r="AT101" s="50">
        <v>0</v>
      </c>
      <c r="AU101" s="50">
        <v>1</v>
      </c>
      <c r="AV101" s="50">
        <v>0</v>
      </c>
      <c r="AW101" s="50">
        <v>1</v>
      </c>
      <c r="AX101" s="50">
        <v>1</v>
      </c>
      <c r="AY101" s="50">
        <v>1</v>
      </c>
      <c r="AZ101" s="50">
        <v>1</v>
      </c>
      <c r="BA101" s="50">
        <v>1</v>
      </c>
      <c r="BB101" s="50">
        <v>0</v>
      </c>
      <c r="BC101" s="69" t="s">
        <v>572</v>
      </c>
      <c r="BD101" s="423">
        <v>0</v>
      </c>
      <c r="BE101" s="19" t="s">
        <v>572</v>
      </c>
      <c r="BF101" s="25">
        <v>0</v>
      </c>
      <c r="BG101" s="19" t="s">
        <v>572</v>
      </c>
      <c r="BH101" s="16">
        <v>0</v>
      </c>
      <c r="BI101" s="19" t="s">
        <v>572</v>
      </c>
      <c r="BJ101" s="16">
        <v>2</v>
      </c>
      <c r="BK101" s="21" t="s">
        <v>615</v>
      </c>
      <c r="BL101" s="20" t="s">
        <v>614</v>
      </c>
      <c r="BM101" s="21" t="s">
        <v>617</v>
      </c>
      <c r="BN101" s="20" t="s">
        <v>616</v>
      </c>
      <c r="BO101" s="19" t="s">
        <v>1784</v>
      </c>
      <c r="BP101" s="16">
        <v>0</v>
      </c>
      <c r="BQ101" s="134" t="s">
        <v>572</v>
      </c>
      <c r="BR101" s="16">
        <v>1</v>
      </c>
      <c r="BS101" s="19" t="s">
        <v>1786</v>
      </c>
      <c r="BT101" s="16">
        <v>1</v>
      </c>
      <c r="BU101" s="17" t="s">
        <v>19</v>
      </c>
      <c r="BV101" s="16">
        <v>0</v>
      </c>
      <c r="BW101" s="50">
        <v>1</v>
      </c>
      <c r="BX101" s="69" t="s">
        <v>572</v>
      </c>
      <c r="BY101" s="16" t="s">
        <v>1966</v>
      </c>
      <c r="BZ101" s="56" t="s">
        <v>572</v>
      </c>
      <c r="CA101" s="56" t="s">
        <v>572</v>
      </c>
      <c r="CB101" s="56" t="s">
        <v>572</v>
      </c>
      <c r="CC101" s="55" t="s">
        <v>572</v>
      </c>
      <c r="CD101" s="83" t="s">
        <v>1281</v>
      </c>
      <c r="CE101" s="1131" t="s">
        <v>1626</v>
      </c>
      <c r="CF101" s="75" t="s">
        <v>1548</v>
      </c>
      <c r="CG101" s="75" t="s">
        <v>13</v>
      </c>
      <c r="CH101" s="73">
        <v>3</v>
      </c>
      <c r="CI101" s="67">
        <v>2012</v>
      </c>
      <c r="CJ101" s="73" t="s">
        <v>1548</v>
      </c>
      <c r="CK101" s="73">
        <v>3</v>
      </c>
      <c r="CL101" s="74">
        <v>2</v>
      </c>
      <c r="CM101" s="67" t="s">
        <v>1550</v>
      </c>
      <c r="CN101" s="75" t="s">
        <v>1553</v>
      </c>
      <c r="CO101" s="75">
        <f t="shared" si="12"/>
        <v>3</v>
      </c>
      <c r="CP101" s="336"/>
      <c r="CQ101" s="67">
        <v>99</v>
      </c>
      <c r="CR101" s="500" t="s">
        <v>612</v>
      </c>
      <c r="CS101" s="507" t="s">
        <v>3646</v>
      </c>
      <c r="CT101" s="511">
        <v>2008</v>
      </c>
      <c r="CU101" s="512"/>
      <c r="CV101" s="628" t="s">
        <v>5638</v>
      </c>
      <c r="CW101" s="568">
        <v>0</v>
      </c>
      <c r="CX101" s="631" t="s">
        <v>572</v>
      </c>
      <c r="CY101" s="380">
        <v>0.23913000000000001</v>
      </c>
      <c r="CZ101" s="380">
        <v>7.8700000000000006E-2</v>
      </c>
      <c r="DA101" s="656">
        <v>19</v>
      </c>
      <c r="DB101" s="597">
        <v>11</v>
      </c>
      <c r="DC101" s="597">
        <v>7</v>
      </c>
      <c r="DD101" s="597">
        <v>9</v>
      </c>
      <c r="DE101" s="1003" t="s">
        <v>572</v>
      </c>
      <c r="DF101" s="1025" t="s">
        <v>572</v>
      </c>
      <c r="DG101" s="717" t="s">
        <v>572</v>
      </c>
      <c r="DH101" s="1025" t="s">
        <v>572</v>
      </c>
      <c r="DI101" s="342" t="s">
        <v>572</v>
      </c>
      <c r="DJ101" s="521" t="s">
        <v>1360</v>
      </c>
      <c r="DK101" s="537">
        <v>2003</v>
      </c>
      <c r="DL101" s="538" t="s">
        <v>3812</v>
      </c>
      <c r="DM101" s="581">
        <v>2013</v>
      </c>
      <c r="DN101" s="580">
        <v>1</v>
      </c>
      <c r="DO101" s="581" t="s">
        <v>572</v>
      </c>
      <c r="DP101" s="183" t="s">
        <v>572</v>
      </c>
      <c r="DQ101" s="183" t="s">
        <v>572</v>
      </c>
      <c r="DR101" s="183" t="s">
        <v>572</v>
      </c>
      <c r="DS101" s="184" t="s">
        <v>572</v>
      </c>
      <c r="DT101" s="642" t="s">
        <v>5450</v>
      </c>
      <c r="DU101" s="676">
        <v>1952</v>
      </c>
      <c r="DV101" s="183" t="s">
        <v>6227</v>
      </c>
      <c r="DW101" s="547" t="s">
        <v>6174</v>
      </c>
      <c r="DX101" s="183">
        <v>2</v>
      </c>
      <c r="DY101" s="183" t="s">
        <v>4053</v>
      </c>
      <c r="DZ101" s="538" t="s">
        <v>6175</v>
      </c>
      <c r="EA101" s="256">
        <v>2011</v>
      </c>
      <c r="EB101" s="58">
        <v>3</v>
      </c>
      <c r="EC101" s="183">
        <v>2</v>
      </c>
      <c r="ED101" s="642" t="s">
        <v>5450</v>
      </c>
      <c r="EE101" s="539">
        <v>1952</v>
      </c>
      <c r="EF101" s="537">
        <v>1975</v>
      </c>
      <c r="EG101" s="183">
        <v>4</v>
      </c>
      <c r="EH101" s="541" t="s">
        <v>4064</v>
      </c>
      <c r="EI101" s="547" t="s">
        <v>4470</v>
      </c>
      <c r="EJ101" s="183">
        <v>2</v>
      </c>
      <c r="EK101" s="183" t="s">
        <v>6962</v>
      </c>
      <c r="EL101" s="538" t="s">
        <v>4641</v>
      </c>
      <c r="EM101" s="370">
        <v>2009</v>
      </c>
      <c r="EN101" s="370">
        <v>3</v>
      </c>
      <c r="EO101" s="342">
        <v>2</v>
      </c>
      <c r="EP101" s="676">
        <v>1</v>
      </c>
      <c r="EQ101" s="676">
        <v>0</v>
      </c>
      <c r="ER101" s="202" t="s">
        <v>572</v>
      </c>
      <c r="ES101" s="183" t="s">
        <v>572</v>
      </c>
      <c r="ET101" s="184">
        <v>0</v>
      </c>
      <c r="EU101" s="799">
        <v>0</v>
      </c>
      <c r="EV101" s="202" t="s">
        <v>572</v>
      </c>
      <c r="EW101" s="183" t="s">
        <v>572</v>
      </c>
      <c r="EX101" s="599">
        <v>0</v>
      </c>
      <c r="EY101" s="178" t="s">
        <v>572</v>
      </c>
      <c r="EZ101" s="561" t="s">
        <v>572</v>
      </c>
      <c r="FA101" s="600">
        <v>0</v>
      </c>
      <c r="FB101" s="742">
        <v>59000</v>
      </c>
      <c r="FC101" s="740">
        <v>2</v>
      </c>
      <c r="FD101" s="691" t="s">
        <v>7477</v>
      </c>
      <c r="FE101" s="747">
        <v>2012</v>
      </c>
      <c r="FF101" s="761" t="s">
        <v>6652</v>
      </c>
      <c r="FG101" s="762" t="s">
        <v>6855</v>
      </c>
      <c r="FH101" s="713">
        <v>2</v>
      </c>
      <c r="FI101" s="788" t="s">
        <v>1550</v>
      </c>
      <c r="FJ101" s="119" t="s">
        <v>6820</v>
      </c>
      <c r="FK101" s="561">
        <v>2013</v>
      </c>
      <c r="FL101" s="561">
        <v>3</v>
      </c>
      <c r="FM101" s="600">
        <v>2</v>
      </c>
      <c r="FN101" s="819" t="s">
        <v>6652</v>
      </c>
      <c r="FO101" s="760" t="s">
        <v>6855</v>
      </c>
      <c r="FP101" s="713">
        <v>2</v>
      </c>
      <c r="FQ101" s="788" t="s">
        <v>1550</v>
      </c>
      <c r="FR101" s="536" t="s">
        <v>6820</v>
      </c>
      <c r="FS101" s="597">
        <v>2013</v>
      </c>
      <c r="FT101" s="597">
        <v>3</v>
      </c>
      <c r="FU101" s="599">
        <v>2</v>
      </c>
      <c r="FV101" s="564" t="s">
        <v>1548</v>
      </c>
      <c r="FW101" s="541" t="s">
        <v>6335</v>
      </c>
      <c r="FX101" s="536" t="s">
        <v>6334</v>
      </c>
      <c r="FY101" s="539">
        <v>2010</v>
      </c>
      <c r="FZ101" s="539">
        <v>3</v>
      </c>
      <c r="GA101" s="676">
        <v>1</v>
      </c>
      <c r="GB101" s="650" t="s">
        <v>6336</v>
      </c>
      <c r="GC101" s="571" t="s">
        <v>8800</v>
      </c>
      <c r="GD101" s="183">
        <v>2</v>
      </c>
      <c r="GE101" s="683" t="s">
        <v>8846</v>
      </c>
      <c r="GF101" s="183">
        <v>2013</v>
      </c>
      <c r="GG101" s="183">
        <v>3</v>
      </c>
      <c r="GH101" s="340" t="s">
        <v>8835</v>
      </c>
      <c r="GI101" s="184">
        <v>4</v>
      </c>
      <c r="GJ101" s="426">
        <f t="shared" si="13"/>
        <v>13</v>
      </c>
      <c r="GK101" s="427">
        <f t="shared" si="14"/>
        <v>59.090909090909093</v>
      </c>
      <c r="GL101" s="12" t="str">
        <f t="shared" si="15"/>
        <v>B</v>
      </c>
      <c r="GM101" s="83" t="s">
        <v>12</v>
      </c>
      <c r="GN101" s="18" t="s">
        <v>2454</v>
      </c>
      <c r="GO101" s="342">
        <v>1</v>
      </c>
      <c r="GP101" s="1016">
        <v>40.200000000000003</v>
      </c>
      <c r="GQ101" s="184">
        <v>0</v>
      </c>
      <c r="GR101" s="57"/>
      <c r="GS101" s="58"/>
      <c r="GT101" s="59"/>
    </row>
    <row r="102" spans="1:202" x14ac:dyDescent="0.25">
      <c r="A102" s="67">
        <v>100</v>
      </c>
      <c r="B102" s="13"/>
      <c r="C102" s="23" t="s">
        <v>618</v>
      </c>
      <c r="D102" s="83" t="s">
        <v>21</v>
      </c>
      <c r="E102" s="849">
        <v>6278.4380000000001</v>
      </c>
      <c r="F102" s="847">
        <v>37840.024260346509</v>
      </c>
      <c r="G102" s="49">
        <v>6030</v>
      </c>
      <c r="H102" s="109" t="s">
        <v>619</v>
      </c>
      <c r="I102" s="369" t="s">
        <v>8</v>
      </c>
      <c r="J102" s="50">
        <v>0</v>
      </c>
      <c r="K102" s="53" t="s">
        <v>572</v>
      </c>
      <c r="L102" s="1174">
        <v>0</v>
      </c>
      <c r="M102" s="1194" t="s">
        <v>572</v>
      </c>
      <c r="N102" s="16">
        <v>0</v>
      </c>
      <c r="O102" s="17" t="s">
        <v>572</v>
      </c>
      <c r="P102" s="50">
        <v>0</v>
      </c>
      <c r="Q102" s="53" t="s">
        <v>572</v>
      </c>
      <c r="R102" s="16">
        <v>0</v>
      </c>
      <c r="S102" s="50">
        <v>0</v>
      </c>
      <c r="T102" s="167" t="s">
        <v>572</v>
      </c>
      <c r="U102" s="16">
        <v>0</v>
      </c>
      <c r="V102" s="254">
        <v>0</v>
      </c>
      <c r="W102" s="16">
        <v>0</v>
      </c>
      <c r="X102" s="17" t="s">
        <v>572</v>
      </c>
      <c r="Y102" s="16">
        <v>0</v>
      </c>
      <c r="Z102" s="17" t="s">
        <v>572</v>
      </c>
      <c r="AA102" s="16">
        <v>0</v>
      </c>
      <c r="AB102" s="50"/>
      <c r="AC102" s="51" t="s">
        <v>572</v>
      </c>
      <c r="AD102" s="16">
        <v>0</v>
      </c>
      <c r="AE102" s="50"/>
      <c r="AF102" s="50" t="s">
        <v>572</v>
      </c>
      <c r="AG102" s="55" t="s">
        <v>572</v>
      </c>
      <c r="AH102" s="16">
        <v>0</v>
      </c>
      <c r="AI102" s="50"/>
      <c r="AJ102" s="51" t="s">
        <v>572</v>
      </c>
      <c r="AK102" s="16">
        <v>0</v>
      </c>
      <c r="AL102" s="50"/>
      <c r="AM102" s="50"/>
      <c r="AN102" s="51" t="s">
        <v>572</v>
      </c>
      <c r="AO102" s="16">
        <v>0</v>
      </c>
      <c r="AP102" s="50"/>
      <c r="AQ102" s="51" t="s">
        <v>572</v>
      </c>
      <c r="AR102" s="25">
        <v>0</v>
      </c>
      <c r="AS102" s="56">
        <v>0</v>
      </c>
      <c r="AT102" s="56">
        <v>0</v>
      </c>
      <c r="AU102" s="56">
        <v>0</v>
      </c>
      <c r="AV102" s="56">
        <v>0</v>
      </c>
      <c r="AW102" s="56">
        <v>0</v>
      </c>
      <c r="AX102" s="56">
        <v>0</v>
      </c>
      <c r="AY102" s="56">
        <v>0</v>
      </c>
      <c r="AZ102" s="56">
        <v>0</v>
      </c>
      <c r="BA102" s="50">
        <v>0</v>
      </c>
      <c r="BB102" s="50">
        <v>0</v>
      </c>
      <c r="BC102" s="69" t="s">
        <v>572</v>
      </c>
      <c r="BD102" s="423">
        <v>0</v>
      </c>
      <c r="BE102" s="475" t="s">
        <v>572</v>
      </c>
      <c r="BF102" s="25">
        <v>0</v>
      </c>
      <c r="BG102" s="17" t="s">
        <v>572</v>
      </c>
      <c r="BH102" s="16">
        <v>0</v>
      </c>
      <c r="BI102" s="17" t="s">
        <v>572</v>
      </c>
      <c r="BJ102" s="16">
        <v>0</v>
      </c>
      <c r="BK102" s="21" t="s">
        <v>615</v>
      </c>
      <c r="BL102" s="20" t="s">
        <v>614</v>
      </c>
      <c r="BM102" s="21" t="s">
        <v>621</v>
      </c>
      <c r="BN102" s="20" t="s">
        <v>620</v>
      </c>
      <c r="BO102" s="132" t="s">
        <v>572</v>
      </c>
      <c r="BP102" s="16">
        <v>0</v>
      </c>
      <c r="BQ102" s="134" t="s">
        <v>572</v>
      </c>
      <c r="BR102" s="16">
        <v>0</v>
      </c>
      <c r="BS102" s="17" t="s">
        <v>572</v>
      </c>
      <c r="BT102" s="16">
        <v>0</v>
      </c>
      <c r="BU102" s="69" t="s">
        <v>572</v>
      </c>
      <c r="BV102" s="16">
        <v>0</v>
      </c>
      <c r="BW102" s="50">
        <v>0</v>
      </c>
      <c r="BX102" s="69" t="s">
        <v>572</v>
      </c>
      <c r="BY102" s="25" t="s">
        <v>1958</v>
      </c>
      <c r="BZ102" s="56" t="s">
        <v>572</v>
      </c>
      <c r="CA102" s="56" t="s">
        <v>572</v>
      </c>
      <c r="CB102" s="56" t="s">
        <v>572</v>
      </c>
      <c r="CC102" s="55" t="s">
        <v>572</v>
      </c>
      <c r="CD102" s="83" t="s">
        <v>1427</v>
      </c>
      <c r="CE102" s="1131" t="s">
        <v>1555</v>
      </c>
      <c r="CF102" s="75" t="s">
        <v>1548</v>
      </c>
      <c r="CG102" s="75" t="s">
        <v>13</v>
      </c>
      <c r="CH102" s="75">
        <v>3</v>
      </c>
      <c r="CI102" s="75">
        <v>2014</v>
      </c>
      <c r="CJ102" s="75" t="s">
        <v>1548</v>
      </c>
      <c r="CK102" s="75">
        <v>1</v>
      </c>
      <c r="CL102" s="75">
        <v>1</v>
      </c>
      <c r="CM102" s="75" t="s">
        <v>1589</v>
      </c>
      <c r="CN102" s="518" t="s">
        <v>1553</v>
      </c>
      <c r="CO102" s="518">
        <f t="shared" si="12"/>
        <v>3</v>
      </c>
      <c r="CP102" s="336"/>
      <c r="CQ102" s="67">
        <v>100</v>
      </c>
      <c r="CR102" s="500" t="s">
        <v>618</v>
      </c>
      <c r="CS102" s="507" t="s">
        <v>3647</v>
      </c>
      <c r="CT102" s="511"/>
      <c r="CU102" s="512"/>
      <c r="CV102" s="628" t="s">
        <v>4707</v>
      </c>
      <c r="CW102" s="568">
        <v>0</v>
      </c>
      <c r="CX102" s="631" t="s">
        <v>572</v>
      </c>
      <c r="CY102" s="380">
        <v>0.1087</v>
      </c>
      <c r="CZ102" s="380">
        <v>1.5699999999999999E-2</v>
      </c>
      <c r="DA102" s="656">
        <v>9</v>
      </c>
      <c r="DB102" s="597">
        <v>11</v>
      </c>
      <c r="DC102" s="597">
        <v>2</v>
      </c>
      <c r="DD102" s="597">
        <v>0</v>
      </c>
      <c r="DE102" s="685" t="s">
        <v>9368</v>
      </c>
      <c r="DF102" s="1025" t="s">
        <v>9369</v>
      </c>
      <c r="DG102" s="717">
        <v>2</v>
      </c>
      <c r="DH102" s="119" t="s">
        <v>9370</v>
      </c>
      <c r="DI102" s="700">
        <v>2012</v>
      </c>
      <c r="DJ102" s="521" t="s">
        <v>619</v>
      </c>
      <c r="DK102" s="537">
        <v>2011</v>
      </c>
      <c r="DL102" s="547" t="s">
        <v>572</v>
      </c>
      <c r="DM102" s="581" t="s">
        <v>572</v>
      </c>
      <c r="DN102" s="580">
        <v>0</v>
      </c>
      <c r="DO102" s="581" t="s">
        <v>572</v>
      </c>
      <c r="DP102" s="183" t="s">
        <v>572</v>
      </c>
      <c r="DQ102" s="183" t="s">
        <v>572</v>
      </c>
      <c r="DR102" s="183" t="s">
        <v>572</v>
      </c>
      <c r="DS102" s="184" t="s">
        <v>572</v>
      </c>
      <c r="DT102" s="542" t="s">
        <v>6176</v>
      </c>
      <c r="DU102" s="676">
        <v>2010</v>
      </c>
      <c r="DV102" s="183" t="s">
        <v>572</v>
      </c>
      <c r="DW102" s="547" t="s">
        <v>7880</v>
      </c>
      <c r="DX102" s="183">
        <v>0</v>
      </c>
      <c r="DY102" s="183" t="s">
        <v>572</v>
      </c>
      <c r="DZ102" s="547" t="s">
        <v>572</v>
      </c>
      <c r="EA102" s="256" t="s">
        <v>572</v>
      </c>
      <c r="EB102" s="58">
        <v>0</v>
      </c>
      <c r="EC102" s="183">
        <v>1</v>
      </c>
      <c r="ED102" s="642" t="s">
        <v>5451</v>
      </c>
      <c r="EE102" s="539">
        <v>2009</v>
      </c>
      <c r="EF102" s="537">
        <v>1983</v>
      </c>
      <c r="EG102" s="539">
        <v>0</v>
      </c>
      <c r="EH102" s="541" t="s">
        <v>4064</v>
      </c>
      <c r="EI102" s="547" t="s">
        <v>4470</v>
      </c>
      <c r="EJ102" s="183">
        <v>2</v>
      </c>
      <c r="EK102" s="183" t="s">
        <v>6962</v>
      </c>
      <c r="EL102" s="538" t="s">
        <v>6051</v>
      </c>
      <c r="EM102" s="370">
        <v>2010</v>
      </c>
      <c r="EN102" s="370">
        <v>3</v>
      </c>
      <c r="EO102" s="342">
        <v>2</v>
      </c>
      <c r="EP102" s="676">
        <v>0</v>
      </c>
      <c r="EQ102" s="676" t="s">
        <v>572</v>
      </c>
      <c r="ER102" s="202" t="s">
        <v>572</v>
      </c>
      <c r="ES102" s="183" t="s">
        <v>572</v>
      </c>
      <c r="ET102" s="184">
        <v>1</v>
      </c>
      <c r="EU102" s="799">
        <v>0</v>
      </c>
      <c r="EV102" s="202" t="s">
        <v>572</v>
      </c>
      <c r="EW102" s="183" t="s">
        <v>572</v>
      </c>
      <c r="EX102" s="597">
        <v>0</v>
      </c>
      <c r="EY102" s="202" t="s">
        <v>572</v>
      </c>
      <c r="EZ102" s="183" t="s">
        <v>572</v>
      </c>
      <c r="FA102" s="599">
        <v>0</v>
      </c>
      <c r="FB102" s="742">
        <v>208000</v>
      </c>
      <c r="FC102" s="740">
        <v>0</v>
      </c>
      <c r="FD102" s="691" t="s">
        <v>7475</v>
      </c>
      <c r="FE102" s="747">
        <v>2004</v>
      </c>
      <c r="FF102" s="761" t="s">
        <v>572</v>
      </c>
      <c r="FG102" s="762" t="s">
        <v>572</v>
      </c>
      <c r="FH102" s="713">
        <v>0</v>
      </c>
      <c r="FI102" s="788" t="s">
        <v>572</v>
      </c>
      <c r="FJ102" s="119" t="s">
        <v>572</v>
      </c>
      <c r="FK102" s="561" t="s">
        <v>572</v>
      </c>
      <c r="FL102" s="561">
        <v>0</v>
      </c>
      <c r="FM102" s="600">
        <v>0</v>
      </c>
      <c r="FN102" s="761" t="s">
        <v>572</v>
      </c>
      <c r="FO102" s="762" t="s">
        <v>572</v>
      </c>
      <c r="FP102" s="713">
        <v>0</v>
      </c>
      <c r="FQ102" s="788" t="s">
        <v>572</v>
      </c>
      <c r="FR102" s="683" t="s">
        <v>572</v>
      </c>
      <c r="FS102" s="597" t="s">
        <v>572</v>
      </c>
      <c r="FT102" s="561">
        <v>0</v>
      </c>
      <c r="FU102" s="600">
        <v>0</v>
      </c>
      <c r="FV102" s="423" t="s">
        <v>572</v>
      </c>
      <c r="FW102" s="541" t="s">
        <v>572</v>
      </c>
      <c r="FX102" s="864" t="s">
        <v>7507</v>
      </c>
      <c r="FY102" s="539" t="s">
        <v>572</v>
      </c>
      <c r="FZ102" s="539">
        <v>0</v>
      </c>
      <c r="GA102" s="676">
        <v>0</v>
      </c>
      <c r="GB102" s="860" t="s">
        <v>572</v>
      </c>
      <c r="GC102" s="571" t="s">
        <v>620</v>
      </c>
      <c r="GD102" s="183">
        <v>2</v>
      </c>
      <c r="GE102" s="683" t="s">
        <v>2699</v>
      </c>
      <c r="GF102" s="183">
        <v>2005</v>
      </c>
      <c r="GG102" s="183">
        <v>3</v>
      </c>
      <c r="GH102" s="340" t="s">
        <v>8835</v>
      </c>
      <c r="GI102" s="184">
        <v>4</v>
      </c>
      <c r="GJ102" s="426">
        <f t="shared" si="13"/>
        <v>7</v>
      </c>
      <c r="GK102" s="427">
        <f t="shared" si="14"/>
        <v>31.818181818181817</v>
      </c>
      <c r="GL102" s="12" t="str">
        <f t="shared" si="15"/>
        <v>C</v>
      </c>
      <c r="GM102" s="83" t="s">
        <v>21</v>
      </c>
      <c r="GN102" s="18" t="s">
        <v>2458</v>
      </c>
      <c r="GO102" s="342">
        <v>1</v>
      </c>
      <c r="GP102" s="1016">
        <v>40.299999999999997</v>
      </c>
      <c r="GQ102" s="184">
        <v>0</v>
      </c>
      <c r="GR102" s="57"/>
      <c r="GS102" s="58"/>
      <c r="GT102" s="59"/>
    </row>
    <row r="103" spans="1:202" x14ac:dyDescent="0.25">
      <c r="A103" s="67">
        <v>101</v>
      </c>
      <c r="B103" s="13"/>
      <c r="C103" s="14" t="s">
        <v>622</v>
      </c>
      <c r="D103" s="83" t="s">
        <v>38</v>
      </c>
      <c r="E103" s="849">
        <v>37.313000000000002</v>
      </c>
      <c r="F103" s="847">
        <v>4903.2022006967363</v>
      </c>
      <c r="G103" s="49">
        <v>131407</v>
      </c>
      <c r="H103" s="109" t="s">
        <v>1172</v>
      </c>
      <c r="I103" s="369" t="s">
        <v>8</v>
      </c>
      <c r="J103" s="50">
        <v>1</v>
      </c>
      <c r="K103" s="110" t="s">
        <v>4184</v>
      </c>
      <c r="L103" s="16">
        <v>0</v>
      </c>
      <c r="M103" s="1088" t="s">
        <v>572</v>
      </c>
      <c r="N103" s="16">
        <v>1</v>
      </c>
      <c r="O103" s="17" t="s">
        <v>572</v>
      </c>
      <c r="P103" s="50">
        <v>0</v>
      </c>
      <c r="Q103" s="53" t="s">
        <v>572</v>
      </c>
      <c r="R103" s="16">
        <v>0</v>
      </c>
      <c r="S103" s="50">
        <v>0</v>
      </c>
      <c r="T103" s="167" t="s">
        <v>572</v>
      </c>
      <c r="U103" s="16">
        <v>0</v>
      </c>
      <c r="V103" s="254">
        <v>0</v>
      </c>
      <c r="W103" s="16">
        <v>0</v>
      </c>
      <c r="X103" s="17" t="s">
        <v>572</v>
      </c>
      <c r="Y103" s="16">
        <v>0</v>
      </c>
      <c r="Z103" s="17" t="s">
        <v>572</v>
      </c>
      <c r="AA103" s="16">
        <v>0</v>
      </c>
      <c r="AB103" s="50"/>
      <c r="AC103" s="51" t="s">
        <v>572</v>
      </c>
      <c r="AD103" s="25">
        <v>0</v>
      </c>
      <c r="AE103" s="50"/>
      <c r="AF103" s="50" t="s">
        <v>572</v>
      </c>
      <c r="AG103" s="55" t="s">
        <v>572</v>
      </c>
      <c r="AH103" s="16">
        <v>0</v>
      </c>
      <c r="AI103" s="50"/>
      <c r="AJ103" s="51" t="s">
        <v>572</v>
      </c>
      <c r="AK103" s="16">
        <v>0</v>
      </c>
      <c r="AL103" s="50"/>
      <c r="AM103" s="50"/>
      <c r="AN103" s="51" t="s">
        <v>572</v>
      </c>
      <c r="AO103" s="16">
        <v>0</v>
      </c>
      <c r="AP103" s="50"/>
      <c r="AQ103" s="51" t="s">
        <v>572</v>
      </c>
      <c r="AR103" s="25">
        <v>0</v>
      </c>
      <c r="AS103" s="56">
        <v>0</v>
      </c>
      <c r="AT103" s="56">
        <v>0</v>
      </c>
      <c r="AU103" s="56">
        <v>0</v>
      </c>
      <c r="AV103" s="56">
        <v>0</v>
      </c>
      <c r="AW103" s="56">
        <v>0</v>
      </c>
      <c r="AX103" s="56">
        <v>0</v>
      </c>
      <c r="AY103" s="56">
        <v>0</v>
      </c>
      <c r="AZ103" s="56">
        <v>0</v>
      </c>
      <c r="BA103" s="50">
        <v>0</v>
      </c>
      <c r="BB103" s="50">
        <v>0</v>
      </c>
      <c r="BC103" s="69" t="s">
        <v>572</v>
      </c>
      <c r="BD103" s="423">
        <v>0</v>
      </c>
      <c r="BE103" s="475" t="s">
        <v>572</v>
      </c>
      <c r="BF103" s="25">
        <v>0</v>
      </c>
      <c r="BG103" s="17" t="s">
        <v>572</v>
      </c>
      <c r="BH103" s="16">
        <v>0</v>
      </c>
      <c r="BI103" s="17" t="s">
        <v>572</v>
      </c>
      <c r="BJ103" s="16">
        <v>3</v>
      </c>
      <c r="BK103" s="21" t="s">
        <v>3166</v>
      </c>
      <c r="BL103" s="20" t="s">
        <v>1173</v>
      </c>
      <c r="BM103" s="21" t="s">
        <v>1179</v>
      </c>
      <c r="BN103" s="20" t="s">
        <v>1178</v>
      </c>
      <c r="BO103" s="19" t="s">
        <v>1939</v>
      </c>
      <c r="BP103" s="16">
        <v>0</v>
      </c>
      <c r="BQ103" s="134" t="s">
        <v>572</v>
      </c>
      <c r="BR103" s="16">
        <v>0</v>
      </c>
      <c r="BS103" s="17" t="s">
        <v>572</v>
      </c>
      <c r="BT103" s="16">
        <v>0</v>
      </c>
      <c r="BU103" s="69" t="s">
        <v>572</v>
      </c>
      <c r="BV103" s="16">
        <v>0</v>
      </c>
      <c r="BW103" s="50">
        <v>2</v>
      </c>
      <c r="BX103" s="17" t="s">
        <v>1749</v>
      </c>
      <c r="BY103" s="16" t="s">
        <v>2011</v>
      </c>
      <c r="BZ103" s="50" t="s">
        <v>1966</v>
      </c>
      <c r="CA103" s="50" t="s">
        <v>572</v>
      </c>
      <c r="CB103" s="50" t="s">
        <v>572</v>
      </c>
      <c r="CC103" s="51">
        <v>0</v>
      </c>
      <c r="CD103" s="518" t="s">
        <v>572</v>
      </c>
      <c r="CE103" s="1133" t="s">
        <v>572</v>
      </c>
      <c r="CF103" s="75" t="s">
        <v>1548</v>
      </c>
      <c r="CG103" s="518" t="s">
        <v>572</v>
      </c>
      <c r="CH103" s="518">
        <v>0</v>
      </c>
      <c r="CI103" s="518" t="s">
        <v>572</v>
      </c>
      <c r="CJ103" s="518" t="s">
        <v>572</v>
      </c>
      <c r="CK103" s="518" t="s">
        <v>572</v>
      </c>
      <c r="CL103" s="74">
        <v>0</v>
      </c>
      <c r="CM103" s="67" t="s">
        <v>572</v>
      </c>
      <c r="CN103" s="518" t="s">
        <v>572</v>
      </c>
      <c r="CO103" s="518">
        <f t="shared" si="12"/>
        <v>0</v>
      </c>
      <c r="CP103" s="336"/>
      <c r="CQ103" s="67">
        <v>101</v>
      </c>
      <c r="CR103" s="500" t="s">
        <v>622</v>
      </c>
      <c r="CS103" s="507" t="s">
        <v>3648</v>
      </c>
      <c r="CT103" s="511"/>
      <c r="CU103" s="512"/>
      <c r="CV103" s="632" t="s">
        <v>4708</v>
      </c>
      <c r="CW103" s="568">
        <v>2</v>
      </c>
      <c r="CX103" s="636" t="s">
        <v>5542</v>
      </c>
      <c r="CY103" s="380">
        <v>0.66666999999999998</v>
      </c>
      <c r="CZ103" s="380">
        <v>0.51180000000000003</v>
      </c>
      <c r="DA103" s="656">
        <v>56</v>
      </c>
      <c r="DB103" s="597">
        <v>61</v>
      </c>
      <c r="DC103" s="597">
        <v>33</v>
      </c>
      <c r="DD103" s="597">
        <v>38</v>
      </c>
      <c r="DE103" s="685" t="s">
        <v>9002</v>
      </c>
      <c r="DF103" s="1025" t="s">
        <v>9003</v>
      </c>
      <c r="DG103" s="717">
        <v>5</v>
      </c>
      <c r="DH103" s="119" t="s">
        <v>9149</v>
      </c>
      <c r="DI103" s="700">
        <v>2008</v>
      </c>
      <c r="DJ103" s="521" t="s">
        <v>1172</v>
      </c>
      <c r="DK103" s="537">
        <v>1866</v>
      </c>
      <c r="DL103" s="547" t="s">
        <v>572</v>
      </c>
      <c r="DM103" s="581" t="s">
        <v>572</v>
      </c>
      <c r="DN103" s="580">
        <v>0</v>
      </c>
      <c r="DO103" s="581" t="s">
        <v>572</v>
      </c>
      <c r="DP103" s="183" t="s">
        <v>572</v>
      </c>
      <c r="DQ103" s="183" t="s">
        <v>572</v>
      </c>
      <c r="DR103" s="183" t="s">
        <v>572</v>
      </c>
      <c r="DS103" s="184" t="s">
        <v>572</v>
      </c>
      <c r="DT103" s="542" t="s">
        <v>5207</v>
      </c>
      <c r="DU103" s="676">
        <v>1922</v>
      </c>
      <c r="DV103" s="183" t="s">
        <v>5995</v>
      </c>
      <c r="DW103" s="547" t="s">
        <v>6120</v>
      </c>
      <c r="DX103" s="183">
        <v>1</v>
      </c>
      <c r="DY103" s="183" t="s">
        <v>1563</v>
      </c>
      <c r="DZ103" s="538" t="s">
        <v>6177</v>
      </c>
      <c r="EA103" s="374">
        <v>1999</v>
      </c>
      <c r="EB103" s="370">
        <v>3</v>
      </c>
      <c r="EC103" s="539">
        <v>2</v>
      </c>
      <c r="ED103" s="643" t="s">
        <v>572</v>
      </c>
      <c r="EE103" s="183">
        <v>1923</v>
      </c>
      <c r="EF103" s="183" t="s">
        <v>572</v>
      </c>
      <c r="EG103" s="183">
        <v>0</v>
      </c>
      <c r="EH103" s="547" t="s">
        <v>572</v>
      </c>
      <c r="EI103" s="547" t="s">
        <v>572</v>
      </c>
      <c r="EJ103" s="183">
        <v>0</v>
      </c>
      <c r="EK103" s="183" t="s">
        <v>572</v>
      </c>
      <c r="EL103" s="547" t="s">
        <v>572</v>
      </c>
      <c r="EM103" s="58" t="s">
        <v>572</v>
      </c>
      <c r="EN103" s="58">
        <v>0</v>
      </c>
      <c r="EO103" s="700">
        <v>0</v>
      </c>
      <c r="EP103" s="340" t="s">
        <v>572</v>
      </c>
      <c r="EQ103" s="340" t="s">
        <v>572</v>
      </c>
      <c r="ER103" s="542" t="s">
        <v>4548</v>
      </c>
      <c r="ES103" s="183">
        <v>2007</v>
      </c>
      <c r="ET103" s="184">
        <v>2</v>
      </c>
      <c r="EU103" s="799" t="s">
        <v>572</v>
      </c>
      <c r="EV103" s="202" t="s">
        <v>572</v>
      </c>
      <c r="EW103" s="183" t="s">
        <v>572</v>
      </c>
      <c r="EX103" s="597">
        <v>0</v>
      </c>
      <c r="EY103" s="571" t="s">
        <v>6267</v>
      </c>
      <c r="EZ103" s="183">
        <v>2011</v>
      </c>
      <c r="FA103" s="599">
        <v>3</v>
      </c>
      <c r="FB103" s="742" t="s">
        <v>572</v>
      </c>
      <c r="FC103" s="740">
        <v>0</v>
      </c>
      <c r="FD103" s="15" t="s">
        <v>572</v>
      </c>
      <c r="FE103" s="747" t="s">
        <v>572</v>
      </c>
      <c r="FF103" s="761" t="s">
        <v>572</v>
      </c>
      <c r="FG103" s="762" t="s">
        <v>572</v>
      </c>
      <c r="FH103" s="713">
        <v>0</v>
      </c>
      <c r="FI103" s="788" t="s">
        <v>572</v>
      </c>
      <c r="FJ103" s="119" t="s">
        <v>7357</v>
      </c>
      <c r="FK103" s="561" t="s">
        <v>572</v>
      </c>
      <c r="FL103" s="561">
        <v>1</v>
      </c>
      <c r="FM103" s="600">
        <v>0</v>
      </c>
      <c r="FN103" s="761" t="s">
        <v>572</v>
      </c>
      <c r="FO103" s="762" t="s">
        <v>572</v>
      </c>
      <c r="FP103" s="713">
        <v>0</v>
      </c>
      <c r="FQ103" s="788" t="s">
        <v>572</v>
      </c>
      <c r="FR103" s="119" t="s">
        <v>7357</v>
      </c>
      <c r="FS103" s="561" t="s">
        <v>572</v>
      </c>
      <c r="FT103" s="561">
        <v>1</v>
      </c>
      <c r="FU103" s="600">
        <v>0</v>
      </c>
      <c r="FV103" s="423" t="s">
        <v>572</v>
      </c>
      <c r="FW103" s="547" t="s">
        <v>7544</v>
      </c>
      <c r="FX103" s="538" t="s">
        <v>7508</v>
      </c>
      <c r="FY103" s="539">
        <v>2014</v>
      </c>
      <c r="FZ103" s="539">
        <v>2</v>
      </c>
      <c r="GA103" s="676">
        <v>1</v>
      </c>
      <c r="GB103" s="860" t="s">
        <v>572</v>
      </c>
      <c r="GC103" s="182" t="s">
        <v>572</v>
      </c>
      <c r="GD103" s="183">
        <v>0</v>
      </c>
      <c r="GE103" s="683" t="s">
        <v>572</v>
      </c>
      <c r="GF103" s="183" t="s">
        <v>572</v>
      </c>
      <c r="GG103" s="183">
        <v>0</v>
      </c>
      <c r="GH103" s="340" t="s">
        <v>572</v>
      </c>
      <c r="GI103" s="184" t="s">
        <v>572</v>
      </c>
      <c r="GJ103" s="426">
        <f t="shared" si="13"/>
        <v>6</v>
      </c>
      <c r="GK103" s="427">
        <f t="shared" si="14"/>
        <v>27.27272727272727</v>
      </c>
      <c r="GL103" s="12" t="str">
        <f t="shared" si="15"/>
        <v>C</v>
      </c>
      <c r="GM103" s="83" t="s">
        <v>38</v>
      </c>
      <c r="GN103" s="83"/>
      <c r="GO103" s="342"/>
      <c r="GP103" s="1017"/>
      <c r="GQ103" s="59">
        <v>1</v>
      </c>
      <c r="GR103" s="57" t="s">
        <v>2460</v>
      </c>
      <c r="GS103" s="58"/>
      <c r="GT103" s="59"/>
    </row>
    <row r="104" spans="1:202" x14ac:dyDescent="0.25">
      <c r="A104" s="67">
        <v>102</v>
      </c>
      <c r="B104" s="13"/>
      <c r="C104" s="14" t="s">
        <v>623</v>
      </c>
      <c r="D104" s="83" t="s">
        <v>38</v>
      </c>
      <c r="E104" s="849">
        <v>2921.2620000000002</v>
      </c>
      <c r="F104" s="847">
        <v>43650.916029289067</v>
      </c>
      <c r="G104" s="49">
        <v>15000</v>
      </c>
      <c r="H104" s="109" t="s">
        <v>625</v>
      </c>
      <c r="I104" s="369" t="s">
        <v>624</v>
      </c>
      <c r="J104" s="50">
        <v>2</v>
      </c>
      <c r="K104" s="177" t="s">
        <v>2742</v>
      </c>
      <c r="L104" s="16">
        <v>1</v>
      </c>
      <c r="M104" s="529" t="s">
        <v>9601</v>
      </c>
      <c r="N104" s="16">
        <v>1</v>
      </c>
      <c r="O104" s="17" t="s">
        <v>572</v>
      </c>
      <c r="P104" s="50">
        <v>0</v>
      </c>
      <c r="Q104" s="53" t="s">
        <v>572</v>
      </c>
      <c r="R104" s="16">
        <v>1</v>
      </c>
      <c r="S104" s="50">
        <v>0</v>
      </c>
      <c r="T104" s="172" t="s">
        <v>2743</v>
      </c>
      <c r="U104" s="16">
        <v>1</v>
      </c>
      <c r="V104" s="254">
        <v>1</v>
      </c>
      <c r="W104" s="16">
        <v>1</v>
      </c>
      <c r="X104" s="177" t="s">
        <v>2744</v>
      </c>
      <c r="Y104" s="16">
        <v>1</v>
      </c>
      <c r="Z104" s="1" t="s">
        <v>2745</v>
      </c>
      <c r="AA104" s="16">
        <v>1</v>
      </c>
      <c r="AB104" s="50">
        <v>1</v>
      </c>
      <c r="AC104" s="51">
        <v>1991</v>
      </c>
      <c r="AD104" s="16">
        <v>1</v>
      </c>
      <c r="AE104" s="50">
        <v>1</v>
      </c>
      <c r="AF104" s="50">
        <v>3</v>
      </c>
      <c r="AG104" s="51">
        <v>1998</v>
      </c>
      <c r="AH104" s="16">
        <v>1</v>
      </c>
      <c r="AI104" s="50">
        <v>1</v>
      </c>
      <c r="AJ104" s="51">
        <v>2001</v>
      </c>
      <c r="AK104" s="16">
        <v>1</v>
      </c>
      <c r="AL104" s="50">
        <v>2</v>
      </c>
      <c r="AM104" s="50">
        <v>1</v>
      </c>
      <c r="AN104" s="51">
        <v>2001</v>
      </c>
      <c r="AO104" s="16">
        <v>1</v>
      </c>
      <c r="AP104" s="50">
        <v>1</v>
      </c>
      <c r="AQ104" s="51">
        <v>1995</v>
      </c>
      <c r="AR104" s="16">
        <v>1</v>
      </c>
      <c r="AS104" s="50">
        <v>1</v>
      </c>
      <c r="AT104" s="50">
        <v>0</v>
      </c>
      <c r="AU104" s="50">
        <v>0</v>
      </c>
      <c r="AV104" s="50">
        <v>0</v>
      </c>
      <c r="AW104" s="50">
        <v>1</v>
      </c>
      <c r="AX104" s="50">
        <v>1</v>
      </c>
      <c r="AY104" s="50">
        <v>1</v>
      </c>
      <c r="AZ104" s="50">
        <v>1</v>
      </c>
      <c r="BA104" s="50">
        <v>1</v>
      </c>
      <c r="BB104" s="50">
        <v>1</v>
      </c>
      <c r="BC104" s="177" t="s">
        <v>2746</v>
      </c>
      <c r="BD104" s="423">
        <v>0</v>
      </c>
      <c r="BE104" s="630" t="s">
        <v>572</v>
      </c>
      <c r="BF104" s="25">
        <v>1</v>
      </c>
      <c r="BG104" s="19" t="s">
        <v>1522</v>
      </c>
      <c r="BH104" s="16">
        <v>1</v>
      </c>
      <c r="BI104" s="19" t="s">
        <v>1792</v>
      </c>
      <c r="BJ104" s="16">
        <v>1</v>
      </c>
      <c r="BK104" s="21" t="s">
        <v>627</v>
      </c>
      <c r="BL104" s="20" t="s">
        <v>626</v>
      </c>
      <c r="BM104" s="21" t="s">
        <v>629</v>
      </c>
      <c r="BN104" s="20" t="s">
        <v>628</v>
      </c>
      <c r="BO104" s="19" t="s">
        <v>2747</v>
      </c>
      <c r="BP104" s="16">
        <v>1</v>
      </c>
      <c r="BQ104" s="288" t="s">
        <v>2742</v>
      </c>
      <c r="BR104" s="16">
        <v>1</v>
      </c>
      <c r="BS104" s="19" t="s">
        <v>1788</v>
      </c>
      <c r="BT104" s="16">
        <v>1</v>
      </c>
      <c r="BU104" s="17" t="s">
        <v>1787</v>
      </c>
      <c r="BV104" s="16">
        <v>1</v>
      </c>
      <c r="BW104" s="50">
        <v>3</v>
      </c>
      <c r="BX104" s="69" t="s">
        <v>572</v>
      </c>
      <c r="BY104" s="16" t="s">
        <v>1982</v>
      </c>
      <c r="BZ104" s="50" t="s">
        <v>1966</v>
      </c>
      <c r="CA104" s="56" t="s">
        <v>572</v>
      </c>
      <c r="CB104" s="56" t="s">
        <v>572</v>
      </c>
      <c r="CC104" s="51">
        <v>0</v>
      </c>
      <c r="CD104" s="83" t="s">
        <v>1521</v>
      </c>
      <c r="CE104" s="1131" t="s">
        <v>1679</v>
      </c>
      <c r="CF104" s="75" t="s">
        <v>1548</v>
      </c>
      <c r="CG104" s="75" t="s">
        <v>13</v>
      </c>
      <c r="CH104" s="75">
        <v>3</v>
      </c>
      <c r="CI104" s="75">
        <v>2012</v>
      </c>
      <c r="CJ104" s="75" t="s">
        <v>1548</v>
      </c>
      <c r="CK104" s="75">
        <v>1</v>
      </c>
      <c r="CL104" s="75">
        <v>2</v>
      </c>
      <c r="CM104" s="75" t="s">
        <v>1565</v>
      </c>
      <c r="CN104" s="75" t="s">
        <v>1553</v>
      </c>
      <c r="CO104" s="75">
        <f t="shared" si="12"/>
        <v>3</v>
      </c>
      <c r="CP104" s="336"/>
      <c r="CQ104" s="67">
        <v>102</v>
      </c>
      <c r="CR104" s="500" t="s">
        <v>623</v>
      </c>
      <c r="CS104" s="507" t="s">
        <v>3649</v>
      </c>
      <c r="CT104" s="511"/>
      <c r="CU104" s="512"/>
      <c r="CV104" s="632" t="s">
        <v>4709</v>
      </c>
      <c r="CW104" s="568">
        <v>2</v>
      </c>
      <c r="CX104" s="636" t="s">
        <v>5543</v>
      </c>
      <c r="CY104" s="380">
        <v>0.82608999999999999</v>
      </c>
      <c r="CZ104" s="380">
        <v>0.75590000000000002</v>
      </c>
      <c r="DA104" s="656">
        <v>94</v>
      </c>
      <c r="DB104" s="597">
        <v>70</v>
      </c>
      <c r="DC104" s="597">
        <v>49</v>
      </c>
      <c r="DD104" s="597">
        <v>62</v>
      </c>
      <c r="DE104" s="685" t="s">
        <v>9273</v>
      </c>
      <c r="DF104" s="1025" t="s">
        <v>9272</v>
      </c>
      <c r="DG104" s="717">
        <v>3</v>
      </c>
      <c r="DH104" s="119" t="s">
        <v>9274</v>
      </c>
      <c r="DI104" s="700">
        <v>2008</v>
      </c>
      <c r="DJ104" s="521" t="s">
        <v>4251</v>
      </c>
      <c r="DK104" s="537">
        <v>1998</v>
      </c>
      <c r="DL104" s="538" t="s">
        <v>4253</v>
      </c>
      <c r="DM104" s="580">
        <v>2007</v>
      </c>
      <c r="DN104" s="580">
        <v>3</v>
      </c>
      <c r="DO104" s="580">
        <v>4</v>
      </c>
      <c r="DP104" s="183" t="s">
        <v>572</v>
      </c>
      <c r="DQ104" s="183" t="s">
        <v>572</v>
      </c>
      <c r="DR104" s="183" t="s">
        <v>572</v>
      </c>
      <c r="DS104" s="184" t="s">
        <v>572</v>
      </c>
      <c r="DT104" s="542" t="s">
        <v>4252</v>
      </c>
      <c r="DU104" s="676">
        <v>1919</v>
      </c>
      <c r="DV104" s="183" t="s">
        <v>6178</v>
      </c>
      <c r="DW104" s="547" t="s">
        <v>5925</v>
      </c>
      <c r="DX104" s="183">
        <v>2</v>
      </c>
      <c r="DY104" s="183" t="s">
        <v>2699</v>
      </c>
      <c r="DZ104" s="538" t="s">
        <v>5543</v>
      </c>
      <c r="EA104" s="374">
        <v>2004</v>
      </c>
      <c r="EB104" s="370">
        <v>3</v>
      </c>
      <c r="EC104" s="539">
        <v>2</v>
      </c>
      <c r="ED104" s="642" t="s">
        <v>5452</v>
      </c>
      <c r="EE104" s="539">
        <v>1919</v>
      </c>
      <c r="EF104" s="537">
        <v>1992</v>
      </c>
      <c r="EG104" s="539">
        <v>0</v>
      </c>
      <c r="EH104" s="547" t="s">
        <v>6713</v>
      </c>
      <c r="EI104" s="547" t="s">
        <v>4117</v>
      </c>
      <c r="EJ104" s="183">
        <v>2</v>
      </c>
      <c r="EK104" s="183" t="s">
        <v>7015</v>
      </c>
      <c r="EL104" s="538" t="s">
        <v>6050</v>
      </c>
      <c r="EM104" s="370">
        <v>2003</v>
      </c>
      <c r="EN104" s="370">
        <v>3</v>
      </c>
      <c r="EO104" s="700">
        <v>2</v>
      </c>
      <c r="EP104" s="676">
        <v>1</v>
      </c>
      <c r="EQ104" s="676">
        <v>1</v>
      </c>
      <c r="ER104" s="542" t="s">
        <v>4549</v>
      </c>
      <c r="ES104" s="183">
        <v>2004</v>
      </c>
      <c r="ET104" s="184">
        <v>2</v>
      </c>
      <c r="EU104" s="799">
        <v>1</v>
      </c>
      <c r="EV104" s="571" t="s">
        <v>4550</v>
      </c>
      <c r="EW104" s="183">
        <v>2006</v>
      </c>
      <c r="EX104" s="597">
        <v>2</v>
      </c>
      <c r="EY104" s="571" t="s">
        <v>6268</v>
      </c>
      <c r="EZ104" s="183">
        <v>2009</v>
      </c>
      <c r="FA104" s="599">
        <v>3</v>
      </c>
      <c r="FB104" s="742">
        <v>400200</v>
      </c>
      <c r="FC104" s="740">
        <v>2</v>
      </c>
      <c r="FD104" s="692" t="s">
        <v>6853</v>
      </c>
      <c r="FE104" s="747">
        <v>2010</v>
      </c>
      <c r="FF104" s="761" t="s">
        <v>7358</v>
      </c>
      <c r="FG104" s="762" t="s">
        <v>7202</v>
      </c>
      <c r="FH104" s="713">
        <v>1</v>
      </c>
      <c r="FI104" s="788" t="s">
        <v>1563</v>
      </c>
      <c r="FJ104" s="684" t="s">
        <v>7203</v>
      </c>
      <c r="FK104" s="561">
        <v>2002</v>
      </c>
      <c r="FL104" s="561">
        <v>3</v>
      </c>
      <c r="FM104" s="600">
        <v>2</v>
      </c>
      <c r="FN104" s="761" t="s">
        <v>7358</v>
      </c>
      <c r="FO104" s="762" t="s">
        <v>7202</v>
      </c>
      <c r="FP104" s="713">
        <v>1</v>
      </c>
      <c r="FQ104" s="788" t="s">
        <v>1563</v>
      </c>
      <c r="FR104" s="119" t="s">
        <v>7203</v>
      </c>
      <c r="FS104" s="561">
        <v>2002</v>
      </c>
      <c r="FT104" s="561">
        <v>3</v>
      </c>
      <c r="FU104" s="600">
        <v>2</v>
      </c>
      <c r="FV104" s="423" t="s">
        <v>572</v>
      </c>
      <c r="FW104" s="541" t="s">
        <v>5906</v>
      </c>
      <c r="FX104" s="536" t="s">
        <v>6337</v>
      </c>
      <c r="FY104" s="539">
        <v>2008</v>
      </c>
      <c r="FZ104" s="539">
        <v>3</v>
      </c>
      <c r="GA104" s="700">
        <v>2</v>
      </c>
      <c r="GB104" s="650" t="s">
        <v>6338</v>
      </c>
      <c r="GC104" s="979" t="s">
        <v>8</v>
      </c>
      <c r="GD104" s="183">
        <v>2</v>
      </c>
      <c r="GE104" s="683" t="s">
        <v>2699</v>
      </c>
      <c r="GF104" s="183">
        <v>1999</v>
      </c>
      <c r="GG104" s="183">
        <v>3</v>
      </c>
      <c r="GH104" s="340" t="s">
        <v>9443</v>
      </c>
      <c r="GI104" s="184">
        <v>4</v>
      </c>
      <c r="GJ104" s="426">
        <f t="shared" si="13"/>
        <v>16</v>
      </c>
      <c r="GK104" s="427">
        <f t="shared" si="14"/>
        <v>72.727272727272734</v>
      </c>
      <c r="GL104" s="12" t="str">
        <f t="shared" si="15"/>
        <v>B</v>
      </c>
      <c r="GM104" s="83" t="s">
        <v>38</v>
      </c>
      <c r="GN104" s="83" t="s">
        <v>2456</v>
      </c>
      <c r="GO104" s="342"/>
      <c r="GP104" s="1017"/>
      <c r="GQ104" s="59">
        <v>0</v>
      </c>
      <c r="GR104" s="57" t="s">
        <v>2429</v>
      </c>
      <c r="GS104" s="58"/>
      <c r="GT104" s="59"/>
    </row>
    <row r="105" spans="1:202" x14ac:dyDescent="0.25">
      <c r="A105" s="67">
        <v>103</v>
      </c>
      <c r="B105" s="13"/>
      <c r="C105" s="14" t="s">
        <v>630</v>
      </c>
      <c r="D105" s="83" t="s">
        <v>38</v>
      </c>
      <c r="E105" s="849">
        <v>567.11</v>
      </c>
      <c r="F105" s="847">
        <v>43867.534105116029</v>
      </c>
      <c r="G105" s="49">
        <v>77000</v>
      </c>
      <c r="H105" s="109" t="s">
        <v>631</v>
      </c>
      <c r="I105" s="369" t="s">
        <v>31</v>
      </c>
      <c r="J105" s="50">
        <v>2</v>
      </c>
      <c r="K105" s="116" t="s">
        <v>1361</v>
      </c>
      <c r="L105" s="16">
        <v>2</v>
      </c>
      <c r="M105" s="529" t="s">
        <v>9602</v>
      </c>
      <c r="N105" s="16">
        <v>1</v>
      </c>
      <c r="O105" s="17" t="s">
        <v>572</v>
      </c>
      <c r="P105" s="50">
        <v>0</v>
      </c>
      <c r="Q105" s="53" t="s">
        <v>572</v>
      </c>
      <c r="R105" s="16">
        <v>0</v>
      </c>
      <c r="S105" s="50">
        <v>0</v>
      </c>
      <c r="T105" s="167" t="s">
        <v>572</v>
      </c>
      <c r="U105" s="16">
        <v>1</v>
      </c>
      <c r="V105" s="254">
        <v>1</v>
      </c>
      <c r="W105" s="16">
        <v>0</v>
      </c>
      <c r="X105" s="17" t="s">
        <v>572</v>
      </c>
      <c r="Y105" s="16">
        <v>1</v>
      </c>
      <c r="Z105" s="1" t="s">
        <v>1790</v>
      </c>
      <c r="AA105" s="16">
        <v>1</v>
      </c>
      <c r="AB105" s="50">
        <v>0</v>
      </c>
      <c r="AC105" s="51">
        <v>2002</v>
      </c>
      <c r="AD105" s="16">
        <v>0</v>
      </c>
      <c r="AE105" s="50"/>
      <c r="AF105" s="50" t="s">
        <v>572</v>
      </c>
      <c r="AG105" s="55" t="s">
        <v>572</v>
      </c>
      <c r="AH105" s="16">
        <v>0</v>
      </c>
      <c r="AI105" s="50"/>
      <c r="AJ105" s="51" t="s">
        <v>572</v>
      </c>
      <c r="AK105" s="16">
        <v>0</v>
      </c>
      <c r="AL105" s="50"/>
      <c r="AM105" s="50"/>
      <c r="AN105" s="51" t="s">
        <v>572</v>
      </c>
      <c r="AO105" s="16">
        <v>0</v>
      </c>
      <c r="AP105" s="50"/>
      <c r="AQ105" s="51" t="s">
        <v>572</v>
      </c>
      <c r="AR105" s="16">
        <v>1</v>
      </c>
      <c r="AS105" s="50">
        <v>1</v>
      </c>
      <c r="AT105" s="50">
        <v>0</v>
      </c>
      <c r="AU105" s="50">
        <v>0</v>
      </c>
      <c r="AV105" s="50">
        <v>0</v>
      </c>
      <c r="AW105" s="50">
        <v>1</v>
      </c>
      <c r="AX105" s="50">
        <v>0</v>
      </c>
      <c r="AY105" s="50">
        <v>0</v>
      </c>
      <c r="AZ105" s="50">
        <v>0</v>
      </c>
      <c r="BA105" s="50">
        <v>0</v>
      </c>
      <c r="BB105" s="50">
        <v>0</v>
      </c>
      <c r="BC105" s="69" t="s">
        <v>572</v>
      </c>
      <c r="BD105" s="423">
        <v>0</v>
      </c>
      <c r="BE105" s="475" t="s">
        <v>572</v>
      </c>
      <c r="BF105" s="25">
        <v>0</v>
      </c>
      <c r="BG105" s="19" t="s">
        <v>572</v>
      </c>
      <c r="BH105" s="16">
        <v>0</v>
      </c>
      <c r="BI105" s="19" t="s">
        <v>572</v>
      </c>
      <c r="BJ105" s="16">
        <v>3</v>
      </c>
      <c r="BK105" s="21" t="s">
        <v>633</v>
      </c>
      <c r="BL105" s="20" t="s">
        <v>632</v>
      </c>
      <c r="BM105" s="21" t="s">
        <v>635</v>
      </c>
      <c r="BN105" s="20" t="s">
        <v>634</v>
      </c>
      <c r="BO105" s="1" t="s">
        <v>1789</v>
      </c>
      <c r="BP105" s="16">
        <v>0</v>
      </c>
      <c r="BQ105" s="134" t="s">
        <v>572</v>
      </c>
      <c r="BR105" s="16">
        <v>1</v>
      </c>
      <c r="BS105" s="19" t="s">
        <v>1791</v>
      </c>
      <c r="BT105" s="16">
        <v>0</v>
      </c>
      <c r="BU105" s="69" t="s">
        <v>572</v>
      </c>
      <c r="BV105" s="16">
        <v>0</v>
      </c>
      <c r="BW105" s="50">
        <v>1</v>
      </c>
      <c r="BX105" s="69" t="s">
        <v>572</v>
      </c>
      <c r="BY105" s="16" t="s">
        <v>2007</v>
      </c>
      <c r="BZ105" s="56" t="s">
        <v>572</v>
      </c>
      <c r="CA105" s="56" t="s">
        <v>572</v>
      </c>
      <c r="CB105" s="56" t="s">
        <v>572</v>
      </c>
      <c r="CC105" s="55" t="s">
        <v>572</v>
      </c>
      <c r="CD105" s="83" t="s">
        <v>1523</v>
      </c>
      <c r="CE105" s="1131" t="s">
        <v>1626</v>
      </c>
      <c r="CF105" s="75" t="s">
        <v>1556</v>
      </c>
      <c r="CG105" s="75" t="s">
        <v>13</v>
      </c>
      <c r="CH105" s="75">
        <v>3</v>
      </c>
      <c r="CI105" s="75">
        <v>2006</v>
      </c>
      <c r="CJ105" s="75" t="s">
        <v>1542</v>
      </c>
      <c r="CK105" s="75">
        <v>1</v>
      </c>
      <c r="CL105" s="75">
        <v>2</v>
      </c>
      <c r="CM105" s="75" t="s">
        <v>1565</v>
      </c>
      <c r="CN105" s="75" t="s">
        <v>1553</v>
      </c>
      <c r="CO105" s="75">
        <f t="shared" si="12"/>
        <v>3</v>
      </c>
      <c r="CP105" s="336"/>
      <c r="CQ105" s="67">
        <v>103</v>
      </c>
      <c r="CR105" s="500" t="s">
        <v>630</v>
      </c>
      <c r="CS105" s="507" t="s">
        <v>3650</v>
      </c>
      <c r="CT105" s="511"/>
      <c r="CU105" s="512"/>
      <c r="CV105" s="646" t="s">
        <v>4710</v>
      </c>
      <c r="CW105" s="568">
        <v>2</v>
      </c>
      <c r="CX105" s="636" t="s">
        <v>5639</v>
      </c>
      <c r="CY105" s="380">
        <v>0.71738999999999997</v>
      </c>
      <c r="CZ105" s="380">
        <v>0.622</v>
      </c>
      <c r="DA105" s="656">
        <v>94</v>
      </c>
      <c r="DB105" s="597">
        <v>59</v>
      </c>
      <c r="DC105" s="597">
        <v>42</v>
      </c>
      <c r="DD105" s="597">
        <v>35</v>
      </c>
      <c r="DE105" s="685" t="s">
        <v>9004</v>
      </c>
      <c r="DF105" s="1034" t="s">
        <v>9150</v>
      </c>
      <c r="DG105" s="717">
        <v>6</v>
      </c>
      <c r="DH105" s="119" t="s">
        <v>9151</v>
      </c>
      <c r="DI105" s="700">
        <v>2010</v>
      </c>
      <c r="DJ105" s="521" t="s">
        <v>4254</v>
      </c>
      <c r="DK105" s="537">
        <v>1931</v>
      </c>
      <c r="DL105" s="538" t="s">
        <v>4255</v>
      </c>
      <c r="DM105" s="580">
        <v>1999</v>
      </c>
      <c r="DN105" s="580">
        <v>3</v>
      </c>
      <c r="DO105" s="580">
        <v>4</v>
      </c>
      <c r="DP105" s="183" t="s">
        <v>572</v>
      </c>
      <c r="DQ105" s="183" t="s">
        <v>572</v>
      </c>
      <c r="DR105" s="183" t="s">
        <v>572</v>
      </c>
      <c r="DS105" s="184" t="s">
        <v>572</v>
      </c>
      <c r="DT105" s="542" t="s">
        <v>6179</v>
      </c>
      <c r="DU105" s="676">
        <v>1964</v>
      </c>
      <c r="DV105" s="183" t="s">
        <v>5995</v>
      </c>
      <c r="DW105" s="547" t="s">
        <v>6120</v>
      </c>
      <c r="DX105" s="183">
        <v>2</v>
      </c>
      <c r="DY105" s="183" t="s">
        <v>2699</v>
      </c>
      <c r="DZ105" s="538" t="s">
        <v>6180</v>
      </c>
      <c r="EA105" s="374">
        <v>2003</v>
      </c>
      <c r="EB105" s="370">
        <v>3</v>
      </c>
      <c r="EC105" s="539">
        <v>2</v>
      </c>
      <c r="ED105" s="642" t="s">
        <v>5522</v>
      </c>
      <c r="EE105" s="539">
        <v>1944</v>
      </c>
      <c r="EF105" s="537">
        <v>1953</v>
      </c>
      <c r="EG105" s="539">
        <v>0</v>
      </c>
      <c r="EH105" s="547" t="s">
        <v>6182</v>
      </c>
      <c r="EI105" s="547" t="s">
        <v>6181</v>
      </c>
      <c r="EJ105" s="183">
        <v>2</v>
      </c>
      <c r="EK105" s="183" t="s">
        <v>2699</v>
      </c>
      <c r="EL105" s="642" t="s">
        <v>6183</v>
      </c>
      <c r="EM105" s="370">
        <v>2010</v>
      </c>
      <c r="EN105" s="370">
        <v>3</v>
      </c>
      <c r="EO105" s="700">
        <v>2</v>
      </c>
      <c r="EP105" s="676">
        <v>1</v>
      </c>
      <c r="EQ105" s="676">
        <v>1</v>
      </c>
      <c r="ER105" s="542" t="s">
        <v>4551</v>
      </c>
      <c r="ES105" s="183">
        <v>2003</v>
      </c>
      <c r="ET105" s="184">
        <v>2</v>
      </c>
      <c r="EU105" s="799">
        <v>1</v>
      </c>
      <c r="EV105" s="156" t="s">
        <v>5726</v>
      </c>
      <c r="EW105" s="183">
        <v>2008</v>
      </c>
      <c r="EX105" s="597">
        <v>2</v>
      </c>
      <c r="EY105" s="571" t="s">
        <v>5727</v>
      </c>
      <c r="EZ105" s="183">
        <v>2009</v>
      </c>
      <c r="FA105" s="599">
        <v>3</v>
      </c>
      <c r="FB105" s="742">
        <v>57000</v>
      </c>
      <c r="FC105" s="740">
        <v>2</v>
      </c>
      <c r="FD105" s="692" t="s">
        <v>6853</v>
      </c>
      <c r="FE105" s="747">
        <v>2010</v>
      </c>
      <c r="FF105" s="761" t="s">
        <v>7134</v>
      </c>
      <c r="FG105" s="762" t="s">
        <v>7359</v>
      </c>
      <c r="FH105" s="713">
        <v>2</v>
      </c>
      <c r="FI105" s="788" t="s">
        <v>1565</v>
      </c>
      <c r="FJ105" s="119" t="s">
        <v>7360</v>
      </c>
      <c r="FK105" s="561">
        <v>2007</v>
      </c>
      <c r="FL105" s="561">
        <v>3</v>
      </c>
      <c r="FM105" s="600">
        <v>2</v>
      </c>
      <c r="FN105" s="761" t="s">
        <v>7134</v>
      </c>
      <c r="FO105" s="762" t="s">
        <v>7359</v>
      </c>
      <c r="FP105" s="713">
        <v>2</v>
      </c>
      <c r="FQ105" s="788" t="s">
        <v>1565</v>
      </c>
      <c r="FR105" s="119" t="s">
        <v>7360</v>
      </c>
      <c r="FS105" s="561">
        <v>2007</v>
      </c>
      <c r="FT105" s="561">
        <v>3</v>
      </c>
      <c r="FU105" s="600">
        <v>2</v>
      </c>
      <c r="FV105" s="423" t="s">
        <v>572</v>
      </c>
      <c r="FW105" s="541" t="s">
        <v>5907</v>
      </c>
      <c r="FX105" s="536" t="s">
        <v>6339</v>
      </c>
      <c r="FY105" s="539">
        <v>2006</v>
      </c>
      <c r="FZ105" s="539">
        <v>3</v>
      </c>
      <c r="GA105" s="676">
        <v>2</v>
      </c>
      <c r="GB105" s="650" t="s">
        <v>6340</v>
      </c>
      <c r="GC105" s="979" t="s">
        <v>8801</v>
      </c>
      <c r="GD105" s="183">
        <v>2</v>
      </c>
      <c r="GE105" s="683" t="s">
        <v>2699</v>
      </c>
      <c r="GF105" s="183">
        <v>1999</v>
      </c>
      <c r="GG105" s="183">
        <v>3</v>
      </c>
      <c r="GH105" s="340" t="s">
        <v>8835</v>
      </c>
      <c r="GI105" s="184">
        <v>4</v>
      </c>
      <c r="GJ105" s="426">
        <f t="shared" si="13"/>
        <v>16</v>
      </c>
      <c r="GK105" s="427">
        <f t="shared" si="14"/>
        <v>72.727272727272734</v>
      </c>
      <c r="GL105" s="12" t="str">
        <f t="shared" si="15"/>
        <v>B</v>
      </c>
      <c r="GM105" s="83" t="s">
        <v>38</v>
      </c>
      <c r="GN105" s="83"/>
      <c r="GO105" s="342"/>
      <c r="GP105" s="1017"/>
      <c r="GQ105" s="59">
        <v>0</v>
      </c>
      <c r="GR105" s="57" t="s">
        <v>2429</v>
      </c>
      <c r="GS105" s="58" t="s">
        <v>2430</v>
      </c>
      <c r="GT105" s="59"/>
    </row>
    <row r="106" spans="1:202" x14ac:dyDescent="0.25">
      <c r="A106" s="67">
        <v>104</v>
      </c>
      <c r="B106" s="13"/>
      <c r="C106" s="23" t="s">
        <v>636</v>
      </c>
      <c r="D106" s="83" t="s">
        <v>38</v>
      </c>
      <c r="E106" s="849">
        <v>587.60599999999999</v>
      </c>
      <c r="F106" s="847">
        <v>44092.951999999997</v>
      </c>
      <c r="G106" s="49">
        <v>75038</v>
      </c>
      <c r="H106" s="109" t="s">
        <v>638</v>
      </c>
      <c r="I106" s="369" t="s">
        <v>637</v>
      </c>
      <c r="J106" s="50">
        <v>2</v>
      </c>
      <c r="K106" s="116" t="s">
        <v>1362</v>
      </c>
      <c r="L106" s="16">
        <v>1</v>
      </c>
      <c r="M106" s="496" t="s">
        <v>7511</v>
      </c>
      <c r="N106" s="16">
        <v>1</v>
      </c>
      <c r="O106" s="17" t="s">
        <v>572</v>
      </c>
      <c r="P106" s="50">
        <v>0</v>
      </c>
      <c r="Q106" s="53" t="s">
        <v>572</v>
      </c>
      <c r="R106" s="16">
        <v>0</v>
      </c>
      <c r="S106" s="50">
        <v>0</v>
      </c>
      <c r="T106" s="167" t="s">
        <v>572</v>
      </c>
      <c r="U106" s="16">
        <v>1</v>
      </c>
      <c r="V106" s="254">
        <v>1</v>
      </c>
      <c r="W106" s="16">
        <v>0</v>
      </c>
      <c r="X106" s="17" t="s">
        <v>572</v>
      </c>
      <c r="Y106" s="16">
        <v>0</v>
      </c>
      <c r="Z106" s="131" t="s">
        <v>572</v>
      </c>
      <c r="AA106" s="16">
        <v>0</v>
      </c>
      <c r="AB106" s="50"/>
      <c r="AC106" s="51" t="s">
        <v>572</v>
      </c>
      <c r="AD106" s="16">
        <v>0</v>
      </c>
      <c r="AE106" s="50"/>
      <c r="AF106" s="50" t="s">
        <v>572</v>
      </c>
      <c r="AG106" s="55" t="s">
        <v>572</v>
      </c>
      <c r="AH106" s="16">
        <v>0</v>
      </c>
      <c r="AI106" s="50"/>
      <c r="AJ106" s="51" t="s">
        <v>572</v>
      </c>
      <c r="AK106" s="16">
        <v>1</v>
      </c>
      <c r="AL106" s="50">
        <v>4</v>
      </c>
      <c r="AM106" s="50">
        <v>1</v>
      </c>
      <c r="AN106" s="51">
        <v>2010</v>
      </c>
      <c r="AO106" s="16">
        <v>0</v>
      </c>
      <c r="AP106" s="50"/>
      <c r="AQ106" s="51" t="s">
        <v>572</v>
      </c>
      <c r="AR106" s="16">
        <v>1</v>
      </c>
      <c r="AS106" s="50">
        <v>0</v>
      </c>
      <c r="AT106" s="50">
        <v>0</v>
      </c>
      <c r="AU106" s="50">
        <v>0</v>
      </c>
      <c r="AV106" s="50">
        <v>0</v>
      </c>
      <c r="AW106" s="50">
        <v>0</v>
      </c>
      <c r="AX106" s="50">
        <v>0</v>
      </c>
      <c r="AY106" s="50">
        <v>0</v>
      </c>
      <c r="AZ106" s="50">
        <v>0</v>
      </c>
      <c r="BA106" s="50">
        <v>0</v>
      </c>
      <c r="BB106" s="50">
        <v>0</v>
      </c>
      <c r="BC106" s="69" t="s">
        <v>572</v>
      </c>
      <c r="BD106" s="423">
        <v>0</v>
      </c>
      <c r="BE106" s="475" t="s">
        <v>572</v>
      </c>
      <c r="BF106" s="25">
        <v>0</v>
      </c>
      <c r="BG106" s="1" t="s">
        <v>572</v>
      </c>
      <c r="BH106" s="16">
        <v>0</v>
      </c>
      <c r="BI106" s="1" t="s">
        <v>572</v>
      </c>
      <c r="BJ106" s="16">
        <v>0</v>
      </c>
      <c r="BK106" s="21" t="s">
        <v>640</v>
      </c>
      <c r="BL106" s="20" t="s">
        <v>639</v>
      </c>
      <c r="BM106" s="21" t="s">
        <v>642</v>
      </c>
      <c r="BN106" s="20" t="s">
        <v>641</v>
      </c>
      <c r="BO106" s="132" t="s">
        <v>572</v>
      </c>
      <c r="BP106" s="16">
        <v>0</v>
      </c>
      <c r="BQ106" s="134" t="s">
        <v>572</v>
      </c>
      <c r="BR106" s="16">
        <v>1</v>
      </c>
      <c r="BS106" s="19" t="s">
        <v>1894</v>
      </c>
      <c r="BT106" s="16">
        <v>0</v>
      </c>
      <c r="BU106" s="69" t="s">
        <v>572</v>
      </c>
      <c r="BV106" s="16">
        <v>0</v>
      </c>
      <c r="BW106" s="50">
        <v>2</v>
      </c>
      <c r="BX106" s="69" t="s">
        <v>572</v>
      </c>
      <c r="BY106" s="16" t="s">
        <v>2013</v>
      </c>
      <c r="BZ106" s="50" t="s">
        <v>1966</v>
      </c>
      <c r="CA106" s="50" t="s">
        <v>1987</v>
      </c>
      <c r="CB106" s="56" t="s">
        <v>572</v>
      </c>
      <c r="CC106" s="55">
        <v>0</v>
      </c>
      <c r="CD106" s="518" t="s">
        <v>7509</v>
      </c>
      <c r="CE106" s="1133" t="s">
        <v>7510</v>
      </c>
      <c r="CF106" s="75" t="s">
        <v>1548</v>
      </c>
      <c r="CG106" s="518" t="s">
        <v>1549</v>
      </c>
      <c r="CH106" s="518">
        <v>3</v>
      </c>
      <c r="CI106" s="518">
        <v>1999</v>
      </c>
      <c r="CJ106" s="518" t="s">
        <v>1548</v>
      </c>
      <c r="CK106" s="518">
        <v>1</v>
      </c>
      <c r="CL106" s="74">
        <v>1</v>
      </c>
      <c r="CM106" s="67" t="s">
        <v>1563</v>
      </c>
      <c r="CN106" s="518" t="s">
        <v>1553</v>
      </c>
      <c r="CO106" s="518">
        <f t="shared" si="12"/>
        <v>2</v>
      </c>
      <c r="CP106" s="336"/>
      <c r="CQ106" s="67">
        <v>104</v>
      </c>
      <c r="CR106" s="500" t="s">
        <v>636</v>
      </c>
      <c r="CS106" s="507" t="s">
        <v>3651</v>
      </c>
      <c r="CT106" s="511"/>
      <c r="CU106" s="512"/>
      <c r="CV106" s="632" t="s">
        <v>5640</v>
      </c>
      <c r="CW106" s="568">
        <v>2</v>
      </c>
      <c r="CX106" s="636" t="s">
        <v>5640</v>
      </c>
      <c r="CY106" s="380" t="s">
        <v>572</v>
      </c>
      <c r="CZ106" s="380" t="s">
        <v>572</v>
      </c>
      <c r="DA106" s="656" t="s">
        <v>572</v>
      </c>
      <c r="DB106" s="597" t="s">
        <v>572</v>
      </c>
      <c r="DC106" s="597" t="s">
        <v>572</v>
      </c>
      <c r="DD106" s="597" t="s">
        <v>572</v>
      </c>
      <c r="DE106" s="685" t="s">
        <v>9422</v>
      </c>
      <c r="DF106" s="1001" t="s">
        <v>9424</v>
      </c>
      <c r="DG106" s="717">
        <v>7</v>
      </c>
      <c r="DH106" s="119" t="s">
        <v>9423</v>
      </c>
      <c r="DI106" s="700">
        <v>2005</v>
      </c>
      <c r="DJ106" s="521" t="s">
        <v>4256</v>
      </c>
      <c r="DK106" s="537">
        <v>1999</v>
      </c>
      <c r="DL106" s="547" t="s">
        <v>572</v>
      </c>
      <c r="DM106" s="581" t="s">
        <v>572</v>
      </c>
      <c r="DN106" s="580">
        <v>0</v>
      </c>
      <c r="DO106" s="581" t="s">
        <v>572</v>
      </c>
      <c r="DP106" s="183" t="s">
        <v>572</v>
      </c>
      <c r="DQ106" s="183" t="s">
        <v>572</v>
      </c>
      <c r="DR106" s="183" t="s">
        <v>572</v>
      </c>
      <c r="DS106" s="184" t="s">
        <v>572</v>
      </c>
      <c r="DT106" s="542" t="s">
        <v>4488</v>
      </c>
      <c r="DU106" s="676">
        <v>1999</v>
      </c>
      <c r="DV106" s="183" t="s">
        <v>5797</v>
      </c>
      <c r="DW106" s="547" t="s">
        <v>5754</v>
      </c>
      <c r="DX106" s="183">
        <v>2</v>
      </c>
      <c r="DY106" s="183" t="s">
        <v>2699</v>
      </c>
      <c r="DZ106" s="538" t="s">
        <v>6184</v>
      </c>
      <c r="EA106" s="374">
        <v>2008</v>
      </c>
      <c r="EB106" s="370">
        <v>3</v>
      </c>
      <c r="EC106" s="539">
        <v>2</v>
      </c>
      <c r="ED106" s="642" t="s">
        <v>5453</v>
      </c>
      <c r="EE106" s="539">
        <v>2001</v>
      </c>
      <c r="EF106" s="537">
        <v>1993</v>
      </c>
      <c r="EG106" s="539">
        <v>0</v>
      </c>
      <c r="EH106" s="547" t="s">
        <v>6186</v>
      </c>
      <c r="EI106" s="547" t="s">
        <v>4118</v>
      </c>
      <c r="EJ106" s="183">
        <v>2</v>
      </c>
      <c r="EK106" s="183" t="s">
        <v>2699</v>
      </c>
      <c r="EL106" s="538" t="s">
        <v>6185</v>
      </c>
      <c r="EM106" s="370">
        <v>2000</v>
      </c>
      <c r="EN106" s="370">
        <v>3</v>
      </c>
      <c r="EO106" s="700">
        <v>2</v>
      </c>
      <c r="EP106" s="340" t="s">
        <v>572</v>
      </c>
      <c r="EQ106" s="340" t="s">
        <v>572</v>
      </c>
      <c r="ER106" s="542" t="s">
        <v>4552</v>
      </c>
      <c r="ES106" s="183">
        <v>2008</v>
      </c>
      <c r="ET106" s="184">
        <v>2</v>
      </c>
      <c r="EU106" s="799" t="s">
        <v>572</v>
      </c>
      <c r="EV106" s="571" t="s">
        <v>4487</v>
      </c>
      <c r="EW106" s="183" t="s">
        <v>572</v>
      </c>
      <c r="EX106" s="597">
        <v>1</v>
      </c>
      <c r="EY106" s="571" t="s">
        <v>6607</v>
      </c>
      <c r="EZ106" s="183">
        <v>2008</v>
      </c>
      <c r="FA106" s="599">
        <v>3</v>
      </c>
      <c r="FB106" s="742">
        <v>25072</v>
      </c>
      <c r="FC106" s="740">
        <v>2</v>
      </c>
      <c r="FD106" s="692" t="s">
        <v>6853</v>
      </c>
      <c r="FE106" s="747">
        <v>2010</v>
      </c>
      <c r="FF106" s="761" t="s">
        <v>7362</v>
      </c>
      <c r="FG106" s="762" t="s">
        <v>7093</v>
      </c>
      <c r="FH106" s="713">
        <v>1</v>
      </c>
      <c r="FI106" s="788" t="s">
        <v>1563</v>
      </c>
      <c r="FJ106" s="119" t="s">
        <v>7361</v>
      </c>
      <c r="FK106" s="561">
        <v>2007</v>
      </c>
      <c r="FL106" s="561">
        <v>3</v>
      </c>
      <c r="FM106" s="600">
        <v>2</v>
      </c>
      <c r="FN106" s="761" t="s">
        <v>7362</v>
      </c>
      <c r="FO106" s="762" t="s">
        <v>7093</v>
      </c>
      <c r="FP106" s="713">
        <v>1</v>
      </c>
      <c r="FQ106" s="788" t="s">
        <v>1563</v>
      </c>
      <c r="FR106" s="119" t="s">
        <v>7361</v>
      </c>
      <c r="FS106" s="561">
        <v>2007</v>
      </c>
      <c r="FT106" s="561">
        <v>3</v>
      </c>
      <c r="FU106" s="600">
        <v>2</v>
      </c>
      <c r="FV106" s="423" t="s">
        <v>572</v>
      </c>
      <c r="FW106" s="541" t="s">
        <v>572</v>
      </c>
      <c r="FX106" s="538" t="s">
        <v>7591</v>
      </c>
      <c r="FY106" s="539" t="s">
        <v>572</v>
      </c>
      <c r="FZ106" s="539">
        <v>1</v>
      </c>
      <c r="GA106" s="676">
        <v>0</v>
      </c>
      <c r="GB106" s="860" t="s">
        <v>572</v>
      </c>
      <c r="GC106" s="182" t="s">
        <v>572</v>
      </c>
      <c r="GD106" s="183">
        <v>0</v>
      </c>
      <c r="GE106" s="683" t="s">
        <v>572</v>
      </c>
      <c r="GF106" s="183" t="s">
        <v>572</v>
      </c>
      <c r="GG106" s="183">
        <v>0</v>
      </c>
      <c r="GH106" s="340" t="s">
        <v>572</v>
      </c>
      <c r="GI106" s="184" t="s">
        <v>572</v>
      </c>
      <c r="GJ106" s="426">
        <f t="shared" si="13"/>
        <v>13</v>
      </c>
      <c r="GK106" s="427">
        <f t="shared" si="14"/>
        <v>59.090909090909093</v>
      </c>
      <c r="GL106" s="12" t="str">
        <f t="shared" si="15"/>
        <v>B</v>
      </c>
      <c r="GM106" s="83" t="s">
        <v>38</v>
      </c>
      <c r="GN106" s="83" t="s">
        <v>2455</v>
      </c>
      <c r="GO106" s="342"/>
      <c r="GP106" s="1017"/>
      <c r="GQ106" s="59">
        <v>0</v>
      </c>
      <c r="GR106" s="57"/>
      <c r="GS106" s="58"/>
      <c r="GT106" s="59"/>
    </row>
    <row r="107" spans="1:202" x14ac:dyDescent="0.25">
      <c r="A107" s="67">
        <v>105</v>
      </c>
      <c r="B107" s="13"/>
      <c r="C107" s="14" t="s">
        <v>2418</v>
      </c>
      <c r="D107" s="83" t="s">
        <v>21</v>
      </c>
      <c r="E107" s="849">
        <v>2078.453</v>
      </c>
      <c r="F107" s="847">
        <v>10674.073453072859</v>
      </c>
      <c r="G107" s="49">
        <v>5140</v>
      </c>
      <c r="H107" s="109" t="s">
        <v>1237</v>
      </c>
      <c r="I107" s="369" t="s">
        <v>643</v>
      </c>
      <c r="J107" s="50">
        <v>2</v>
      </c>
      <c r="K107" s="115" t="s">
        <v>1363</v>
      </c>
      <c r="L107" s="16">
        <v>2</v>
      </c>
      <c r="M107" s="19" t="s">
        <v>1681</v>
      </c>
      <c r="N107" s="16">
        <v>1</v>
      </c>
      <c r="O107" s="17" t="s">
        <v>572</v>
      </c>
      <c r="P107" s="50">
        <v>0</v>
      </c>
      <c r="Q107" s="53" t="s">
        <v>572</v>
      </c>
      <c r="R107" s="16">
        <v>0</v>
      </c>
      <c r="S107" s="50">
        <v>0</v>
      </c>
      <c r="T107" s="167" t="s">
        <v>572</v>
      </c>
      <c r="U107" s="16">
        <v>2</v>
      </c>
      <c r="V107" s="254">
        <v>1</v>
      </c>
      <c r="W107" s="16">
        <v>0</v>
      </c>
      <c r="X107" s="17" t="s">
        <v>572</v>
      </c>
      <c r="Y107" s="16">
        <v>1</v>
      </c>
      <c r="Z107" s="19" t="s">
        <v>1895</v>
      </c>
      <c r="AA107" s="16">
        <v>1</v>
      </c>
      <c r="AB107" s="50">
        <v>1</v>
      </c>
      <c r="AC107" s="51">
        <v>2008</v>
      </c>
      <c r="AD107" s="16">
        <v>1</v>
      </c>
      <c r="AE107" s="50">
        <v>0</v>
      </c>
      <c r="AF107" s="50">
        <v>3</v>
      </c>
      <c r="AG107" s="55">
        <v>2008</v>
      </c>
      <c r="AH107" s="16">
        <v>1</v>
      </c>
      <c r="AI107" s="50">
        <v>1</v>
      </c>
      <c r="AJ107" s="51">
        <v>2009</v>
      </c>
      <c r="AK107" s="16">
        <v>1</v>
      </c>
      <c r="AL107" s="50">
        <v>2</v>
      </c>
      <c r="AM107" s="50">
        <v>1</v>
      </c>
      <c r="AN107" s="51">
        <v>2008</v>
      </c>
      <c r="AO107" s="16">
        <v>0</v>
      </c>
      <c r="AP107" s="50"/>
      <c r="AQ107" s="51" t="s">
        <v>572</v>
      </c>
      <c r="AR107" s="16">
        <v>0</v>
      </c>
      <c r="AS107" s="50">
        <v>1</v>
      </c>
      <c r="AT107" s="50">
        <v>0</v>
      </c>
      <c r="AU107" s="50">
        <v>0</v>
      </c>
      <c r="AV107" s="50">
        <v>0</v>
      </c>
      <c r="AW107" s="50">
        <v>0</v>
      </c>
      <c r="AX107" s="50">
        <v>1</v>
      </c>
      <c r="AY107" s="50">
        <v>1</v>
      </c>
      <c r="AZ107" s="50">
        <v>1</v>
      </c>
      <c r="BA107" s="50">
        <v>0</v>
      </c>
      <c r="BB107" s="50">
        <v>0</v>
      </c>
      <c r="BC107" s="69" t="s">
        <v>572</v>
      </c>
      <c r="BD107" s="423">
        <v>0</v>
      </c>
      <c r="BE107" s="630" t="s">
        <v>572</v>
      </c>
      <c r="BF107" s="25">
        <v>0</v>
      </c>
      <c r="BG107" s="1" t="s">
        <v>572</v>
      </c>
      <c r="BH107" s="16">
        <v>0</v>
      </c>
      <c r="BI107" s="1" t="s">
        <v>572</v>
      </c>
      <c r="BJ107" s="16">
        <v>0</v>
      </c>
      <c r="BK107" s="21" t="s">
        <v>645</v>
      </c>
      <c r="BL107" s="20" t="s">
        <v>644</v>
      </c>
      <c r="BM107" s="21" t="s">
        <v>647</v>
      </c>
      <c r="BN107" s="20" t="s">
        <v>646</v>
      </c>
      <c r="BO107" s="132" t="s">
        <v>572</v>
      </c>
      <c r="BP107" s="16">
        <v>0</v>
      </c>
      <c r="BQ107" s="134" t="s">
        <v>572</v>
      </c>
      <c r="BR107" s="16">
        <v>1</v>
      </c>
      <c r="BS107" s="19" t="s">
        <v>1896</v>
      </c>
      <c r="BT107" s="16">
        <v>0</v>
      </c>
      <c r="BU107" s="69" t="s">
        <v>572</v>
      </c>
      <c r="BV107" s="16">
        <v>0</v>
      </c>
      <c r="BW107" s="50">
        <v>1</v>
      </c>
      <c r="BX107" s="69" t="s">
        <v>572</v>
      </c>
      <c r="BY107" s="16" t="s">
        <v>2019</v>
      </c>
      <c r="BZ107" s="50" t="s">
        <v>1966</v>
      </c>
      <c r="CA107" s="56" t="s">
        <v>572</v>
      </c>
      <c r="CB107" s="56" t="s">
        <v>572</v>
      </c>
      <c r="CC107" s="55">
        <v>0</v>
      </c>
      <c r="CD107" s="83" t="s">
        <v>1682</v>
      </c>
      <c r="CE107" s="1131" t="s">
        <v>1680</v>
      </c>
      <c r="CF107" s="75" t="s">
        <v>1548</v>
      </c>
      <c r="CG107" s="75" t="s">
        <v>1549</v>
      </c>
      <c r="CH107" s="75">
        <v>3</v>
      </c>
      <c r="CI107" s="75">
        <v>2001</v>
      </c>
      <c r="CJ107" s="75" t="s">
        <v>1542</v>
      </c>
      <c r="CK107" s="75">
        <v>1</v>
      </c>
      <c r="CL107" s="75">
        <v>1</v>
      </c>
      <c r="CM107" s="75" t="s">
        <v>1563</v>
      </c>
      <c r="CN107" s="75" t="s">
        <v>1551</v>
      </c>
      <c r="CO107" s="75">
        <f t="shared" si="12"/>
        <v>2</v>
      </c>
      <c r="CP107" s="336"/>
      <c r="CQ107" s="67">
        <v>105</v>
      </c>
      <c r="CR107" s="500" t="s">
        <v>2418</v>
      </c>
      <c r="CS107" s="507" t="s">
        <v>3547</v>
      </c>
      <c r="CT107" s="511"/>
      <c r="CU107" s="512" t="s">
        <v>3748</v>
      </c>
      <c r="CV107" s="632" t="s">
        <v>4754</v>
      </c>
      <c r="CW107" s="568">
        <v>1</v>
      </c>
      <c r="CX107" s="636" t="s">
        <v>5544</v>
      </c>
      <c r="CY107" s="380">
        <v>0.60870000000000002</v>
      </c>
      <c r="CZ107" s="380">
        <v>0.24410000000000001</v>
      </c>
      <c r="DA107" s="656">
        <v>50</v>
      </c>
      <c r="DB107" s="597">
        <v>34</v>
      </c>
      <c r="DC107" s="597">
        <v>5</v>
      </c>
      <c r="DD107" s="597">
        <v>15</v>
      </c>
      <c r="DE107" s="685" t="s">
        <v>9276</v>
      </c>
      <c r="DF107" s="1025" t="s">
        <v>9277</v>
      </c>
      <c r="DG107" s="717">
        <v>2</v>
      </c>
      <c r="DH107" s="119" t="s">
        <v>9275</v>
      </c>
      <c r="DI107" s="700">
        <v>2005</v>
      </c>
      <c r="DJ107" s="521" t="s">
        <v>4257</v>
      </c>
      <c r="DK107" s="537">
        <v>1991</v>
      </c>
      <c r="DL107" s="538" t="s">
        <v>4258</v>
      </c>
      <c r="DM107" s="580">
        <v>2002</v>
      </c>
      <c r="DN107" s="580">
        <v>2</v>
      </c>
      <c r="DO107" s="580">
        <v>4</v>
      </c>
      <c r="DP107" s="183" t="s">
        <v>572</v>
      </c>
      <c r="DQ107" s="183" t="s">
        <v>572</v>
      </c>
      <c r="DR107" s="183" t="s">
        <v>572</v>
      </c>
      <c r="DS107" s="184" t="s">
        <v>572</v>
      </c>
      <c r="DT107" s="542" t="s">
        <v>6187</v>
      </c>
      <c r="DU107" s="676">
        <v>1992</v>
      </c>
      <c r="DV107" s="183" t="s">
        <v>5797</v>
      </c>
      <c r="DW107" s="547" t="s">
        <v>5754</v>
      </c>
      <c r="DX107" s="183">
        <v>2</v>
      </c>
      <c r="DY107" s="183" t="s">
        <v>2699</v>
      </c>
      <c r="DZ107" s="538" t="s">
        <v>6188</v>
      </c>
      <c r="EA107" s="374">
        <v>2008</v>
      </c>
      <c r="EB107" s="370">
        <v>3</v>
      </c>
      <c r="EC107" s="539">
        <v>2</v>
      </c>
      <c r="ED107" s="642" t="s">
        <v>5454</v>
      </c>
      <c r="EE107" s="539">
        <v>1992</v>
      </c>
      <c r="EF107" s="537">
        <v>1994</v>
      </c>
      <c r="EG107" s="183">
        <v>4</v>
      </c>
      <c r="EH107" s="547" t="s">
        <v>6190</v>
      </c>
      <c r="EI107" s="547" t="s">
        <v>4470</v>
      </c>
      <c r="EJ107" s="183">
        <v>2</v>
      </c>
      <c r="EK107" s="183" t="s">
        <v>7015</v>
      </c>
      <c r="EL107" s="538" t="s">
        <v>6189</v>
      </c>
      <c r="EM107" s="370">
        <v>1998</v>
      </c>
      <c r="EN107" s="370">
        <v>3</v>
      </c>
      <c r="EO107" s="700">
        <v>2</v>
      </c>
      <c r="EP107" s="676">
        <v>1</v>
      </c>
      <c r="EQ107" s="676">
        <v>1</v>
      </c>
      <c r="ER107" s="542" t="s">
        <v>4553</v>
      </c>
      <c r="ES107" s="183">
        <v>2006</v>
      </c>
      <c r="ET107" s="184">
        <v>3</v>
      </c>
      <c r="EU107" s="799">
        <v>1</v>
      </c>
      <c r="EV107" s="571" t="s">
        <v>6269</v>
      </c>
      <c r="EW107" s="183">
        <v>2009</v>
      </c>
      <c r="EX107" s="597">
        <v>1</v>
      </c>
      <c r="EY107" s="571" t="s">
        <v>6270</v>
      </c>
      <c r="EZ107" s="183">
        <v>2007</v>
      </c>
      <c r="FA107" s="599">
        <v>3</v>
      </c>
      <c r="FB107" s="742">
        <v>127948</v>
      </c>
      <c r="FC107" s="740">
        <v>2</v>
      </c>
      <c r="FD107" s="692" t="s">
        <v>6853</v>
      </c>
      <c r="FE107" s="747">
        <v>2005</v>
      </c>
      <c r="FF107" s="761" t="s">
        <v>7104</v>
      </c>
      <c r="FG107" s="762" t="s">
        <v>7105</v>
      </c>
      <c r="FH107" s="713">
        <v>1</v>
      </c>
      <c r="FI107" s="788" t="s">
        <v>1563</v>
      </c>
      <c r="FJ107" s="119" t="s">
        <v>1681</v>
      </c>
      <c r="FK107" s="561">
        <v>2003</v>
      </c>
      <c r="FL107" s="561">
        <v>3</v>
      </c>
      <c r="FM107" s="600">
        <v>2</v>
      </c>
      <c r="FN107" s="819" t="s">
        <v>7104</v>
      </c>
      <c r="FO107" s="760" t="s">
        <v>7105</v>
      </c>
      <c r="FP107" s="792">
        <v>1</v>
      </c>
      <c r="FQ107" s="784" t="s">
        <v>1563</v>
      </c>
      <c r="FR107" s="536" t="s">
        <v>6859</v>
      </c>
      <c r="FS107" s="597">
        <v>2003</v>
      </c>
      <c r="FT107" s="597">
        <v>3</v>
      </c>
      <c r="FU107" s="599">
        <v>2</v>
      </c>
      <c r="FV107" s="564" t="s">
        <v>2317</v>
      </c>
      <c r="FW107" s="541" t="s">
        <v>6342</v>
      </c>
      <c r="FX107" s="536" t="s">
        <v>6341</v>
      </c>
      <c r="FY107" s="671">
        <v>2007</v>
      </c>
      <c r="FZ107" s="539">
        <v>3</v>
      </c>
      <c r="GA107" s="676">
        <v>2</v>
      </c>
      <c r="GB107" s="650" t="s">
        <v>6521</v>
      </c>
      <c r="GC107" s="979" t="s">
        <v>8</v>
      </c>
      <c r="GD107" s="183">
        <v>2</v>
      </c>
      <c r="GE107" s="683" t="s">
        <v>2699</v>
      </c>
      <c r="GF107" s="183">
        <v>1999</v>
      </c>
      <c r="GG107" s="183">
        <v>3</v>
      </c>
      <c r="GH107" s="340" t="s">
        <v>9443</v>
      </c>
      <c r="GI107" s="184">
        <v>4</v>
      </c>
      <c r="GJ107" s="426">
        <f t="shared" si="13"/>
        <v>16</v>
      </c>
      <c r="GK107" s="427">
        <f t="shared" si="14"/>
        <v>72.727272727272734</v>
      </c>
      <c r="GL107" s="12" t="str">
        <f t="shared" si="15"/>
        <v>B</v>
      </c>
      <c r="GM107" s="83" t="s">
        <v>21</v>
      </c>
      <c r="GN107" s="83" t="s">
        <v>2456</v>
      </c>
      <c r="GO107" s="342"/>
      <c r="GP107" s="1017"/>
      <c r="GQ107" s="59">
        <v>0</v>
      </c>
      <c r="GR107" s="57"/>
      <c r="GS107" s="58"/>
      <c r="GT107" s="59"/>
    </row>
    <row r="108" spans="1:202" x14ac:dyDescent="0.25">
      <c r="A108" s="67">
        <v>106</v>
      </c>
      <c r="B108" s="13"/>
      <c r="C108" s="23" t="s">
        <v>648</v>
      </c>
      <c r="D108" s="83" t="s">
        <v>12</v>
      </c>
      <c r="E108" s="849">
        <v>24235.39</v>
      </c>
      <c r="F108" s="847">
        <v>10278.229997976607</v>
      </c>
      <c r="G108" s="49">
        <v>420</v>
      </c>
      <c r="H108" s="109" t="s">
        <v>650</v>
      </c>
      <c r="I108" s="369" t="s">
        <v>649</v>
      </c>
      <c r="J108" s="50">
        <v>2</v>
      </c>
      <c r="K108" s="115" t="s">
        <v>1364</v>
      </c>
      <c r="L108" s="16">
        <v>2</v>
      </c>
      <c r="M108" s="1" t="s">
        <v>1398</v>
      </c>
      <c r="N108" s="16">
        <v>1</v>
      </c>
      <c r="O108" s="17" t="s">
        <v>572</v>
      </c>
      <c r="P108" s="50">
        <v>0</v>
      </c>
      <c r="Q108" s="53" t="s">
        <v>572</v>
      </c>
      <c r="R108" s="16">
        <v>0</v>
      </c>
      <c r="S108" s="50">
        <v>0</v>
      </c>
      <c r="T108" s="167" t="s">
        <v>572</v>
      </c>
      <c r="U108" s="16">
        <v>1</v>
      </c>
      <c r="V108" s="254">
        <v>1</v>
      </c>
      <c r="W108" s="16">
        <v>0</v>
      </c>
      <c r="X108" s="17" t="s">
        <v>572</v>
      </c>
      <c r="Y108" s="16">
        <v>1</v>
      </c>
      <c r="Z108" s="19" t="s">
        <v>1897</v>
      </c>
      <c r="AA108" s="16">
        <v>1</v>
      </c>
      <c r="AB108" s="50">
        <v>1</v>
      </c>
      <c r="AC108" s="51">
        <v>2010</v>
      </c>
      <c r="AD108" s="16">
        <v>1</v>
      </c>
      <c r="AE108" s="50">
        <v>1</v>
      </c>
      <c r="AF108" s="50">
        <v>3</v>
      </c>
      <c r="AG108" s="55">
        <v>2010</v>
      </c>
      <c r="AH108" s="16">
        <v>1</v>
      </c>
      <c r="AI108" s="50">
        <v>1</v>
      </c>
      <c r="AJ108" s="51">
        <v>2010</v>
      </c>
      <c r="AK108" s="16">
        <v>1</v>
      </c>
      <c r="AL108" s="50">
        <v>3</v>
      </c>
      <c r="AM108" s="50">
        <v>1</v>
      </c>
      <c r="AN108" s="51">
        <v>2010</v>
      </c>
      <c r="AO108" s="16">
        <v>0</v>
      </c>
      <c r="AP108" s="50"/>
      <c r="AQ108" s="51" t="s">
        <v>572</v>
      </c>
      <c r="AR108" s="16">
        <v>1</v>
      </c>
      <c r="AS108" s="50">
        <v>0</v>
      </c>
      <c r="AT108" s="50">
        <v>0</v>
      </c>
      <c r="AU108" s="50">
        <v>0</v>
      </c>
      <c r="AV108" s="50">
        <v>0</v>
      </c>
      <c r="AW108" s="50">
        <v>0</v>
      </c>
      <c r="AX108" s="50">
        <v>0</v>
      </c>
      <c r="AY108" s="50">
        <v>0</v>
      </c>
      <c r="AZ108" s="50">
        <v>0</v>
      </c>
      <c r="BA108" s="50">
        <v>1</v>
      </c>
      <c r="BB108" s="50">
        <v>1</v>
      </c>
      <c r="BC108" s="19" t="s">
        <v>2162</v>
      </c>
      <c r="BD108" s="423">
        <v>0</v>
      </c>
      <c r="BE108" s="131" t="s">
        <v>572</v>
      </c>
      <c r="BF108" s="25">
        <v>0</v>
      </c>
      <c r="BG108" s="1" t="s">
        <v>572</v>
      </c>
      <c r="BH108" s="16">
        <v>0</v>
      </c>
      <c r="BI108" s="1" t="s">
        <v>572</v>
      </c>
      <c r="BJ108" s="16">
        <v>0</v>
      </c>
      <c r="BK108" s="21" t="s">
        <v>652</v>
      </c>
      <c r="BL108" s="20" t="s">
        <v>651</v>
      </c>
      <c r="BM108" s="21" t="s">
        <v>654</v>
      </c>
      <c r="BN108" s="20" t="s">
        <v>653</v>
      </c>
      <c r="BO108" s="132" t="s">
        <v>572</v>
      </c>
      <c r="BP108" s="16">
        <v>0</v>
      </c>
      <c r="BQ108" s="134" t="s">
        <v>572</v>
      </c>
      <c r="BR108" s="16">
        <v>1</v>
      </c>
      <c r="BS108" s="19" t="s">
        <v>1898</v>
      </c>
      <c r="BT108" s="16">
        <v>0</v>
      </c>
      <c r="BU108" s="69" t="s">
        <v>572</v>
      </c>
      <c r="BV108" s="16">
        <v>1</v>
      </c>
      <c r="BW108" s="50">
        <v>2</v>
      </c>
      <c r="BX108" s="69" t="s">
        <v>572</v>
      </c>
      <c r="BY108" s="16" t="s">
        <v>3044</v>
      </c>
      <c r="BZ108" s="56" t="s">
        <v>2007</v>
      </c>
      <c r="CA108" s="56" t="s">
        <v>1966</v>
      </c>
      <c r="CB108" s="56" t="s">
        <v>572</v>
      </c>
      <c r="CC108" s="55">
        <v>0</v>
      </c>
      <c r="CD108" s="83" t="s">
        <v>1595</v>
      </c>
      <c r="CE108" s="1131" t="s">
        <v>1596</v>
      </c>
      <c r="CF108" s="75" t="s">
        <v>1548</v>
      </c>
      <c r="CG108" s="75" t="s">
        <v>13</v>
      </c>
      <c r="CH108" s="73">
        <v>3</v>
      </c>
      <c r="CI108" s="67">
        <v>2011</v>
      </c>
      <c r="CJ108" s="73" t="s">
        <v>1542</v>
      </c>
      <c r="CK108" s="73">
        <v>2</v>
      </c>
      <c r="CL108" s="74">
        <v>1</v>
      </c>
      <c r="CM108" s="67" t="s">
        <v>1558</v>
      </c>
      <c r="CN108" s="75" t="s">
        <v>1553</v>
      </c>
      <c r="CO108" s="75">
        <f t="shared" si="12"/>
        <v>3</v>
      </c>
      <c r="CP108" s="336"/>
      <c r="CQ108" s="67">
        <v>106</v>
      </c>
      <c r="CR108" s="500" t="s">
        <v>648</v>
      </c>
      <c r="CS108" s="507" t="s">
        <v>3652</v>
      </c>
      <c r="CT108" s="511">
        <v>2009</v>
      </c>
      <c r="CU108" s="512"/>
      <c r="CV108" s="628" t="s">
        <v>5641</v>
      </c>
      <c r="CW108" s="568">
        <v>0</v>
      </c>
      <c r="CX108" s="631" t="s">
        <v>572</v>
      </c>
      <c r="CY108" s="380">
        <v>0.22464000000000001</v>
      </c>
      <c r="CZ108" s="380">
        <v>0.24410000000000001</v>
      </c>
      <c r="DA108" s="656">
        <v>75</v>
      </c>
      <c r="DB108" s="597">
        <v>18</v>
      </c>
      <c r="DC108" s="597">
        <v>5</v>
      </c>
      <c r="DD108" s="597">
        <v>12</v>
      </c>
      <c r="DE108" s="685" t="s">
        <v>572</v>
      </c>
      <c r="DF108" s="1025" t="s">
        <v>572</v>
      </c>
      <c r="DG108" s="717" t="s">
        <v>572</v>
      </c>
      <c r="DH108" s="1025" t="s">
        <v>572</v>
      </c>
      <c r="DI108" s="342" t="s">
        <v>572</v>
      </c>
      <c r="DJ108" s="521" t="s">
        <v>3813</v>
      </c>
      <c r="DK108" s="537">
        <v>1962</v>
      </c>
      <c r="DL108" s="538" t="s">
        <v>4430</v>
      </c>
      <c r="DM108" s="580">
        <v>2016</v>
      </c>
      <c r="DN108" s="580">
        <v>1</v>
      </c>
      <c r="DO108" s="580" t="s">
        <v>572</v>
      </c>
      <c r="DP108" s="183" t="s">
        <v>572</v>
      </c>
      <c r="DQ108" s="183" t="s">
        <v>572</v>
      </c>
      <c r="DR108" s="183" t="s">
        <v>572</v>
      </c>
      <c r="DS108" s="184" t="s">
        <v>572</v>
      </c>
      <c r="DT108" s="542" t="s">
        <v>6194</v>
      </c>
      <c r="DU108" s="676">
        <v>1998</v>
      </c>
      <c r="DV108" s="183" t="s">
        <v>4053</v>
      </c>
      <c r="DW108" s="547" t="s">
        <v>4054</v>
      </c>
      <c r="DX108" s="183">
        <v>2</v>
      </c>
      <c r="DY108" s="183" t="s">
        <v>4053</v>
      </c>
      <c r="DZ108" s="538" t="s">
        <v>6191</v>
      </c>
      <c r="EA108" s="374">
        <v>2006</v>
      </c>
      <c r="EB108" s="58">
        <v>3</v>
      </c>
      <c r="EC108" s="183">
        <v>2</v>
      </c>
      <c r="ED108" s="642" t="s">
        <v>5455</v>
      </c>
      <c r="EE108" s="539">
        <v>1961</v>
      </c>
      <c r="EF108" s="537">
        <v>1964</v>
      </c>
      <c r="EG108" s="183">
        <v>4</v>
      </c>
      <c r="EH108" s="547" t="s">
        <v>6193</v>
      </c>
      <c r="EI108" s="547" t="s">
        <v>4470</v>
      </c>
      <c r="EJ108" s="183">
        <v>2</v>
      </c>
      <c r="EK108" s="183" t="s">
        <v>7015</v>
      </c>
      <c r="EL108" s="538" t="s">
        <v>6192</v>
      </c>
      <c r="EM108" s="370">
        <v>2005</v>
      </c>
      <c r="EN108" s="370">
        <v>3</v>
      </c>
      <c r="EO108" s="342">
        <v>2</v>
      </c>
      <c r="EP108" s="676">
        <v>1</v>
      </c>
      <c r="EQ108" s="676">
        <v>0</v>
      </c>
      <c r="ER108" s="542" t="s">
        <v>4554</v>
      </c>
      <c r="ES108" s="183">
        <v>2013</v>
      </c>
      <c r="ET108" s="184">
        <v>2</v>
      </c>
      <c r="EU108" s="799">
        <v>0</v>
      </c>
      <c r="EV108" s="202" t="s">
        <v>572</v>
      </c>
      <c r="EW108" s="183" t="s">
        <v>572</v>
      </c>
      <c r="EX108" s="597">
        <v>0</v>
      </c>
      <c r="EY108" s="202" t="s">
        <v>572</v>
      </c>
      <c r="EZ108" s="183" t="s">
        <v>572</v>
      </c>
      <c r="FA108" s="599">
        <v>0</v>
      </c>
      <c r="FB108" s="742">
        <v>233100</v>
      </c>
      <c r="FC108" s="740">
        <v>2</v>
      </c>
      <c r="FD108" s="692" t="s">
        <v>6853</v>
      </c>
      <c r="FE108" s="747">
        <v>2005</v>
      </c>
      <c r="FF108" s="761" t="s">
        <v>7204</v>
      </c>
      <c r="FG108" s="762" t="s">
        <v>7205</v>
      </c>
      <c r="FH108" s="713">
        <v>1</v>
      </c>
      <c r="FI108" s="788" t="s">
        <v>1563</v>
      </c>
      <c r="FJ108" s="119" t="s">
        <v>7206</v>
      </c>
      <c r="FK108" s="561">
        <v>2004</v>
      </c>
      <c r="FL108" s="561">
        <v>3</v>
      </c>
      <c r="FM108" s="600">
        <v>2</v>
      </c>
      <c r="FN108" s="761" t="s">
        <v>7363</v>
      </c>
      <c r="FO108" s="762" t="s">
        <v>7364</v>
      </c>
      <c r="FP108" s="792">
        <v>1</v>
      </c>
      <c r="FQ108" s="784" t="s">
        <v>1563</v>
      </c>
      <c r="FR108" s="119" t="s">
        <v>7206</v>
      </c>
      <c r="FS108" s="561">
        <v>1999</v>
      </c>
      <c r="FT108" s="561">
        <v>3</v>
      </c>
      <c r="FU108" s="600">
        <v>2</v>
      </c>
      <c r="FV108" s="564" t="s">
        <v>1548</v>
      </c>
      <c r="FW108" s="547" t="s">
        <v>7650</v>
      </c>
      <c r="FX108" s="536" t="s">
        <v>7539</v>
      </c>
      <c r="FY108" s="539">
        <v>2010</v>
      </c>
      <c r="FZ108" s="539">
        <v>3</v>
      </c>
      <c r="GA108" s="676">
        <v>1</v>
      </c>
      <c r="GB108" s="650" t="s">
        <v>6522</v>
      </c>
      <c r="GC108" s="571" t="s">
        <v>9453</v>
      </c>
      <c r="GD108" s="183">
        <v>2</v>
      </c>
      <c r="GE108" s="683" t="s">
        <v>8837</v>
      </c>
      <c r="GF108" s="183">
        <v>2001</v>
      </c>
      <c r="GG108" s="183">
        <v>3</v>
      </c>
      <c r="GH108" s="340" t="s">
        <v>9432</v>
      </c>
      <c r="GI108" s="184">
        <v>4</v>
      </c>
      <c r="GJ108" s="426">
        <f t="shared" si="13"/>
        <v>15</v>
      </c>
      <c r="GK108" s="427">
        <f t="shared" si="14"/>
        <v>68.181818181818173</v>
      </c>
      <c r="GL108" s="12" t="str">
        <f t="shared" si="15"/>
        <v>B</v>
      </c>
      <c r="GM108" s="83" t="s">
        <v>12</v>
      </c>
      <c r="GN108" s="18" t="s">
        <v>2454</v>
      </c>
      <c r="GO108" s="342">
        <v>1</v>
      </c>
      <c r="GP108" s="1016"/>
      <c r="GQ108" s="184">
        <v>0</v>
      </c>
      <c r="GR108" s="57"/>
      <c r="GS108" s="58"/>
      <c r="GT108" s="59"/>
    </row>
    <row r="109" spans="1:202" x14ac:dyDescent="0.25">
      <c r="A109" s="67">
        <v>107</v>
      </c>
      <c r="B109" s="13"/>
      <c r="C109" s="14" t="s">
        <v>655</v>
      </c>
      <c r="D109" s="83" t="s">
        <v>12</v>
      </c>
      <c r="E109" s="849">
        <v>17215.232</v>
      </c>
      <c r="F109" s="847">
        <v>5962.404273029515</v>
      </c>
      <c r="G109" s="49">
        <v>350</v>
      </c>
      <c r="H109" s="109" t="s">
        <v>657</v>
      </c>
      <c r="I109" s="369" t="s">
        <v>656</v>
      </c>
      <c r="J109" s="50">
        <v>2</v>
      </c>
      <c r="K109" s="115" t="s">
        <v>1365</v>
      </c>
      <c r="L109" s="16">
        <v>1</v>
      </c>
      <c r="M109" s="19" t="s">
        <v>1524</v>
      </c>
      <c r="N109" s="16">
        <v>1</v>
      </c>
      <c r="O109" s="17" t="s">
        <v>572</v>
      </c>
      <c r="P109" s="50">
        <v>0</v>
      </c>
      <c r="Q109" s="53" t="s">
        <v>572</v>
      </c>
      <c r="R109" s="16">
        <v>0</v>
      </c>
      <c r="S109" s="50">
        <v>0</v>
      </c>
      <c r="T109" s="167" t="s">
        <v>572</v>
      </c>
      <c r="U109" s="16">
        <v>1</v>
      </c>
      <c r="V109" s="254">
        <v>1</v>
      </c>
      <c r="W109" s="16">
        <v>0</v>
      </c>
      <c r="X109" s="17" t="s">
        <v>572</v>
      </c>
      <c r="Y109" s="16">
        <v>0</v>
      </c>
      <c r="Z109" s="17" t="s">
        <v>572</v>
      </c>
      <c r="AA109" s="16">
        <v>1</v>
      </c>
      <c r="AB109" s="50">
        <v>1</v>
      </c>
      <c r="AC109" s="51">
        <v>2011</v>
      </c>
      <c r="AD109" s="16">
        <v>1</v>
      </c>
      <c r="AE109" s="50">
        <v>0</v>
      </c>
      <c r="AF109" s="50">
        <v>3</v>
      </c>
      <c r="AG109" s="55">
        <v>2011</v>
      </c>
      <c r="AH109" s="16">
        <v>0</v>
      </c>
      <c r="AI109" s="50"/>
      <c r="AJ109" s="51" t="s">
        <v>572</v>
      </c>
      <c r="AK109" s="16">
        <v>1</v>
      </c>
      <c r="AL109" s="50">
        <v>3</v>
      </c>
      <c r="AM109" s="50">
        <v>0</v>
      </c>
      <c r="AN109" s="51">
        <v>2005</v>
      </c>
      <c r="AO109" s="16">
        <v>1</v>
      </c>
      <c r="AP109" s="50">
        <v>1</v>
      </c>
      <c r="AQ109" s="51">
        <v>2007</v>
      </c>
      <c r="AR109" s="16">
        <v>0</v>
      </c>
      <c r="AS109" s="50">
        <v>1</v>
      </c>
      <c r="AT109" s="50">
        <v>0</v>
      </c>
      <c r="AU109" s="50">
        <v>0</v>
      </c>
      <c r="AV109" s="50">
        <v>1</v>
      </c>
      <c r="AW109" s="50">
        <v>1</v>
      </c>
      <c r="AX109" s="50">
        <v>1</v>
      </c>
      <c r="AY109" s="50">
        <v>0</v>
      </c>
      <c r="AZ109" s="50">
        <v>1</v>
      </c>
      <c r="BA109" s="50">
        <v>0</v>
      </c>
      <c r="BB109" s="50">
        <v>0</v>
      </c>
      <c r="BC109" s="69" t="s">
        <v>572</v>
      </c>
      <c r="BD109" s="423">
        <v>0</v>
      </c>
      <c r="BE109" s="475" t="s">
        <v>572</v>
      </c>
      <c r="BF109" s="25">
        <v>0</v>
      </c>
      <c r="BG109" s="19" t="s">
        <v>572</v>
      </c>
      <c r="BH109" s="16">
        <v>0</v>
      </c>
      <c r="BI109" s="19" t="s">
        <v>572</v>
      </c>
      <c r="BJ109" s="16">
        <v>0</v>
      </c>
      <c r="BK109" s="21" t="s">
        <v>659</v>
      </c>
      <c r="BL109" s="20" t="s">
        <v>658</v>
      </c>
      <c r="BM109" s="21" t="s">
        <v>661</v>
      </c>
      <c r="BN109" s="20" t="s">
        <v>660</v>
      </c>
      <c r="BO109" s="132" t="s">
        <v>572</v>
      </c>
      <c r="BP109" s="16">
        <v>0</v>
      </c>
      <c r="BQ109" s="134" t="s">
        <v>572</v>
      </c>
      <c r="BR109" s="16">
        <v>1</v>
      </c>
      <c r="BS109" s="19" t="s">
        <v>1899</v>
      </c>
      <c r="BT109" s="16">
        <v>0</v>
      </c>
      <c r="BU109" s="69" t="s">
        <v>572</v>
      </c>
      <c r="BV109" s="16">
        <v>1</v>
      </c>
      <c r="BW109" s="50">
        <v>3</v>
      </c>
      <c r="BX109" s="69" t="s">
        <v>572</v>
      </c>
      <c r="BY109" s="16" t="s">
        <v>1966</v>
      </c>
      <c r="BZ109" s="56" t="s">
        <v>572</v>
      </c>
      <c r="CA109" s="56" t="s">
        <v>572</v>
      </c>
      <c r="CB109" s="56" t="s">
        <v>572</v>
      </c>
      <c r="CC109" s="55" t="s">
        <v>572</v>
      </c>
      <c r="CD109" s="83" t="s">
        <v>1281</v>
      </c>
      <c r="CE109" s="1131" t="s">
        <v>1626</v>
      </c>
      <c r="CF109" s="75" t="s">
        <v>1548</v>
      </c>
      <c r="CG109" s="75" t="s">
        <v>13</v>
      </c>
      <c r="CH109" s="73">
        <v>2</v>
      </c>
      <c r="CI109" s="67">
        <v>2008</v>
      </c>
      <c r="CJ109" s="73" t="s">
        <v>1548</v>
      </c>
      <c r="CK109" s="73">
        <v>2</v>
      </c>
      <c r="CL109" s="74">
        <v>2</v>
      </c>
      <c r="CM109" s="519" t="s">
        <v>9536</v>
      </c>
      <c r="CN109" s="75" t="s">
        <v>1551</v>
      </c>
      <c r="CO109" s="75">
        <f t="shared" si="12"/>
        <v>3</v>
      </c>
      <c r="CP109" s="336"/>
      <c r="CQ109" s="67">
        <v>107</v>
      </c>
      <c r="CR109" s="500" t="s">
        <v>655</v>
      </c>
      <c r="CS109" s="507" t="s">
        <v>3653</v>
      </c>
      <c r="CT109" s="511">
        <v>2008</v>
      </c>
      <c r="CU109" s="512"/>
      <c r="CV109" s="628" t="s">
        <v>5642</v>
      </c>
      <c r="CW109" s="568">
        <v>0</v>
      </c>
      <c r="CX109" s="631" t="s">
        <v>572</v>
      </c>
      <c r="CY109" s="380">
        <v>0.21739</v>
      </c>
      <c r="CZ109" s="380">
        <v>0.17319999999999999</v>
      </c>
      <c r="DA109" s="656">
        <v>63</v>
      </c>
      <c r="DB109" s="597">
        <v>14</v>
      </c>
      <c r="DC109" s="597">
        <v>0</v>
      </c>
      <c r="DD109" s="597">
        <v>9</v>
      </c>
      <c r="DE109" s="685" t="s">
        <v>572</v>
      </c>
      <c r="DF109" s="1025" t="s">
        <v>572</v>
      </c>
      <c r="DG109" s="717" t="s">
        <v>572</v>
      </c>
      <c r="DH109" s="1025" t="s">
        <v>572</v>
      </c>
      <c r="DI109" s="700" t="s">
        <v>572</v>
      </c>
      <c r="DJ109" s="521" t="s">
        <v>3817</v>
      </c>
      <c r="DK109" s="537">
        <v>1994</v>
      </c>
      <c r="DL109" s="538" t="s">
        <v>3816</v>
      </c>
      <c r="DM109" s="580">
        <v>2006</v>
      </c>
      <c r="DN109" s="580">
        <v>3</v>
      </c>
      <c r="DO109" s="580">
        <v>4</v>
      </c>
      <c r="DP109" s="183" t="s">
        <v>572</v>
      </c>
      <c r="DQ109" s="183" t="s">
        <v>572</v>
      </c>
      <c r="DR109" s="183" t="s">
        <v>572</v>
      </c>
      <c r="DS109" s="184" t="s">
        <v>572</v>
      </c>
      <c r="DT109" s="542" t="s">
        <v>5456</v>
      </c>
      <c r="DU109" s="676">
        <v>1998</v>
      </c>
      <c r="DV109" s="183" t="s">
        <v>6200</v>
      </c>
      <c r="DW109" s="547" t="s">
        <v>6203</v>
      </c>
      <c r="DX109" s="183">
        <v>2</v>
      </c>
      <c r="DY109" s="183" t="s">
        <v>2699</v>
      </c>
      <c r="DZ109" s="538" t="s">
        <v>6201</v>
      </c>
      <c r="EA109" s="374">
        <v>2014</v>
      </c>
      <c r="EB109" s="370">
        <v>3</v>
      </c>
      <c r="EC109" s="539">
        <v>2</v>
      </c>
      <c r="ED109" s="642" t="s">
        <v>5456</v>
      </c>
      <c r="EE109" s="539">
        <v>1998</v>
      </c>
      <c r="EF109" s="539">
        <v>1966</v>
      </c>
      <c r="EG109" s="183">
        <v>4</v>
      </c>
      <c r="EH109" s="541" t="s">
        <v>6052</v>
      </c>
      <c r="EI109" s="547" t="s">
        <v>4470</v>
      </c>
      <c r="EJ109" s="183">
        <v>2</v>
      </c>
      <c r="EK109" s="183" t="s">
        <v>7015</v>
      </c>
      <c r="EL109" s="538" t="s">
        <v>6202</v>
      </c>
      <c r="EM109" s="370">
        <v>2002</v>
      </c>
      <c r="EN109" s="370">
        <v>3</v>
      </c>
      <c r="EO109" s="700">
        <v>2</v>
      </c>
      <c r="EP109" s="676">
        <v>1</v>
      </c>
      <c r="EQ109" s="676">
        <v>0</v>
      </c>
      <c r="ER109" s="542" t="s">
        <v>7655</v>
      </c>
      <c r="ES109" s="183">
        <v>2014</v>
      </c>
      <c r="ET109" s="184">
        <v>2</v>
      </c>
      <c r="EU109" s="799">
        <v>0</v>
      </c>
      <c r="EV109" s="202" t="s">
        <v>572</v>
      </c>
      <c r="EW109" s="183" t="s">
        <v>572</v>
      </c>
      <c r="EX109" s="597">
        <v>0</v>
      </c>
      <c r="EY109" s="572" t="s">
        <v>572</v>
      </c>
      <c r="EZ109" s="561" t="s">
        <v>572</v>
      </c>
      <c r="FA109" s="600">
        <v>0</v>
      </c>
      <c r="FB109" s="742">
        <v>122000</v>
      </c>
      <c r="FC109" s="740">
        <v>2</v>
      </c>
      <c r="FD109" s="691" t="s">
        <v>7476</v>
      </c>
      <c r="FE109" s="747">
        <v>2000</v>
      </c>
      <c r="FF109" s="761" t="s">
        <v>6652</v>
      </c>
      <c r="FG109" s="762" t="s">
        <v>6855</v>
      </c>
      <c r="FH109" s="713">
        <v>1</v>
      </c>
      <c r="FI109" s="788" t="s">
        <v>1563</v>
      </c>
      <c r="FJ109" s="119" t="s">
        <v>7365</v>
      </c>
      <c r="FK109" s="561">
        <v>2006</v>
      </c>
      <c r="FL109" s="561">
        <v>2</v>
      </c>
      <c r="FM109" s="600">
        <v>2</v>
      </c>
      <c r="FN109" s="761" t="s">
        <v>6652</v>
      </c>
      <c r="FO109" s="762" t="s">
        <v>6855</v>
      </c>
      <c r="FP109" s="713">
        <v>1</v>
      </c>
      <c r="FQ109" s="788" t="s">
        <v>1563</v>
      </c>
      <c r="FR109" s="119" t="s">
        <v>7365</v>
      </c>
      <c r="FS109" s="561">
        <v>2006</v>
      </c>
      <c r="FT109" s="561">
        <v>2</v>
      </c>
      <c r="FU109" s="600">
        <v>2</v>
      </c>
      <c r="FV109" s="564" t="s">
        <v>1548</v>
      </c>
      <c r="FW109" s="547" t="s">
        <v>7592</v>
      </c>
      <c r="FX109" s="536" t="s">
        <v>6343</v>
      </c>
      <c r="FY109" s="539">
        <v>2012</v>
      </c>
      <c r="FZ109" s="539">
        <v>3</v>
      </c>
      <c r="GA109" s="676">
        <v>1</v>
      </c>
      <c r="GB109" s="650" t="s">
        <v>6343</v>
      </c>
      <c r="GC109" s="979" t="s">
        <v>8802</v>
      </c>
      <c r="GD109" s="183">
        <v>2</v>
      </c>
      <c r="GE109" s="683" t="s">
        <v>8846</v>
      </c>
      <c r="GF109" s="183">
        <v>1989</v>
      </c>
      <c r="GG109" s="183">
        <v>3</v>
      </c>
      <c r="GH109" s="340" t="s">
        <v>9443</v>
      </c>
      <c r="GI109" s="184">
        <v>4</v>
      </c>
      <c r="GJ109" s="426">
        <f t="shared" si="13"/>
        <v>15</v>
      </c>
      <c r="GK109" s="427">
        <f t="shared" si="14"/>
        <v>68.181818181818173</v>
      </c>
      <c r="GL109" s="12" t="str">
        <f t="shared" si="15"/>
        <v>B</v>
      </c>
      <c r="GM109" s="83" t="s">
        <v>12</v>
      </c>
      <c r="GN109" s="18" t="s">
        <v>2454</v>
      </c>
      <c r="GO109" s="342"/>
      <c r="GP109" s="1016"/>
      <c r="GQ109" s="184">
        <v>0</v>
      </c>
      <c r="GR109" s="57"/>
      <c r="GS109" s="58"/>
      <c r="GT109" s="59"/>
    </row>
    <row r="110" spans="1:202" x14ac:dyDescent="0.25">
      <c r="A110" s="67">
        <v>108</v>
      </c>
      <c r="B110" s="13"/>
      <c r="C110" s="23" t="s">
        <v>662</v>
      </c>
      <c r="D110" s="83" t="s">
        <v>21</v>
      </c>
      <c r="E110" s="849">
        <v>30331.007000000001</v>
      </c>
      <c r="F110" s="847">
        <v>320671.87299733207</v>
      </c>
      <c r="G110" s="49">
        <v>10570</v>
      </c>
      <c r="H110" s="109" t="s">
        <v>664</v>
      </c>
      <c r="I110" s="369" t="s">
        <v>663</v>
      </c>
      <c r="J110" s="50">
        <v>2</v>
      </c>
      <c r="K110" s="115" t="s">
        <v>1366</v>
      </c>
      <c r="L110" s="16">
        <v>2</v>
      </c>
      <c r="M110" s="177" t="s">
        <v>2736</v>
      </c>
      <c r="N110" s="16">
        <v>1</v>
      </c>
      <c r="O110" s="17" t="s">
        <v>572</v>
      </c>
      <c r="P110" s="50">
        <v>0</v>
      </c>
      <c r="Q110" s="53" t="s">
        <v>572</v>
      </c>
      <c r="R110" s="16">
        <v>0</v>
      </c>
      <c r="S110" s="50">
        <v>0</v>
      </c>
      <c r="T110" s="167" t="s">
        <v>572</v>
      </c>
      <c r="U110" s="16">
        <v>1</v>
      </c>
      <c r="V110" s="254">
        <v>1</v>
      </c>
      <c r="W110" s="16">
        <v>0</v>
      </c>
      <c r="X110" s="17" t="s">
        <v>572</v>
      </c>
      <c r="Y110" s="16">
        <v>1</v>
      </c>
      <c r="Z110" s="19" t="s">
        <v>2166</v>
      </c>
      <c r="AA110" s="16">
        <v>1</v>
      </c>
      <c r="AB110" s="50">
        <v>1</v>
      </c>
      <c r="AC110" s="51">
        <v>2004</v>
      </c>
      <c r="AD110" s="16">
        <v>0</v>
      </c>
      <c r="AE110" s="50"/>
      <c r="AF110" s="50" t="s">
        <v>572</v>
      </c>
      <c r="AG110" s="55" t="s">
        <v>572</v>
      </c>
      <c r="AH110" s="16">
        <v>0</v>
      </c>
      <c r="AI110" s="50"/>
      <c r="AJ110" s="51" t="s">
        <v>572</v>
      </c>
      <c r="AK110" s="16">
        <v>1</v>
      </c>
      <c r="AL110" s="50">
        <v>4</v>
      </c>
      <c r="AM110" s="50">
        <v>1</v>
      </c>
      <c r="AN110" s="51">
        <v>2006</v>
      </c>
      <c r="AO110" s="16">
        <v>1</v>
      </c>
      <c r="AP110" s="50">
        <v>0</v>
      </c>
      <c r="AQ110" s="51">
        <v>2011</v>
      </c>
      <c r="AR110" s="16">
        <v>0</v>
      </c>
      <c r="AS110" s="50">
        <v>1</v>
      </c>
      <c r="AT110" s="50">
        <v>1</v>
      </c>
      <c r="AU110" s="50">
        <v>1</v>
      </c>
      <c r="AV110" s="50">
        <v>1</v>
      </c>
      <c r="AW110" s="50">
        <v>0</v>
      </c>
      <c r="AX110" s="50">
        <v>0</v>
      </c>
      <c r="AY110" s="50">
        <v>0</v>
      </c>
      <c r="AZ110" s="50">
        <v>0</v>
      </c>
      <c r="BA110" s="50">
        <v>0</v>
      </c>
      <c r="BB110" s="50">
        <v>1</v>
      </c>
      <c r="BC110" s="19" t="s">
        <v>2163</v>
      </c>
      <c r="BD110" s="423">
        <v>0</v>
      </c>
      <c r="BE110" s="475" t="s">
        <v>572</v>
      </c>
      <c r="BF110" s="25">
        <v>0</v>
      </c>
      <c r="BG110" s="1" t="s">
        <v>572</v>
      </c>
      <c r="BH110" s="16">
        <v>0</v>
      </c>
      <c r="BI110" s="1" t="s">
        <v>572</v>
      </c>
      <c r="BJ110" s="16">
        <v>0</v>
      </c>
      <c r="BK110" s="21" t="s">
        <v>666</v>
      </c>
      <c r="BL110" s="20" t="s">
        <v>665</v>
      </c>
      <c r="BM110" s="21" t="s">
        <v>668</v>
      </c>
      <c r="BN110" s="20" t="s">
        <v>667</v>
      </c>
      <c r="BO110" s="132" t="s">
        <v>572</v>
      </c>
      <c r="BP110" s="16">
        <v>0</v>
      </c>
      <c r="BQ110" s="134" t="s">
        <v>572</v>
      </c>
      <c r="BR110" s="16">
        <v>1</v>
      </c>
      <c r="BS110" s="19" t="s">
        <v>1900</v>
      </c>
      <c r="BT110" s="16">
        <v>0</v>
      </c>
      <c r="BU110" s="69" t="s">
        <v>572</v>
      </c>
      <c r="BV110" s="16">
        <v>1</v>
      </c>
      <c r="BW110" s="50">
        <v>3</v>
      </c>
      <c r="BX110" s="69" t="s">
        <v>572</v>
      </c>
      <c r="BY110" s="16" t="s">
        <v>2020</v>
      </c>
      <c r="BZ110" s="50" t="s">
        <v>1966</v>
      </c>
      <c r="CA110" s="56" t="s">
        <v>572</v>
      </c>
      <c r="CB110" s="56" t="s">
        <v>572</v>
      </c>
      <c r="CC110" s="55">
        <v>0</v>
      </c>
      <c r="CD110" s="83" t="s">
        <v>1685</v>
      </c>
      <c r="CE110" s="1131" t="s">
        <v>1686</v>
      </c>
      <c r="CF110" s="75" t="s">
        <v>1556</v>
      </c>
      <c r="CG110" s="75" t="s">
        <v>13</v>
      </c>
      <c r="CH110" s="75">
        <v>3</v>
      </c>
      <c r="CI110" s="75">
        <v>2006</v>
      </c>
      <c r="CJ110" s="75" t="s">
        <v>1542</v>
      </c>
      <c r="CK110" s="75">
        <v>1</v>
      </c>
      <c r="CL110" s="75">
        <v>2</v>
      </c>
      <c r="CM110" s="75" t="s">
        <v>1565</v>
      </c>
      <c r="CN110" s="75" t="s">
        <v>1553</v>
      </c>
      <c r="CO110" s="75">
        <f t="shared" si="12"/>
        <v>3</v>
      </c>
      <c r="CP110" s="336"/>
      <c r="CQ110" s="67">
        <v>108</v>
      </c>
      <c r="CR110" s="500" t="s">
        <v>662</v>
      </c>
      <c r="CS110" s="507" t="s">
        <v>3654</v>
      </c>
      <c r="CT110" s="511"/>
      <c r="CU110" s="512"/>
      <c r="CV110" s="632" t="s">
        <v>5643</v>
      </c>
      <c r="CW110" s="568">
        <v>2</v>
      </c>
      <c r="CX110" s="636" t="s">
        <v>5644</v>
      </c>
      <c r="CY110" s="380">
        <v>0.71738999999999997</v>
      </c>
      <c r="CZ110" s="380">
        <v>0.67720000000000002</v>
      </c>
      <c r="DA110" s="656">
        <v>84</v>
      </c>
      <c r="DB110" s="597">
        <v>73</v>
      </c>
      <c r="DC110" s="597">
        <v>40</v>
      </c>
      <c r="DD110" s="597">
        <v>50</v>
      </c>
      <c r="DE110" s="685" t="s">
        <v>9371</v>
      </c>
      <c r="DF110" s="1025" t="s">
        <v>9372</v>
      </c>
      <c r="DG110" s="717">
        <v>4</v>
      </c>
      <c r="DH110" s="119" t="s">
        <v>9373</v>
      </c>
      <c r="DI110" s="700">
        <v>2000</v>
      </c>
      <c r="DJ110" s="521" t="s">
        <v>4259</v>
      </c>
      <c r="DK110" s="537">
        <v>1957</v>
      </c>
      <c r="DL110" s="538" t="s">
        <v>4260</v>
      </c>
      <c r="DM110" s="580">
        <v>1957</v>
      </c>
      <c r="DN110" s="580">
        <v>2</v>
      </c>
      <c r="DO110" s="580">
        <v>4</v>
      </c>
      <c r="DP110" s="183" t="s">
        <v>572</v>
      </c>
      <c r="DQ110" s="538" t="s">
        <v>4461</v>
      </c>
      <c r="DR110" s="183" t="s">
        <v>572</v>
      </c>
      <c r="DS110" s="184" t="s">
        <v>572</v>
      </c>
      <c r="DT110" s="542" t="s">
        <v>6195</v>
      </c>
      <c r="DU110" s="676">
        <v>1995</v>
      </c>
      <c r="DV110" s="183" t="s">
        <v>7008</v>
      </c>
      <c r="DW110" s="547" t="s">
        <v>5754</v>
      </c>
      <c r="DX110" s="183">
        <v>2</v>
      </c>
      <c r="DY110" s="183" t="s">
        <v>6676</v>
      </c>
      <c r="DZ110" s="538" t="s">
        <v>6204</v>
      </c>
      <c r="EA110" s="374">
        <v>2008</v>
      </c>
      <c r="EB110" s="370">
        <v>3</v>
      </c>
      <c r="EC110" s="539">
        <v>3</v>
      </c>
      <c r="ED110" s="642" t="s">
        <v>5457</v>
      </c>
      <c r="EE110" s="539">
        <v>1931</v>
      </c>
      <c r="EF110" s="537">
        <v>1964</v>
      </c>
      <c r="EG110" s="539">
        <v>3</v>
      </c>
      <c r="EH110" s="547" t="s">
        <v>6711</v>
      </c>
      <c r="EI110" s="547" t="s">
        <v>6665</v>
      </c>
      <c r="EJ110" s="183">
        <v>2</v>
      </c>
      <c r="EK110" s="183" t="s">
        <v>2699</v>
      </c>
      <c r="EL110" s="538" t="s">
        <v>6206</v>
      </c>
      <c r="EM110" s="370">
        <v>2001</v>
      </c>
      <c r="EN110" s="370">
        <v>3</v>
      </c>
      <c r="EO110" s="700">
        <v>3</v>
      </c>
      <c r="EP110" s="676">
        <v>1</v>
      </c>
      <c r="EQ110" s="676">
        <v>1</v>
      </c>
      <c r="ER110" s="542" t="s">
        <v>4555</v>
      </c>
      <c r="ES110" s="183">
        <v>2004</v>
      </c>
      <c r="ET110" s="184">
        <v>3</v>
      </c>
      <c r="EU110" s="799">
        <v>1</v>
      </c>
      <c r="EV110" s="685" t="s">
        <v>6608</v>
      </c>
      <c r="EW110" s="58">
        <v>2000</v>
      </c>
      <c r="EX110" s="717">
        <v>2</v>
      </c>
      <c r="EY110" s="571" t="s">
        <v>6609</v>
      </c>
      <c r="EZ110" s="183">
        <v>2004</v>
      </c>
      <c r="FA110" s="599">
        <v>3</v>
      </c>
      <c r="FB110" s="742">
        <v>1411500</v>
      </c>
      <c r="FC110" s="740">
        <v>2</v>
      </c>
      <c r="FD110" s="692" t="s">
        <v>6853</v>
      </c>
      <c r="FE110" s="747">
        <v>2008</v>
      </c>
      <c r="FF110" s="761" t="s">
        <v>6943</v>
      </c>
      <c r="FG110" s="762" t="s">
        <v>6942</v>
      </c>
      <c r="FH110" s="713">
        <v>1</v>
      </c>
      <c r="FI110" s="788" t="s">
        <v>1563</v>
      </c>
      <c r="FJ110" s="119" t="s">
        <v>6205</v>
      </c>
      <c r="FK110" s="561">
        <v>2006</v>
      </c>
      <c r="FL110" s="561">
        <v>3</v>
      </c>
      <c r="FM110" s="600">
        <v>2</v>
      </c>
      <c r="FN110" s="818" t="s">
        <v>1685</v>
      </c>
      <c r="FO110" s="732" t="s">
        <v>6944</v>
      </c>
      <c r="FP110" s="792">
        <v>2</v>
      </c>
      <c r="FQ110" s="781" t="s">
        <v>1565</v>
      </c>
      <c r="FR110" s="536" t="s">
        <v>6821</v>
      </c>
      <c r="FS110" s="597">
        <v>2005</v>
      </c>
      <c r="FT110" s="597">
        <v>3</v>
      </c>
      <c r="FU110" s="599">
        <v>2</v>
      </c>
      <c r="FV110" s="423" t="s">
        <v>572</v>
      </c>
      <c r="FW110" s="547" t="s">
        <v>7593</v>
      </c>
      <c r="FX110" s="536" t="s">
        <v>4261</v>
      </c>
      <c r="FY110" s="539">
        <v>1999</v>
      </c>
      <c r="FZ110" s="539">
        <v>3</v>
      </c>
      <c r="GA110" s="676">
        <v>2</v>
      </c>
      <c r="GB110" s="650" t="s">
        <v>7049</v>
      </c>
      <c r="GC110" s="496" t="s">
        <v>8</v>
      </c>
      <c r="GD110" s="183">
        <v>2</v>
      </c>
      <c r="GE110" s="683" t="s">
        <v>2699</v>
      </c>
      <c r="GF110" s="183">
        <v>2006</v>
      </c>
      <c r="GG110" s="183">
        <v>3</v>
      </c>
      <c r="GH110" s="340" t="s">
        <v>8835</v>
      </c>
      <c r="GI110" s="184">
        <v>4</v>
      </c>
      <c r="GJ110" s="426">
        <f t="shared" si="13"/>
        <v>19</v>
      </c>
      <c r="GK110" s="427">
        <f t="shared" si="14"/>
        <v>86.36363636363636</v>
      </c>
      <c r="GL110" s="12" t="str">
        <f t="shared" si="15"/>
        <v>A</v>
      </c>
      <c r="GM110" s="83" t="s">
        <v>21</v>
      </c>
      <c r="GN110" s="83" t="s">
        <v>2455</v>
      </c>
      <c r="GO110" s="342"/>
      <c r="GP110" s="1017"/>
      <c r="GQ110" s="59">
        <v>0</v>
      </c>
      <c r="GR110" s="57"/>
      <c r="GS110" s="58"/>
      <c r="GT110" s="59" t="s">
        <v>2465</v>
      </c>
    </row>
    <row r="111" spans="1:202" x14ac:dyDescent="0.25">
      <c r="A111" s="67">
        <v>109</v>
      </c>
      <c r="B111" s="13"/>
      <c r="C111" s="23" t="s">
        <v>669</v>
      </c>
      <c r="D111" s="83" t="s">
        <v>21</v>
      </c>
      <c r="E111" s="849">
        <v>363.65699999999998</v>
      </c>
      <c r="F111" s="847">
        <v>2727.6160417242513</v>
      </c>
      <c r="G111" s="49">
        <v>7501</v>
      </c>
      <c r="H111" s="109" t="s">
        <v>670</v>
      </c>
      <c r="I111" s="369" t="s">
        <v>8</v>
      </c>
      <c r="J111" s="50">
        <v>2</v>
      </c>
      <c r="K111" s="115" t="s">
        <v>1395</v>
      </c>
      <c r="L111" s="1174">
        <v>1</v>
      </c>
      <c r="M111" s="529" t="s">
        <v>9603</v>
      </c>
      <c r="N111" s="16">
        <v>1</v>
      </c>
      <c r="O111" s="17" t="s">
        <v>572</v>
      </c>
      <c r="P111" s="50">
        <v>1</v>
      </c>
      <c r="Q111" s="191" t="s">
        <v>2352</v>
      </c>
      <c r="R111" s="16">
        <v>0</v>
      </c>
      <c r="S111" s="50">
        <v>0</v>
      </c>
      <c r="T111" s="167" t="s">
        <v>572</v>
      </c>
      <c r="U111" s="16">
        <v>1</v>
      </c>
      <c r="V111" s="254">
        <v>1</v>
      </c>
      <c r="W111" s="16">
        <v>0</v>
      </c>
      <c r="X111" s="1" t="s">
        <v>572</v>
      </c>
      <c r="Y111" s="16">
        <v>0</v>
      </c>
      <c r="Z111" s="17" t="s">
        <v>572</v>
      </c>
      <c r="AA111" s="16">
        <v>1</v>
      </c>
      <c r="AB111" s="50">
        <v>0</v>
      </c>
      <c r="AC111" s="51">
        <v>2012</v>
      </c>
      <c r="AD111" s="25">
        <v>0</v>
      </c>
      <c r="AE111" s="56"/>
      <c r="AF111" s="56" t="s">
        <v>572</v>
      </c>
      <c r="AG111" s="55" t="s">
        <v>572</v>
      </c>
      <c r="AH111" s="25">
        <v>0</v>
      </c>
      <c r="AI111" s="56"/>
      <c r="AJ111" s="55" t="s">
        <v>572</v>
      </c>
      <c r="AK111" s="16">
        <v>0</v>
      </c>
      <c r="AL111" s="50"/>
      <c r="AM111" s="50"/>
      <c r="AN111" s="51" t="s">
        <v>572</v>
      </c>
      <c r="AO111" s="16">
        <v>0</v>
      </c>
      <c r="AP111" s="56"/>
      <c r="AQ111" s="55" t="s">
        <v>572</v>
      </c>
      <c r="AR111" s="25">
        <v>0</v>
      </c>
      <c r="AS111" s="56">
        <v>0</v>
      </c>
      <c r="AT111" s="56">
        <v>0</v>
      </c>
      <c r="AU111" s="56">
        <v>0</v>
      </c>
      <c r="AV111" s="56">
        <v>0</v>
      </c>
      <c r="AW111" s="56">
        <v>0</v>
      </c>
      <c r="AX111" s="56">
        <v>0</v>
      </c>
      <c r="AY111" s="56">
        <v>0</v>
      </c>
      <c r="AZ111" s="56">
        <v>0</v>
      </c>
      <c r="BA111" s="56">
        <v>0</v>
      </c>
      <c r="BB111" s="56">
        <v>0</v>
      </c>
      <c r="BC111" s="69" t="s">
        <v>572</v>
      </c>
      <c r="BD111" s="423">
        <v>0</v>
      </c>
      <c r="BE111" s="475" t="s">
        <v>572</v>
      </c>
      <c r="BF111" s="25">
        <v>0</v>
      </c>
      <c r="BG111" s="19" t="s">
        <v>572</v>
      </c>
      <c r="BH111" s="16">
        <v>0</v>
      </c>
      <c r="BI111" s="19" t="s">
        <v>572</v>
      </c>
      <c r="BJ111" s="16">
        <v>2</v>
      </c>
      <c r="BK111" s="21" t="s">
        <v>1175</v>
      </c>
      <c r="BL111" s="20" t="s">
        <v>1174</v>
      </c>
      <c r="BM111" s="21" t="s">
        <v>1177</v>
      </c>
      <c r="BN111" s="20" t="s">
        <v>1176</v>
      </c>
      <c r="BO111" s="1" t="s">
        <v>1396</v>
      </c>
      <c r="BP111" s="16">
        <v>0</v>
      </c>
      <c r="BQ111" s="134" t="s">
        <v>572</v>
      </c>
      <c r="BR111" s="16">
        <v>0</v>
      </c>
      <c r="BS111" s="17" t="s">
        <v>572</v>
      </c>
      <c r="BT111" s="16">
        <v>0</v>
      </c>
      <c r="BU111" s="69" t="s">
        <v>572</v>
      </c>
      <c r="BV111" s="16">
        <v>0</v>
      </c>
      <c r="BW111" s="50">
        <v>1</v>
      </c>
      <c r="BX111" s="69" t="s">
        <v>572</v>
      </c>
      <c r="BY111" s="16" t="s">
        <v>1965</v>
      </c>
      <c r="BZ111" s="50" t="s">
        <v>1966</v>
      </c>
      <c r="CA111" s="65" t="s">
        <v>572</v>
      </c>
      <c r="CB111" s="65" t="s">
        <v>572</v>
      </c>
      <c r="CC111" s="66">
        <v>0</v>
      </c>
      <c r="CD111" s="83" t="s">
        <v>1397</v>
      </c>
      <c r="CE111" s="1131" t="s">
        <v>1687</v>
      </c>
      <c r="CF111" s="75" t="s">
        <v>1548</v>
      </c>
      <c r="CG111" s="75" t="s">
        <v>1549</v>
      </c>
      <c r="CH111" s="73">
        <v>3</v>
      </c>
      <c r="CI111" s="67">
        <v>2010</v>
      </c>
      <c r="CJ111" s="73" t="s">
        <v>1542</v>
      </c>
      <c r="CK111" s="73">
        <v>3</v>
      </c>
      <c r="CL111" s="74">
        <v>2</v>
      </c>
      <c r="CM111" s="67" t="s">
        <v>1565</v>
      </c>
      <c r="CN111" s="75" t="s">
        <v>1553</v>
      </c>
      <c r="CO111" s="75">
        <f t="shared" si="12"/>
        <v>2</v>
      </c>
      <c r="CP111" s="336"/>
      <c r="CQ111" s="67">
        <v>109</v>
      </c>
      <c r="CR111" s="500" t="s">
        <v>669</v>
      </c>
      <c r="CS111" s="507" t="s">
        <v>3655</v>
      </c>
      <c r="CT111" s="511"/>
      <c r="CU111" s="512" t="s">
        <v>3748</v>
      </c>
      <c r="CV111" s="632" t="s">
        <v>5646</v>
      </c>
      <c r="CW111" s="568">
        <v>1</v>
      </c>
      <c r="CX111" s="636" t="s">
        <v>5645</v>
      </c>
      <c r="CY111" s="380">
        <v>0.23188</v>
      </c>
      <c r="CZ111" s="380">
        <v>0.36220000000000002</v>
      </c>
      <c r="DA111" s="656">
        <v>66</v>
      </c>
      <c r="DB111" s="597">
        <v>48</v>
      </c>
      <c r="DC111" s="597">
        <v>14</v>
      </c>
      <c r="DD111" s="597">
        <v>15</v>
      </c>
      <c r="DE111" s="685" t="s">
        <v>9374</v>
      </c>
      <c r="DF111" s="1025" t="s">
        <v>9375</v>
      </c>
      <c r="DG111" s="717">
        <v>2</v>
      </c>
      <c r="DH111" s="119" t="s">
        <v>9376</v>
      </c>
      <c r="DI111" s="700">
        <v>2005</v>
      </c>
      <c r="DJ111" s="521" t="s">
        <v>4262</v>
      </c>
      <c r="DK111" s="537">
        <v>1965</v>
      </c>
      <c r="DL111" s="538" t="s">
        <v>4263</v>
      </c>
      <c r="DM111" s="580">
        <v>2009</v>
      </c>
      <c r="DN111" s="580">
        <v>3</v>
      </c>
      <c r="DO111" s="580">
        <v>4</v>
      </c>
      <c r="DP111" s="183" t="s">
        <v>572</v>
      </c>
      <c r="DQ111" s="183" t="s">
        <v>572</v>
      </c>
      <c r="DR111" s="183" t="s">
        <v>572</v>
      </c>
      <c r="DS111" s="184" t="s">
        <v>572</v>
      </c>
      <c r="DT111" s="542" t="s">
        <v>6196</v>
      </c>
      <c r="DU111" s="676">
        <v>2010</v>
      </c>
      <c r="DV111" s="183" t="s">
        <v>1304</v>
      </c>
      <c r="DW111" s="547" t="s">
        <v>6207</v>
      </c>
      <c r="DX111" s="183">
        <v>1</v>
      </c>
      <c r="DY111" s="183" t="s">
        <v>1563</v>
      </c>
      <c r="DZ111" s="538" t="s">
        <v>6208</v>
      </c>
      <c r="EA111" s="256" t="s">
        <v>572</v>
      </c>
      <c r="EB111" s="370">
        <v>2</v>
      </c>
      <c r="EC111" s="539">
        <v>2</v>
      </c>
      <c r="ED111" s="642" t="s">
        <v>5458</v>
      </c>
      <c r="EE111" s="539">
        <v>1890</v>
      </c>
      <c r="EF111" s="537">
        <v>1995</v>
      </c>
      <c r="EG111" s="183">
        <v>4</v>
      </c>
      <c r="EH111" s="547" t="s">
        <v>6210</v>
      </c>
      <c r="EI111" s="547" t="s">
        <v>6211</v>
      </c>
      <c r="EJ111" s="183">
        <v>2</v>
      </c>
      <c r="EK111" s="183" t="s">
        <v>7015</v>
      </c>
      <c r="EL111" s="538" t="s">
        <v>6209</v>
      </c>
      <c r="EM111" s="370">
        <v>1994</v>
      </c>
      <c r="EN111" s="370">
        <v>3</v>
      </c>
      <c r="EO111" s="700">
        <v>2</v>
      </c>
      <c r="EP111" s="676">
        <v>1</v>
      </c>
      <c r="EQ111" s="676">
        <v>0</v>
      </c>
      <c r="ER111" s="542" t="s">
        <v>4556</v>
      </c>
      <c r="ES111" s="183">
        <v>2013</v>
      </c>
      <c r="ET111" s="184">
        <v>2</v>
      </c>
      <c r="EU111" s="799">
        <v>0</v>
      </c>
      <c r="EV111" s="202" t="s">
        <v>572</v>
      </c>
      <c r="EW111" s="183" t="s">
        <v>572</v>
      </c>
      <c r="EX111" s="597">
        <v>0</v>
      </c>
      <c r="EY111" s="572" t="s">
        <v>572</v>
      </c>
      <c r="EZ111" s="561" t="s">
        <v>572</v>
      </c>
      <c r="FA111" s="600">
        <v>0</v>
      </c>
      <c r="FB111" s="742" t="s">
        <v>572</v>
      </c>
      <c r="FC111" s="740">
        <v>0</v>
      </c>
      <c r="FD111" s="15" t="s">
        <v>572</v>
      </c>
      <c r="FE111" s="747" t="s">
        <v>572</v>
      </c>
      <c r="FF111" s="761" t="s">
        <v>7109</v>
      </c>
      <c r="FG111" s="762" t="s">
        <v>7110</v>
      </c>
      <c r="FH111" s="713">
        <v>2</v>
      </c>
      <c r="FI111" s="788" t="s">
        <v>1565</v>
      </c>
      <c r="FJ111" s="119" t="s">
        <v>6860</v>
      </c>
      <c r="FK111" s="561">
        <v>2010</v>
      </c>
      <c r="FL111" s="561">
        <v>3</v>
      </c>
      <c r="FM111" s="600">
        <v>2</v>
      </c>
      <c r="FN111" s="818" t="s">
        <v>1397</v>
      </c>
      <c r="FO111" s="773" t="s">
        <v>1687</v>
      </c>
      <c r="FP111" s="792">
        <v>2</v>
      </c>
      <c r="FQ111" s="781" t="s">
        <v>1565</v>
      </c>
      <c r="FR111" s="536" t="s">
        <v>6860</v>
      </c>
      <c r="FS111" s="597">
        <v>2010</v>
      </c>
      <c r="FT111" s="597">
        <v>3</v>
      </c>
      <c r="FU111" s="599">
        <v>2</v>
      </c>
      <c r="FV111" s="564" t="s">
        <v>2317</v>
      </c>
      <c r="FW111" s="547" t="s">
        <v>7595</v>
      </c>
      <c r="FX111" s="722" t="s">
        <v>7594</v>
      </c>
      <c r="FY111" s="539">
        <v>2011</v>
      </c>
      <c r="FZ111" s="539">
        <v>2</v>
      </c>
      <c r="GA111" s="676">
        <v>1</v>
      </c>
      <c r="GB111" s="860" t="s">
        <v>572</v>
      </c>
      <c r="GC111" s="979" t="s">
        <v>2413</v>
      </c>
      <c r="GD111" s="183">
        <v>2</v>
      </c>
      <c r="GE111" s="683" t="s">
        <v>8846</v>
      </c>
      <c r="GF111" s="183">
        <v>1987</v>
      </c>
      <c r="GG111" s="183">
        <v>3</v>
      </c>
      <c r="GH111" s="340" t="s">
        <v>8835</v>
      </c>
      <c r="GI111" s="184">
        <v>4</v>
      </c>
      <c r="GJ111" s="426">
        <f t="shared" si="13"/>
        <v>14</v>
      </c>
      <c r="GK111" s="427">
        <f t="shared" si="14"/>
        <v>63.636363636363633</v>
      </c>
      <c r="GL111" s="12" t="str">
        <f t="shared" si="15"/>
        <v>B</v>
      </c>
      <c r="GM111" s="83" t="s">
        <v>21</v>
      </c>
      <c r="GN111" s="18" t="s">
        <v>2459</v>
      </c>
      <c r="GO111" s="342"/>
      <c r="GP111" s="1016"/>
      <c r="GQ111" s="184">
        <v>1</v>
      </c>
      <c r="GR111" s="57"/>
      <c r="GS111" s="58"/>
      <c r="GT111" s="59"/>
    </row>
    <row r="112" spans="1:202" x14ac:dyDescent="0.25">
      <c r="A112" s="67">
        <v>110</v>
      </c>
      <c r="B112" s="13"/>
      <c r="C112" s="14" t="s">
        <v>671</v>
      </c>
      <c r="D112" s="83" t="s">
        <v>12</v>
      </c>
      <c r="E112" s="849">
        <v>17599.694</v>
      </c>
      <c r="F112" s="847">
        <v>13934.742245012561</v>
      </c>
      <c r="G112" s="49">
        <v>790</v>
      </c>
      <c r="H112" s="109" t="s">
        <v>4264</v>
      </c>
      <c r="I112" s="369" t="s">
        <v>2419</v>
      </c>
      <c r="J112" s="50">
        <v>0</v>
      </c>
      <c r="K112" s="859" t="s">
        <v>572</v>
      </c>
      <c r="L112" s="50">
        <v>1</v>
      </c>
      <c r="M112" s="496" t="s">
        <v>6214</v>
      </c>
      <c r="N112" s="16">
        <v>0</v>
      </c>
      <c r="O112" s="17" t="s">
        <v>572</v>
      </c>
      <c r="P112" s="50">
        <v>0</v>
      </c>
      <c r="Q112" s="53" t="s">
        <v>572</v>
      </c>
      <c r="R112" s="16">
        <v>0</v>
      </c>
      <c r="S112" s="50">
        <v>0</v>
      </c>
      <c r="T112" s="167" t="s">
        <v>572</v>
      </c>
      <c r="U112" s="16">
        <v>1</v>
      </c>
      <c r="V112" s="254">
        <v>1</v>
      </c>
      <c r="W112" s="16">
        <v>1</v>
      </c>
      <c r="X112" s="19" t="s">
        <v>1940</v>
      </c>
      <c r="Y112" s="16">
        <v>0</v>
      </c>
      <c r="Z112" s="17" t="s">
        <v>572</v>
      </c>
      <c r="AA112" s="16">
        <v>1</v>
      </c>
      <c r="AB112" s="50">
        <v>0</v>
      </c>
      <c r="AC112" s="51">
        <v>2009</v>
      </c>
      <c r="AD112" s="25">
        <v>0</v>
      </c>
      <c r="AE112" s="50"/>
      <c r="AF112" s="50" t="s">
        <v>572</v>
      </c>
      <c r="AG112" s="55" t="s">
        <v>572</v>
      </c>
      <c r="AH112" s="16">
        <v>0</v>
      </c>
      <c r="AI112" s="50"/>
      <c r="AJ112" s="51" t="s">
        <v>572</v>
      </c>
      <c r="AK112" s="16">
        <v>1</v>
      </c>
      <c r="AL112" s="50">
        <v>3</v>
      </c>
      <c r="AM112" s="50">
        <v>0</v>
      </c>
      <c r="AN112" s="51">
        <v>2010</v>
      </c>
      <c r="AO112" s="16">
        <v>0</v>
      </c>
      <c r="AP112" s="56"/>
      <c r="AQ112" s="55" t="s">
        <v>572</v>
      </c>
      <c r="AR112" s="16">
        <v>1</v>
      </c>
      <c r="AS112" s="50">
        <v>0</v>
      </c>
      <c r="AT112" s="50">
        <v>1</v>
      </c>
      <c r="AU112" s="50">
        <v>0</v>
      </c>
      <c r="AV112" s="50">
        <v>0</v>
      </c>
      <c r="AW112" s="50">
        <v>1</v>
      </c>
      <c r="AX112" s="50">
        <v>1</v>
      </c>
      <c r="AY112" s="50">
        <v>0</v>
      </c>
      <c r="AZ112" s="50">
        <v>1</v>
      </c>
      <c r="BA112" s="50">
        <v>0</v>
      </c>
      <c r="BB112" s="50">
        <v>0</v>
      </c>
      <c r="BC112" s="69" t="s">
        <v>572</v>
      </c>
      <c r="BD112" s="423">
        <v>0</v>
      </c>
      <c r="BE112" s="475" t="s">
        <v>572</v>
      </c>
      <c r="BF112" s="25">
        <v>0</v>
      </c>
      <c r="BG112" s="17" t="s">
        <v>572</v>
      </c>
      <c r="BH112" s="16">
        <v>0</v>
      </c>
      <c r="BI112" s="17" t="s">
        <v>572</v>
      </c>
      <c r="BJ112" s="16">
        <v>0</v>
      </c>
      <c r="BK112" s="21" t="s">
        <v>673</v>
      </c>
      <c r="BL112" s="20" t="s">
        <v>672</v>
      </c>
      <c r="BM112" s="21" t="s">
        <v>147</v>
      </c>
      <c r="BN112" s="20" t="s">
        <v>146</v>
      </c>
      <c r="BO112" s="132" t="s">
        <v>572</v>
      </c>
      <c r="BP112" s="16">
        <v>0</v>
      </c>
      <c r="BQ112" s="134" t="s">
        <v>572</v>
      </c>
      <c r="BR112" s="16">
        <v>1</v>
      </c>
      <c r="BS112" s="19" t="s">
        <v>1941</v>
      </c>
      <c r="BT112" s="16">
        <v>2</v>
      </c>
      <c r="BU112" s="17" t="s">
        <v>1942</v>
      </c>
      <c r="BV112" s="16">
        <v>0</v>
      </c>
      <c r="BW112" s="50">
        <v>0</v>
      </c>
      <c r="BX112" s="69" t="s">
        <v>572</v>
      </c>
      <c r="BY112" s="16" t="s">
        <v>2007</v>
      </c>
      <c r="BZ112" s="56" t="s">
        <v>572</v>
      </c>
      <c r="CA112" s="56" t="s">
        <v>572</v>
      </c>
      <c r="CB112" s="56" t="s">
        <v>572</v>
      </c>
      <c r="CC112" s="55" t="s">
        <v>572</v>
      </c>
      <c r="CD112" s="518" t="s">
        <v>6212</v>
      </c>
      <c r="CE112" s="1133" t="s">
        <v>6213</v>
      </c>
      <c r="CF112" s="75" t="s">
        <v>1548</v>
      </c>
      <c r="CG112" s="518" t="s">
        <v>1549</v>
      </c>
      <c r="CH112" s="518">
        <v>3</v>
      </c>
      <c r="CI112" s="518">
        <v>2011</v>
      </c>
      <c r="CJ112" s="518" t="s">
        <v>1548</v>
      </c>
      <c r="CK112" s="518">
        <v>1</v>
      </c>
      <c r="CL112" s="518">
        <v>1</v>
      </c>
      <c r="CM112" s="518" t="s">
        <v>1563</v>
      </c>
      <c r="CN112" s="518" t="s">
        <v>1551</v>
      </c>
      <c r="CO112" s="518">
        <f t="shared" si="12"/>
        <v>2</v>
      </c>
      <c r="CP112" s="336"/>
      <c r="CQ112" s="67">
        <v>110</v>
      </c>
      <c r="CR112" s="500" t="s">
        <v>671</v>
      </c>
      <c r="CS112" s="507" t="s">
        <v>3656</v>
      </c>
      <c r="CT112" s="511"/>
      <c r="CU112" s="512"/>
      <c r="CV112" s="628" t="s">
        <v>5647</v>
      </c>
      <c r="CW112" s="568">
        <v>0</v>
      </c>
      <c r="CX112" s="631" t="s">
        <v>572</v>
      </c>
      <c r="CY112" s="380">
        <v>9.4200000000000006E-2</v>
      </c>
      <c r="CZ112" s="380">
        <v>0.13389999999999999</v>
      </c>
      <c r="DA112" s="656">
        <v>47</v>
      </c>
      <c r="DB112" s="597">
        <v>14</v>
      </c>
      <c r="DC112" s="597">
        <v>0</v>
      </c>
      <c r="DD112" s="597">
        <v>9</v>
      </c>
      <c r="DE112" s="685" t="s">
        <v>572</v>
      </c>
      <c r="DF112" s="1025" t="s">
        <v>572</v>
      </c>
      <c r="DG112" s="717" t="s">
        <v>572</v>
      </c>
      <c r="DH112" s="1025" t="s">
        <v>572</v>
      </c>
      <c r="DI112" s="700" t="s">
        <v>572</v>
      </c>
      <c r="DJ112" s="521" t="s">
        <v>4265</v>
      </c>
      <c r="DK112" s="537">
        <v>1961</v>
      </c>
      <c r="DL112" s="538" t="s">
        <v>4431</v>
      </c>
      <c r="DM112" s="581" t="s">
        <v>572</v>
      </c>
      <c r="DN112" s="580">
        <v>0</v>
      </c>
      <c r="DO112" s="580" t="s">
        <v>572</v>
      </c>
      <c r="DP112" s="183" t="s">
        <v>572</v>
      </c>
      <c r="DQ112" s="183" t="s">
        <v>572</v>
      </c>
      <c r="DR112" s="183" t="s">
        <v>572</v>
      </c>
      <c r="DS112" s="184" t="s">
        <v>572</v>
      </c>
      <c r="DT112" s="542" t="s">
        <v>6197</v>
      </c>
      <c r="DU112" s="676">
        <v>1960</v>
      </c>
      <c r="DV112" s="183" t="s">
        <v>4053</v>
      </c>
      <c r="DW112" s="547" t="s">
        <v>6216</v>
      </c>
      <c r="DX112" s="183">
        <v>2</v>
      </c>
      <c r="DY112" s="183" t="s">
        <v>4053</v>
      </c>
      <c r="DZ112" s="538" t="s">
        <v>6215</v>
      </c>
      <c r="EA112" s="256">
        <v>1999</v>
      </c>
      <c r="EB112" s="58">
        <v>3</v>
      </c>
      <c r="EC112" s="183">
        <v>2</v>
      </c>
      <c r="ED112" s="642" t="s">
        <v>5459</v>
      </c>
      <c r="EE112" s="539">
        <v>1960</v>
      </c>
      <c r="EF112" s="537">
        <v>1987</v>
      </c>
      <c r="EG112" s="539">
        <v>0</v>
      </c>
      <c r="EH112" s="541" t="s">
        <v>6052</v>
      </c>
      <c r="EI112" s="547" t="s">
        <v>4470</v>
      </c>
      <c r="EJ112" s="183">
        <v>2</v>
      </c>
      <c r="EK112" s="183" t="s">
        <v>7015</v>
      </c>
      <c r="EL112" s="538" t="s">
        <v>4641</v>
      </c>
      <c r="EM112" s="370">
        <v>2005</v>
      </c>
      <c r="EN112" s="370">
        <v>3</v>
      </c>
      <c r="EO112" s="342">
        <v>2</v>
      </c>
      <c r="EP112" s="676">
        <v>0</v>
      </c>
      <c r="EQ112" s="676">
        <v>0</v>
      </c>
      <c r="ER112" s="202" t="s">
        <v>572</v>
      </c>
      <c r="ES112" s="183" t="s">
        <v>572</v>
      </c>
      <c r="ET112" s="184">
        <v>1</v>
      </c>
      <c r="EU112" s="799">
        <v>0</v>
      </c>
      <c r="EV112" s="202" t="s">
        <v>572</v>
      </c>
      <c r="EW112" s="183" t="s">
        <v>572</v>
      </c>
      <c r="EX112" s="597">
        <v>0</v>
      </c>
      <c r="EY112" s="572" t="s">
        <v>572</v>
      </c>
      <c r="EZ112" s="183" t="s">
        <v>572</v>
      </c>
      <c r="FA112" s="599">
        <v>0</v>
      </c>
      <c r="FB112" s="742">
        <v>560000</v>
      </c>
      <c r="FC112" s="740">
        <v>2</v>
      </c>
      <c r="FD112" s="691" t="s">
        <v>7478</v>
      </c>
      <c r="FE112" s="747">
        <v>2004</v>
      </c>
      <c r="FF112" s="761" t="s">
        <v>6652</v>
      </c>
      <c r="FG112" s="762" t="s">
        <v>6897</v>
      </c>
      <c r="FH112" s="713">
        <v>1</v>
      </c>
      <c r="FI112" s="788" t="s">
        <v>1563</v>
      </c>
      <c r="FJ112" s="119" t="s">
        <v>6861</v>
      </c>
      <c r="FK112" s="561">
        <v>2003</v>
      </c>
      <c r="FL112" s="561">
        <v>3</v>
      </c>
      <c r="FM112" s="600">
        <v>2</v>
      </c>
      <c r="FN112" s="761" t="s">
        <v>6652</v>
      </c>
      <c r="FO112" s="762" t="s">
        <v>6897</v>
      </c>
      <c r="FP112" s="561">
        <v>1</v>
      </c>
      <c r="FQ112" s="762" t="s">
        <v>1563</v>
      </c>
      <c r="FR112" s="119" t="s">
        <v>6861</v>
      </c>
      <c r="FS112" s="561">
        <v>2003</v>
      </c>
      <c r="FT112" s="561">
        <v>3</v>
      </c>
      <c r="FU112" s="600">
        <v>2</v>
      </c>
      <c r="FV112" s="564" t="s">
        <v>1548</v>
      </c>
      <c r="FW112" s="541" t="s">
        <v>6765</v>
      </c>
      <c r="FX112" s="536" t="s">
        <v>6344</v>
      </c>
      <c r="FY112" s="539">
        <v>2010</v>
      </c>
      <c r="FZ112" s="370">
        <v>3</v>
      </c>
      <c r="GA112" s="676">
        <v>1</v>
      </c>
      <c r="GB112" s="650" t="s">
        <v>7596</v>
      </c>
      <c r="GC112" s="571" t="s">
        <v>9454</v>
      </c>
      <c r="GD112" s="183">
        <v>2</v>
      </c>
      <c r="GE112" s="683" t="s">
        <v>8846</v>
      </c>
      <c r="GF112" s="183">
        <v>1994</v>
      </c>
      <c r="GG112" s="183">
        <v>3</v>
      </c>
      <c r="GH112" s="340" t="s">
        <v>8835</v>
      </c>
      <c r="GI112" s="184">
        <v>4</v>
      </c>
      <c r="GJ112" s="426">
        <f t="shared" si="13"/>
        <v>12</v>
      </c>
      <c r="GK112" s="427">
        <f t="shared" si="14"/>
        <v>54.54545454545454</v>
      </c>
      <c r="GL112" s="12" t="str">
        <f t="shared" si="15"/>
        <v>B</v>
      </c>
      <c r="GM112" s="83" t="s">
        <v>12</v>
      </c>
      <c r="GN112" s="18" t="s">
        <v>2454</v>
      </c>
      <c r="GO112" s="342">
        <v>1</v>
      </c>
      <c r="GP112" s="1016"/>
      <c r="GQ112" s="184">
        <v>0</v>
      </c>
      <c r="GR112" s="57"/>
      <c r="GS112" s="58"/>
      <c r="GT112" s="59"/>
    </row>
    <row r="113" spans="1:202" x14ac:dyDescent="0.25">
      <c r="A113" s="67">
        <v>111</v>
      </c>
      <c r="B113" s="13"/>
      <c r="C113" s="14" t="s">
        <v>674</v>
      </c>
      <c r="D113" s="83" t="s">
        <v>38</v>
      </c>
      <c r="E113" s="849">
        <v>418.67</v>
      </c>
      <c r="F113" s="847">
        <v>8881.6812501384447</v>
      </c>
      <c r="G113" s="49">
        <v>20980</v>
      </c>
      <c r="H113" s="109" t="s">
        <v>676</v>
      </c>
      <c r="I113" s="369" t="s">
        <v>675</v>
      </c>
      <c r="J113" s="50">
        <v>2</v>
      </c>
      <c r="K113" s="82" t="s">
        <v>4185</v>
      </c>
      <c r="L113" s="50">
        <v>2</v>
      </c>
      <c r="M113" s="19" t="s">
        <v>4186</v>
      </c>
      <c r="N113" s="16">
        <v>1</v>
      </c>
      <c r="O113" s="1" t="s">
        <v>572</v>
      </c>
      <c r="P113" s="50">
        <v>0</v>
      </c>
      <c r="Q113" s="53" t="s">
        <v>572</v>
      </c>
      <c r="R113" s="16">
        <v>0</v>
      </c>
      <c r="S113" s="50">
        <v>0</v>
      </c>
      <c r="T113" s="177" t="s">
        <v>572</v>
      </c>
      <c r="U113" s="16">
        <v>2</v>
      </c>
      <c r="V113" s="254">
        <v>1</v>
      </c>
      <c r="W113" s="16">
        <v>0</v>
      </c>
      <c r="X113" s="17" t="s">
        <v>572</v>
      </c>
      <c r="Y113" s="16">
        <v>1</v>
      </c>
      <c r="Z113" s="1" t="s">
        <v>1793</v>
      </c>
      <c r="AA113" s="16">
        <v>1</v>
      </c>
      <c r="AB113" s="50">
        <v>0</v>
      </c>
      <c r="AC113" s="51">
        <v>2000</v>
      </c>
      <c r="AD113" s="16">
        <v>0</v>
      </c>
      <c r="AE113" s="50"/>
      <c r="AF113" s="50" t="s">
        <v>572</v>
      </c>
      <c r="AG113" s="55" t="s">
        <v>572</v>
      </c>
      <c r="AH113" s="16">
        <v>1</v>
      </c>
      <c r="AI113" s="50">
        <v>0</v>
      </c>
      <c r="AJ113" s="51">
        <v>2012</v>
      </c>
      <c r="AK113" s="16">
        <v>0</v>
      </c>
      <c r="AL113" s="50"/>
      <c r="AM113" s="50"/>
      <c r="AN113" s="51" t="s">
        <v>572</v>
      </c>
      <c r="AO113" s="16">
        <v>1</v>
      </c>
      <c r="AP113" s="50">
        <v>1</v>
      </c>
      <c r="AQ113" s="51">
        <v>2007</v>
      </c>
      <c r="AR113" s="16">
        <v>1</v>
      </c>
      <c r="AS113" s="50">
        <v>1</v>
      </c>
      <c r="AT113" s="50">
        <v>0</v>
      </c>
      <c r="AU113" s="50">
        <v>0</v>
      </c>
      <c r="AV113" s="50">
        <v>0</v>
      </c>
      <c r="AW113" s="50">
        <v>1</v>
      </c>
      <c r="AX113" s="50">
        <v>1</v>
      </c>
      <c r="AY113" s="50">
        <v>1</v>
      </c>
      <c r="AZ113" s="50">
        <v>1</v>
      </c>
      <c r="BA113" s="50">
        <v>0</v>
      </c>
      <c r="BB113" s="50">
        <v>0</v>
      </c>
      <c r="BC113" s="69" t="s">
        <v>572</v>
      </c>
      <c r="BD113" s="423">
        <v>1</v>
      </c>
      <c r="BE113" s="19" t="s">
        <v>1301</v>
      </c>
      <c r="BF113" s="25">
        <v>0</v>
      </c>
      <c r="BG113" s="19" t="s">
        <v>572</v>
      </c>
      <c r="BH113" s="16">
        <v>1</v>
      </c>
      <c r="BI113" s="17" t="s">
        <v>1793</v>
      </c>
      <c r="BJ113" s="16">
        <v>2</v>
      </c>
      <c r="BK113" s="21" t="s">
        <v>678</v>
      </c>
      <c r="BL113" s="20" t="s">
        <v>677</v>
      </c>
      <c r="BM113" s="21" t="s">
        <v>680</v>
      </c>
      <c r="BN113" s="20" t="s">
        <v>679</v>
      </c>
      <c r="BO113" s="19" t="s">
        <v>1525</v>
      </c>
      <c r="BP113" s="16">
        <v>1</v>
      </c>
      <c r="BQ113" s="17" t="s">
        <v>1526</v>
      </c>
      <c r="BR113" s="16">
        <v>1</v>
      </c>
      <c r="BS113" s="19" t="s">
        <v>1527</v>
      </c>
      <c r="BT113" s="16">
        <v>0</v>
      </c>
      <c r="BU113" s="24" t="s">
        <v>19</v>
      </c>
      <c r="BV113" s="16">
        <v>0</v>
      </c>
      <c r="BW113" s="50">
        <v>3</v>
      </c>
      <c r="BX113" s="17" t="s">
        <v>1528</v>
      </c>
      <c r="BY113" s="16" t="s">
        <v>1983</v>
      </c>
      <c r="BZ113" s="50" t="s">
        <v>1966</v>
      </c>
      <c r="CA113" s="65" t="s">
        <v>572</v>
      </c>
      <c r="CB113" s="65" t="s">
        <v>572</v>
      </c>
      <c r="CC113" s="51">
        <v>1</v>
      </c>
      <c r="CD113" s="83" t="s">
        <v>1689</v>
      </c>
      <c r="CE113" s="1131" t="s">
        <v>1688</v>
      </c>
      <c r="CF113" s="75" t="s">
        <v>1556</v>
      </c>
      <c r="CG113" s="75" t="s">
        <v>1549</v>
      </c>
      <c r="CH113" s="75">
        <v>3</v>
      </c>
      <c r="CI113" s="75">
        <v>2005</v>
      </c>
      <c r="CJ113" s="75" t="s">
        <v>1548</v>
      </c>
      <c r="CK113" s="75">
        <v>1</v>
      </c>
      <c r="CL113" s="75">
        <v>2</v>
      </c>
      <c r="CM113" s="75" t="s">
        <v>1690</v>
      </c>
      <c r="CN113" s="75" t="s">
        <v>1553</v>
      </c>
      <c r="CO113" s="75">
        <f t="shared" si="12"/>
        <v>2</v>
      </c>
      <c r="CP113" s="336"/>
      <c r="CQ113" s="67">
        <v>111</v>
      </c>
      <c r="CR113" s="500" t="s">
        <v>674</v>
      </c>
      <c r="CS113" s="507" t="s">
        <v>3657</v>
      </c>
      <c r="CT113" s="511"/>
      <c r="CU113" s="512"/>
      <c r="CV113" s="632" t="s">
        <v>1301</v>
      </c>
      <c r="CW113" s="568">
        <v>1</v>
      </c>
      <c r="CX113" s="636" t="s">
        <v>5648</v>
      </c>
      <c r="CY113" s="380">
        <v>0.79710000000000003</v>
      </c>
      <c r="CZ113" s="380">
        <v>0.40160000000000001</v>
      </c>
      <c r="DA113" s="656">
        <v>88</v>
      </c>
      <c r="DB113" s="597">
        <v>43</v>
      </c>
      <c r="DC113" s="597">
        <v>14</v>
      </c>
      <c r="DD113" s="597">
        <v>15</v>
      </c>
      <c r="DE113" s="685" t="s">
        <v>9005</v>
      </c>
      <c r="DF113" s="1025" t="s">
        <v>9006</v>
      </c>
      <c r="DG113" s="717">
        <v>3</v>
      </c>
      <c r="DH113" s="119" t="s">
        <v>9152</v>
      </c>
      <c r="DI113" s="700">
        <v>2002</v>
      </c>
      <c r="DJ113" s="521" t="s">
        <v>4266</v>
      </c>
      <c r="DK113" s="537">
        <v>1962</v>
      </c>
      <c r="DL113" s="538" t="s">
        <v>4267</v>
      </c>
      <c r="DM113" s="580">
        <v>1962</v>
      </c>
      <c r="DN113" s="580">
        <v>3</v>
      </c>
      <c r="DO113" s="580">
        <v>4</v>
      </c>
      <c r="DP113" s="183" t="s">
        <v>572</v>
      </c>
      <c r="DQ113" s="183" t="s">
        <v>572</v>
      </c>
      <c r="DR113" s="183" t="s">
        <v>572</v>
      </c>
      <c r="DS113" s="184" t="s">
        <v>572</v>
      </c>
      <c r="DT113" s="542" t="s">
        <v>6198</v>
      </c>
      <c r="DU113" s="676">
        <v>1964</v>
      </c>
      <c r="DV113" s="183" t="s">
        <v>5995</v>
      </c>
      <c r="DW113" s="547" t="s">
        <v>6120</v>
      </c>
      <c r="DX113" s="183">
        <v>2</v>
      </c>
      <c r="DY113" s="183" t="s">
        <v>2699</v>
      </c>
      <c r="DZ113" s="538" t="s">
        <v>6218</v>
      </c>
      <c r="EA113" s="374">
        <v>2006</v>
      </c>
      <c r="EB113" s="370">
        <v>3</v>
      </c>
      <c r="EC113" s="539">
        <v>2</v>
      </c>
      <c r="ED113" s="642" t="s">
        <v>5460</v>
      </c>
      <c r="EE113" s="539">
        <v>1964</v>
      </c>
      <c r="EF113" s="537">
        <v>1968</v>
      </c>
      <c r="EG113" s="539">
        <v>0</v>
      </c>
      <c r="EH113" s="547" t="s">
        <v>4119</v>
      </c>
      <c r="EI113" s="541" t="s">
        <v>4120</v>
      </c>
      <c r="EJ113" s="183">
        <v>2</v>
      </c>
      <c r="EK113" s="183" t="s">
        <v>7005</v>
      </c>
      <c r="EL113" s="538" t="s">
        <v>6219</v>
      </c>
      <c r="EM113" s="370">
        <v>2002</v>
      </c>
      <c r="EN113" s="370">
        <v>3</v>
      </c>
      <c r="EO113" s="700">
        <v>2</v>
      </c>
      <c r="EP113" s="676">
        <v>1</v>
      </c>
      <c r="EQ113" s="676">
        <v>0</v>
      </c>
      <c r="ER113" s="542" t="s">
        <v>4557</v>
      </c>
      <c r="ES113" s="58">
        <v>2001</v>
      </c>
      <c r="ET113" s="184">
        <v>2</v>
      </c>
      <c r="EU113" s="799">
        <v>1</v>
      </c>
      <c r="EV113" s="571" t="s">
        <v>4558</v>
      </c>
      <c r="EW113" s="58">
        <v>2011</v>
      </c>
      <c r="EX113" s="597">
        <v>2</v>
      </c>
      <c r="EY113" s="571" t="s">
        <v>6271</v>
      </c>
      <c r="EZ113" s="183">
        <v>2007</v>
      </c>
      <c r="FA113" s="599">
        <v>3</v>
      </c>
      <c r="FB113" s="742">
        <v>46929</v>
      </c>
      <c r="FC113" s="740">
        <v>2</v>
      </c>
      <c r="FD113" s="692" t="s">
        <v>6853</v>
      </c>
      <c r="FE113" s="747">
        <v>2006</v>
      </c>
      <c r="FF113" s="761" t="s">
        <v>7367</v>
      </c>
      <c r="FG113" s="762" t="s">
        <v>6897</v>
      </c>
      <c r="FH113" s="713">
        <v>2</v>
      </c>
      <c r="FI113" s="788" t="s">
        <v>2699</v>
      </c>
      <c r="FJ113" s="119" t="s">
        <v>7366</v>
      </c>
      <c r="FK113" s="561">
        <v>2014</v>
      </c>
      <c r="FL113" s="561">
        <v>3</v>
      </c>
      <c r="FM113" s="600">
        <v>2</v>
      </c>
      <c r="FN113" s="761" t="s">
        <v>7367</v>
      </c>
      <c r="FO113" s="762" t="s">
        <v>6897</v>
      </c>
      <c r="FP113" s="561">
        <v>2</v>
      </c>
      <c r="FQ113" s="762" t="s">
        <v>2699</v>
      </c>
      <c r="FR113" s="119" t="s">
        <v>7366</v>
      </c>
      <c r="FS113" s="561">
        <v>2014</v>
      </c>
      <c r="FT113" s="561">
        <v>3</v>
      </c>
      <c r="FU113" s="600">
        <v>2</v>
      </c>
      <c r="FV113" s="423" t="s">
        <v>572</v>
      </c>
      <c r="FW113" s="541" t="s">
        <v>5909</v>
      </c>
      <c r="FX113" s="536" t="s">
        <v>5908</v>
      </c>
      <c r="FY113" s="539">
        <v>2011</v>
      </c>
      <c r="FZ113" s="539">
        <v>3</v>
      </c>
      <c r="GA113" s="676">
        <v>2</v>
      </c>
      <c r="GB113" s="650" t="s">
        <v>6523</v>
      </c>
      <c r="GC113" s="979" t="s">
        <v>8803</v>
      </c>
      <c r="GD113" s="183">
        <v>2</v>
      </c>
      <c r="GE113" s="683" t="s">
        <v>8846</v>
      </c>
      <c r="GF113" s="183">
        <v>2003</v>
      </c>
      <c r="GG113" s="183">
        <v>3</v>
      </c>
      <c r="GH113" s="340" t="s">
        <v>9443</v>
      </c>
      <c r="GI113" s="184">
        <v>4</v>
      </c>
      <c r="GJ113" s="426">
        <f t="shared" si="13"/>
        <v>15</v>
      </c>
      <c r="GK113" s="427">
        <f t="shared" si="14"/>
        <v>68.181818181818173</v>
      </c>
      <c r="GL113" s="12" t="str">
        <f t="shared" si="15"/>
        <v>B</v>
      </c>
      <c r="GM113" s="83" t="s">
        <v>38</v>
      </c>
      <c r="GN113" s="18" t="s">
        <v>2458</v>
      </c>
      <c r="GO113" s="342"/>
      <c r="GP113" s="1016"/>
      <c r="GQ113" s="184">
        <v>1</v>
      </c>
      <c r="GR113" s="57" t="s">
        <v>2429</v>
      </c>
      <c r="GS113" s="58"/>
      <c r="GT113" s="59"/>
    </row>
    <row r="114" spans="1:202" x14ac:dyDescent="0.25">
      <c r="A114" s="67">
        <v>112</v>
      </c>
      <c r="B114" s="13"/>
      <c r="C114" s="14" t="s">
        <v>681</v>
      </c>
      <c r="D114" s="83" t="s">
        <v>21</v>
      </c>
      <c r="E114" s="849">
        <v>70.972999999999999</v>
      </c>
      <c r="F114" s="847">
        <v>226.72105296377018</v>
      </c>
      <c r="G114" s="49">
        <v>3194</v>
      </c>
      <c r="H114" s="1180" t="s">
        <v>9662</v>
      </c>
      <c r="I114" s="369" t="s">
        <v>8</v>
      </c>
      <c r="J114" s="50">
        <v>0</v>
      </c>
      <c r="K114" s="859" t="s">
        <v>572</v>
      </c>
      <c r="L114" s="50">
        <v>1</v>
      </c>
      <c r="M114" s="529" t="s">
        <v>9604</v>
      </c>
      <c r="N114" s="16">
        <v>0</v>
      </c>
      <c r="O114" s="69" t="s">
        <v>572</v>
      </c>
      <c r="P114" s="50">
        <v>0</v>
      </c>
      <c r="Q114" s="53" t="s">
        <v>572</v>
      </c>
      <c r="R114" s="16">
        <v>0</v>
      </c>
      <c r="S114" s="50">
        <v>0</v>
      </c>
      <c r="T114" s="167" t="s">
        <v>572</v>
      </c>
      <c r="U114" s="16">
        <v>0</v>
      </c>
      <c r="V114" s="254">
        <v>0</v>
      </c>
      <c r="W114" s="16">
        <v>0</v>
      </c>
      <c r="X114" s="17" t="s">
        <v>572</v>
      </c>
      <c r="Y114" s="16">
        <v>0</v>
      </c>
      <c r="Z114" s="17" t="s">
        <v>572</v>
      </c>
      <c r="AA114" s="16">
        <v>0</v>
      </c>
      <c r="AB114" s="50"/>
      <c r="AC114" s="66" t="s">
        <v>572</v>
      </c>
      <c r="AD114" s="16">
        <v>0</v>
      </c>
      <c r="AE114" s="50"/>
      <c r="AF114" s="50" t="s">
        <v>572</v>
      </c>
      <c r="AG114" s="55" t="s">
        <v>572</v>
      </c>
      <c r="AH114" s="16">
        <v>0</v>
      </c>
      <c r="AI114" s="50"/>
      <c r="AJ114" s="51" t="s">
        <v>572</v>
      </c>
      <c r="AK114" s="16">
        <v>1</v>
      </c>
      <c r="AL114" s="50">
        <v>4</v>
      </c>
      <c r="AM114" s="50">
        <v>1</v>
      </c>
      <c r="AN114" s="51">
        <v>1997</v>
      </c>
      <c r="AO114" s="16">
        <v>0</v>
      </c>
      <c r="AP114" s="50"/>
      <c r="AQ114" s="66" t="s">
        <v>572</v>
      </c>
      <c r="AR114" s="16">
        <v>0</v>
      </c>
      <c r="AS114" s="50">
        <v>0</v>
      </c>
      <c r="AT114" s="50">
        <v>0</v>
      </c>
      <c r="AU114" s="50">
        <v>0</v>
      </c>
      <c r="AV114" s="50">
        <v>0</v>
      </c>
      <c r="AW114" s="50">
        <v>1</v>
      </c>
      <c r="AX114" s="50">
        <v>1</v>
      </c>
      <c r="AY114" s="50">
        <v>0</v>
      </c>
      <c r="AZ114" s="50">
        <v>0</v>
      </c>
      <c r="BA114" s="50">
        <v>0</v>
      </c>
      <c r="BB114" s="50">
        <v>0</v>
      </c>
      <c r="BC114" s="69" t="s">
        <v>572</v>
      </c>
      <c r="BD114" s="423">
        <v>0</v>
      </c>
      <c r="BE114" s="475" t="s">
        <v>572</v>
      </c>
      <c r="BF114" s="25">
        <v>0</v>
      </c>
      <c r="BG114" s="19" t="s">
        <v>572</v>
      </c>
      <c r="BH114" s="16">
        <v>0</v>
      </c>
      <c r="BI114" s="19" t="s">
        <v>572</v>
      </c>
      <c r="BJ114" s="16">
        <v>1</v>
      </c>
      <c r="BK114" s="21" t="s">
        <v>1181</v>
      </c>
      <c r="BL114" s="20" t="s">
        <v>1180</v>
      </c>
      <c r="BM114" s="395" t="s">
        <v>572</v>
      </c>
      <c r="BN114" s="20" t="s">
        <v>1183</v>
      </c>
      <c r="BO114" s="132" t="s">
        <v>572</v>
      </c>
      <c r="BP114" s="16">
        <v>0</v>
      </c>
      <c r="BQ114" s="134" t="s">
        <v>572</v>
      </c>
      <c r="BR114" s="16">
        <v>0</v>
      </c>
      <c r="BS114" s="17" t="s">
        <v>572</v>
      </c>
      <c r="BT114" s="16">
        <v>0</v>
      </c>
      <c r="BU114" s="69" t="s">
        <v>572</v>
      </c>
      <c r="BV114" s="16">
        <v>0</v>
      </c>
      <c r="BW114" s="50">
        <v>1</v>
      </c>
      <c r="BX114" s="69" t="s">
        <v>572</v>
      </c>
      <c r="BY114" s="16" t="s">
        <v>1966</v>
      </c>
      <c r="BZ114" s="56" t="s">
        <v>572</v>
      </c>
      <c r="CA114" s="56" t="s">
        <v>572</v>
      </c>
      <c r="CB114" s="56" t="s">
        <v>572</v>
      </c>
      <c r="CC114" s="55" t="s">
        <v>572</v>
      </c>
      <c r="CD114" s="83" t="s">
        <v>1276</v>
      </c>
      <c r="CE114" s="1131" t="s">
        <v>1555</v>
      </c>
      <c r="CF114" s="75" t="s">
        <v>1548</v>
      </c>
      <c r="CG114" s="75" t="s">
        <v>1549</v>
      </c>
      <c r="CH114" s="75">
        <v>3</v>
      </c>
      <c r="CI114" s="75">
        <v>2004</v>
      </c>
      <c r="CJ114" s="75" t="s">
        <v>1548</v>
      </c>
      <c r="CK114" s="75">
        <v>1</v>
      </c>
      <c r="CL114" s="75">
        <v>2</v>
      </c>
      <c r="CM114" s="75" t="s">
        <v>1676</v>
      </c>
      <c r="CN114" s="75" t="s">
        <v>1553</v>
      </c>
      <c r="CO114" s="75">
        <f t="shared" si="12"/>
        <v>2</v>
      </c>
      <c r="CP114" s="336"/>
      <c r="CQ114" s="67">
        <v>112</v>
      </c>
      <c r="CR114" s="500" t="s">
        <v>681</v>
      </c>
      <c r="CS114" s="507" t="s">
        <v>3658</v>
      </c>
      <c r="CT114" s="511"/>
      <c r="CU114" s="512"/>
      <c r="CV114" s="628" t="s">
        <v>5649</v>
      </c>
      <c r="CW114" s="568">
        <v>0</v>
      </c>
      <c r="CX114" s="631" t="s">
        <v>572</v>
      </c>
      <c r="CY114" s="380">
        <v>2.8989999999999998E-2</v>
      </c>
      <c r="CZ114" s="380">
        <v>0.11020000000000001</v>
      </c>
      <c r="DA114" s="656">
        <v>47</v>
      </c>
      <c r="DB114" s="597">
        <v>14</v>
      </c>
      <c r="DC114" s="597">
        <v>0</v>
      </c>
      <c r="DD114" s="597">
        <v>0</v>
      </c>
      <c r="DE114" s="371" t="s">
        <v>572</v>
      </c>
      <c r="DF114" s="1025" t="s">
        <v>572</v>
      </c>
      <c r="DG114" s="717" t="s">
        <v>572</v>
      </c>
      <c r="DH114" s="1025" t="s">
        <v>572</v>
      </c>
      <c r="DI114" s="700" t="s">
        <v>572</v>
      </c>
      <c r="DJ114" s="109" t="s">
        <v>1182</v>
      </c>
      <c r="DK114" s="537">
        <v>1989</v>
      </c>
      <c r="DL114" s="547" t="s">
        <v>572</v>
      </c>
      <c r="DM114" s="581" t="s">
        <v>572</v>
      </c>
      <c r="DN114" s="580">
        <v>0</v>
      </c>
      <c r="DO114" s="581" t="s">
        <v>572</v>
      </c>
      <c r="DP114" s="183" t="s">
        <v>572</v>
      </c>
      <c r="DQ114" s="183" t="s">
        <v>572</v>
      </c>
      <c r="DR114" s="183" t="s">
        <v>572</v>
      </c>
      <c r="DS114" s="184" t="s">
        <v>572</v>
      </c>
      <c r="DT114" s="568" t="s">
        <v>572</v>
      </c>
      <c r="DU114" s="340" t="s">
        <v>572</v>
      </c>
      <c r="DV114" s="183" t="s">
        <v>572</v>
      </c>
      <c r="DW114" s="547" t="s">
        <v>572</v>
      </c>
      <c r="DX114" s="183">
        <v>0</v>
      </c>
      <c r="DY114" s="183" t="s">
        <v>572</v>
      </c>
      <c r="DZ114" s="547" t="s">
        <v>572</v>
      </c>
      <c r="EA114" s="256" t="s">
        <v>572</v>
      </c>
      <c r="EB114" s="58">
        <v>0</v>
      </c>
      <c r="EC114" s="183">
        <v>0</v>
      </c>
      <c r="ED114" s="643" t="s">
        <v>572</v>
      </c>
      <c r="EE114" s="183" t="s">
        <v>572</v>
      </c>
      <c r="EF114" s="183" t="s">
        <v>572</v>
      </c>
      <c r="EG114" s="183">
        <v>0</v>
      </c>
      <c r="EH114" s="547" t="s">
        <v>572</v>
      </c>
      <c r="EI114" s="547" t="s">
        <v>572</v>
      </c>
      <c r="EJ114" s="183">
        <v>0</v>
      </c>
      <c r="EK114" s="183" t="s">
        <v>572</v>
      </c>
      <c r="EL114" s="547" t="s">
        <v>572</v>
      </c>
      <c r="EM114" s="58" t="s">
        <v>572</v>
      </c>
      <c r="EN114" s="58">
        <v>0</v>
      </c>
      <c r="EO114" s="342">
        <v>0</v>
      </c>
      <c r="EP114" s="340">
        <v>0</v>
      </c>
      <c r="EQ114" s="340">
        <v>0</v>
      </c>
      <c r="ER114" s="611" t="s">
        <v>572</v>
      </c>
      <c r="ES114" s="183" t="s">
        <v>572</v>
      </c>
      <c r="ET114" s="184">
        <v>0</v>
      </c>
      <c r="EU114" s="799">
        <v>0</v>
      </c>
      <c r="EV114" s="569" t="s">
        <v>572</v>
      </c>
      <c r="EW114" s="559" t="s">
        <v>572</v>
      </c>
      <c r="EX114" s="561">
        <v>0</v>
      </c>
      <c r="EY114" s="572" t="s">
        <v>572</v>
      </c>
      <c r="EZ114" s="561" t="s">
        <v>572</v>
      </c>
      <c r="FA114" s="600">
        <v>0</v>
      </c>
      <c r="FB114" s="742">
        <v>4000</v>
      </c>
      <c r="FC114" s="740">
        <v>1</v>
      </c>
      <c r="FD114" s="691" t="s">
        <v>7073</v>
      </c>
      <c r="FE114" s="747">
        <v>2008</v>
      </c>
      <c r="FF114" s="761" t="s">
        <v>572</v>
      </c>
      <c r="FG114" s="762" t="s">
        <v>572</v>
      </c>
      <c r="FH114" s="713">
        <v>0</v>
      </c>
      <c r="FI114" s="788" t="s">
        <v>572</v>
      </c>
      <c r="FJ114" s="119" t="s">
        <v>572</v>
      </c>
      <c r="FK114" s="561" t="s">
        <v>572</v>
      </c>
      <c r="FL114" s="561">
        <v>1</v>
      </c>
      <c r="FM114" s="600">
        <v>0</v>
      </c>
      <c r="FN114" s="761" t="s">
        <v>572</v>
      </c>
      <c r="FO114" s="762" t="s">
        <v>572</v>
      </c>
      <c r="FP114" s="561">
        <v>0</v>
      </c>
      <c r="FQ114" s="762" t="s">
        <v>572</v>
      </c>
      <c r="FR114" s="683" t="s">
        <v>572</v>
      </c>
      <c r="FS114" s="597" t="s">
        <v>572</v>
      </c>
      <c r="FT114" s="561">
        <v>1</v>
      </c>
      <c r="FU114" s="600">
        <v>0</v>
      </c>
      <c r="FV114" s="566" t="s">
        <v>2486</v>
      </c>
      <c r="FW114" s="813" t="s">
        <v>572</v>
      </c>
      <c r="FX114" s="722" t="s">
        <v>7597</v>
      </c>
      <c r="FY114" s="540" t="s">
        <v>572</v>
      </c>
      <c r="FZ114" s="540">
        <v>0</v>
      </c>
      <c r="GA114" s="676">
        <v>0</v>
      </c>
      <c r="GB114" s="860" t="s">
        <v>572</v>
      </c>
      <c r="GC114" s="182" t="s">
        <v>572</v>
      </c>
      <c r="GD114" s="183">
        <v>0</v>
      </c>
      <c r="GE114" s="683" t="s">
        <v>572</v>
      </c>
      <c r="GF114" s="183" t="s">
        <v>572</v>
      </c>
      <c r="GG114" s="183">
        <v>0</v>
      </c>
      <c r="GH114" s="340" t="s">
        <v>572</v>
      </c>
      <c r="GI114" s="184" t="s">
        <v>572</v>
      </c>
      <c r="GJ114" s="426">
        <f t="shared" si="13"/>
        <v>2</v>
      </c>
      <c r="GK114" s="427">
        <f t="shared" si="14"/>
        <v>9.0909090909090917</v>
      </c>
      <c r="GL114" s="12" t="str">
        <f t="shared" si="15"/>
        <v>D</v>
      </c>
      <c r="GM114" s="83" t="s">
        <v>21</v>
      </c>
      <c r="GN114" s="83" t="s">
        <v>2455</v>
      </c>
      <c r="GO114" s="342">
        <v>1</v>
      </c>
      <c r="GP114" s="1017"/>
      <c r="GQ114" s="59">
        <v>1</v>
      </c>
      <c r="GR114" s="57"/>
      <c r="GS114" s="58"/>
      <c r="GT114" s="59"/>
    </row>
    <row r="115" spans="1:202" x14ac:dyDescent="0.25">
      <c r="A115" s="67">
        <v>113</v>
      </c>
      <c r="B115" s="13"/>
      <c r="C115" s="14" t="s">
        <v>682</v>
      </c>
      <c r="D115" s="83" t="s">
        <v>46</v>
      </c>
      <c r="E115" s="849">
        <v>4067.5639999999999</v>
      </c>
      <c r="F115" s="847">
        <v>4116.9587526861269</v>
      </c>
      <c r="G115" s="49">
        <v>1012</v>
      </c>
      <c r="H115" s="109" t="s">
        <v>9475</v>
      </c>
      <c r="I115" s="20" t="s">
        <v>8</v>
      </c>
      <c r="J115" s="50">
        <v>1</v>
      </c>
      <c r="K115" s="119" t="s">
        <v>4268</v>
      </c>
      <c r="L115" s="50">
        <v>1</v>
      </c>
      <c r="M115" s="1" t="s">
        <v>1691</v>
      </c>
      <c r="N115" s="16">
        <v>1</v>
      </c>
      <c r="O115" s="69" t="s">
        <v>572</v>
      </c>
      <c r="P115" s="25">
        <v>1</v>
      </c>
      <c r="Q115" s="1" t="s">
        <v>4268</v>
      </c>
      <c r="R115" s="25">
        <v>0</v>
      </c>
      <c r="S115" s="56">
        <v>0</v>
      </c>
      <c r="T115" s="167" t="s">
        <v>572</v>
      </c>
      <c r="U115" s="16">
        <v>1</v>
      </c>
      <c r="V115" s="254">
        <v>1</v>
      </c>
      <c r="W115" s="16">
        <v>0</v>
      </c>
      <c r="X115" s="17" t="s">
        <v>572</v>
      </c>
      <c r="Y115" s="16">
        <v>0</v>
      </c>
      <c r="Z115" s="17" t="s">
        <v>572</v>
      </c>
      <c r="AA115" s="16">
        <v>0</v>
      </c>
      <c r="AB115" s="50"/>
      <c r="AC115" s="66" t="s">
        <v>572</v>
      </c>
      <c r="AD115" s="16">
        <v>0</v>
      </c>
      <c r="AE115" s="50"/>
      <c r="AF115" s="50" t="s">
        <v>572</v>
      </c>
      <c r="AG115" s="55" t="s">
        <v>572</v>
      </c>
      <c r="AH115" s="16">
        <v>1</v>
      </c>
      <c r="AI115" s="50">
        <v>1</v>
      </c>
      <c r="AJ115" s="51">
        <v>1995</v>
      </c>
      <c r="AK115" s="16">
        <v>1</v>
      </c>
      <c r="AL115" s="50">
        <v>4</v>
      </c>
      <c r="AM115" s="50">
        <v>1</v>
      </c>
      <c r="AN115" s="51">
        <v>1995</v>
      </c>
      <c r="AO115" s="16">
        <v>0</v>
      </c>
      <c r="AP115" s="50"/>
      <c r="AQ115" s="66" t="s">
        <v>572</v>
      </c>
      <c r="AR115" s="16">
        <v>1</v>
      </c>
      <c r="AS115" s="50">
        <v>1</v>
      </c>
      <c r="AT115" s="50">
        <v>0</v>
      </c>
      <c r="AU115" s="50">
        <v>0</v>
      </c>
      <c r="AV115" s="50">
        <v>0</v>
      </c>
      <c r="AW115" s="50">
        <v>1</v>
      </c>
      <c r="AX115" s="50">
        <v>1</v>
      </c>
      <c r="AY115" s="50">
        <v>0</v>
      </c>
      <c r="AZ115" s="50">
        <v>0</v>
      </c>
      <c r="BA115" s="50">
        <v>0</v>
      </c>
      <c r="BB115" s="50">
        <v>0</v>
      </c>
      <c r="BC115" s="69" t="s">
        <v>572</v>
      </c>
      <c r="BD115" s="423">
        <v>0</v>
      </c>
      <c r="BE115" s="475" t="s">
        <v>572</v>
      </c>
      <c r="BF115" s="25">
        <v>0</v>
      </c>
      <c r="BG115" s="17" t="s">
        <v>572</v>
      </c>
      <c r="BH115" s="16">
        <v>0</v>
      </c>
      <c r="BI115" s="17" t="s">
        <v>572</v>
      </c>
      <c r="BJ115" s="16">
        <v>1</v>
      </c>
      <c r="BK115" s="21" t="s">
        <v>684</v>
      </c>
      <c r="BL115" s="20" t="s">
        <v>683</v>
      </c>
      <c r="BM115" s="21" t="s">
        <v>686</v>
      </c>
      <c r="BN115" s="20" t="s">
        <v>685</v>
      </c>
      <c r="BO115" s="132" t="s">
        <v>572</v>
      </c>
      <c r="BP115" s="16">
        <v>0</v>
      </c>
      <c r="BQ115" s="134" t="s">
        <v>572</v>
      </c>
      <c r="BR115" s="16">
        <v>0</v>
      </c>
      <c r="BS115" s="17" t="s">
        <v>572</v>
      </c>
      <c r="BT115" s="16">
        <v>0</v>
      </c>
      <c r="BU115" s="69" t="s">
        <v>572</v>
      </c>
      <c r="BV115" s="16">
        <v>0</v>
      </c>
      <c r="BW115" s="50">
        <v>0</v>
      </c>
      <c r="BX115" s="69" t="s">
        <v>572</v>
      </c>
      <c r="BY115" s="16" t="s">
        <v>2007</v>
      </c>
      <c r="BZ115" s="56" t="s">
        <v>1958</v>
      </c>
      <c r="CA115" s="56" t="s">
        <v>572</v>
      </c>
      <c r="CB115" s="56" t="s">
        <v>572</v>
      </c>
      <c r="CC115" s="51">
        <v>0</v>
      </c>
      <c r="CD115" s="83" t="s">
        <v>1281</v>
      </c>
      <c r="CE115" s="1131" t="s">
        <v>1626</v>
      </c>
      <c r="CF115" s="75" t="s">
        <v>1548</v>
      </c>
      <c r="CG115" s="75" t="s">
        <v>1549</v>
      </c>
      <c r="CH115" s="75">
        <v>3</v>
      </c>
      <c r="CI115" s="75">
        <v>2006</v>
      </c>
      <c r="CJ115" s="75" t="s">
        <v>1548</v>
      </c>
      <c r="CK115" s="75">
        <v>1</v>
      </c>
      <c r="CL115" s="75">
        <v>1</v>
      </c>
      <c r="CM115" s="75" t="s">
        <v>1563</v>
      </c>
      <c r="CN115" s="75" t="s">
        <v>1553</v>
      </c>
      <c r="CO115" s="75">
        <f t="shared" si="12"/>
        <v>2</v>
      </c>
      <c r="CP115" s="336"/>
      <c r="CQ115" s="67">
        <v>113</v>
      </c>
      <c r="CR115" s="500" t="s">
        <v>682</v>
      </c>
      <c r="CS115" s="507" t="s">
        <v>3659</v>
      </c>
      <c r="CT115" s="511"/>
      <c r="CU115" s="512" t="s">
        <v>3748</v>
      </c>
      <c r="CV115" s="628" t="s">
        <v>4711</v>
      </c>
      <c r="CW115" s="568">
        <v>0</v>
      </c>
      <c r="CX115" s="631" t="s">
        <v>572</v>
      </c>
      <c r="CY115" s="380">
        <v>6.522E-2</v>
      </c>
      <c r="CZ115" s="380">
        <v>4.7199999999999999E-2</v>
      </c>
      <c r="DA115" s="656">
        <v>25</v>
      </c>
      <c r="DB115" s="597">
        <v>7</v>
      </c>
      <c r="DC115" s="597">
        <v>0</v>
      </c>
      <c r="DD115" s="597">
        <v>6</v>
      </c>
      <c r="DE115" s="685" t="s">
        <v>572</v>
      </c>
      <c r="DF115" s="1025" t="s">
        <v>572</v>
      </c>
      <c r="DG115" s="717" t="s">
        <v>572</v>
      </c>
      <c r="DH115" s="1025" t="s">
        <v>572</v>
      </c>
      <c r="DI115" s="700" t="s">
        <v>572</v>
      </c>
      <c r="DJ115" s="521" t="s">
        <v>4268</v>
      </c>
      <c r="DK115" s="537">
        <v>1960</v>
      </c>
      <c r="DL115" s="538" t="s">
        <v>4432</v>
      </c>
      <c r="DM115" s="581">
        <v>2015</v>
      </c>
      <c r="DN115" s="580">
        <v>1</v>
      </c>
      <c r="DO115" s="581" t="s">
        <v>572</v>
      </c>
      <c r="DP115" s="183" t="s">
        <v>572</v>
      </c>
      <c r="DQ115" s="183" t="s">
        <v>572</v>
      </c>
      <c r="DR115" s="183" t="s">
        <v>572</v>
      </c>
      <c r="DS115" s="184" t="s">
        <v>572</v>
      </c>
      <c r="DT115" s="542" t="s">
        <v>6220</v>
      </c>
      <c r="DU115" s="676">
        <v>1991</v>
      </c>
      <c r="DV115" s="183" t="s">
        <v>6221</v>
      </c>
      <c r="DW115" s="547" t="s">
        <v>6224</v>
      </c>
      <c r="DX115" s="183">
        <v>2</v>
      </c>
      <c r="DY115" s="183" t="s">
        <v>2699</v>
      </c>
      <c r="DZ115" s="538" t="s">
        <v>6223</v>
      </c>
      <c r="EA115" s="374">
        <v>2014</v>
      </c>
      <c r="EB115" s="370">
        <v>3</v>
      </c>
      <c r="EC115" s="539">
        <v>2</v>
      </c>
      <c r="ED115" s="642" t="s">
        <v>6222</v>
      </c>
      <c r="EE115" s="539">
        <v>1960</v>
      </c>
      <c r="EF115" s="537">
        <v>1979</v>
      </c>
      <c r="EG115" s="183">
        <v>4</v>
      </c>
      <c r="EH115" s="541" t="s">
        <v>6052</v>
      </c>
      <c r="EI115" s="547" t="s">
        <v>4470</v>
      </c>
      <c r="EJ115" s="183">
        <v>2</v>
      </c>
      <c r="EK115" s="183" t="s">
        <v>7015</v>
      </c>
      <c r="EL115" s="538" t="s">
        <v>4641</v>
      </c>
      <c r="EM115" s="370">
        <v>1999</v>
      </c>
      <c r="EN115" s="370">
        <v>3</v>
      </c>
      <c r="EO115" s="700">
        <v>2</v>
      </c>
      <c r="EP115" s="676">
        <v>1</v>
      </c>
      <c r="EQ115" s="676">
        <v>0</v>
      </c>
      <c r="ER115" s="611" t="s">
        <v>572</v>
      </c>
      <c r="ES115" s="183" t="s">
        <v>572</v>
      </c>
      <c r="ET115" s="184">
        <v>0</v>
      </c>
      <c r="EU115" s="799">
        <v>0</v>
      </c>
      <c r="EV115" s="569" t="s">
        <v>572</v>
      </c>
      <c r="EW115" s="559" t="s">
        <v>572</v>
      </c>
      <c r="EX115" s="561">
        <v>0</v>
      </c>
      <c r="EY115" s="571" t="s">
        <v>5728</v>
      </c>
      <c r="EZ115" s="183">
        <v>2006</v>
      </c>
      <c r="FA115" s="599">
        <v>1</v>
      </c>
      <c r="FB115" s="742">
        <v>37000</v>
      </c>
      <c r="FC115" s="740">
        <v>1</v>
      </c>
      <c r="FD115" s="691" t="s">
        <v>7479</v>
      </c>
      <c r="FE115" s="747">
        <v>2014</v>
      </c>
      <c r="FF115" s="761" t="s">
        <v>7368</v>
      </c>
      <c r="FG115" s="762" t="s">
        <v>7369</v>
      </c>
      <c r="FH115" s="713">
        <v>2</v>
      </c>
      <c r="FI115" s="788" t="s">
        <v>2699</v>
      </c>
      <c r="FJ115" s="119" t="s">
        <v>7207</v>
      </c>
      <c r="FK115" s="561">
        <v>2014</v>
      </c>
      <c r="FL115" s="561">
        <v>3</v>
      </c>
      <c r="FM115" s="600">
        <v>2</v>
      </c>
      <c r="FN115" s="818" t="s">
        <v>7371</v>
      </c>
      <c r="FO115" s="773" t="s">
        <v>7370</v>
      </c>
      <c r="FP115" s="831">
        <v>2</v>
      </c>
      <c r="FQ115" s="833" t="s">
        <v>2699</v>
      </c>
      <c r="FR115" s="536" t="s">
        <v>7106</v>
      </c>
      <c r="FS115" s="561">
        <v>2014</v>
      </c>
      <c r="FT115" s="597">
        <v>3</v>
      </c>
      <c r="FU115" s="599">
        <v>2</v>
      </c>
      <c r="FV115" s="564" t="s">
        <v>1548</v>
      </c>
      <c r="FW115" s="547" t="s">
        <v>7557</v>
      </c>
      <c r="FX115" s="722" t="s">
        <v>7598</v>
      </c>
      <c r="FY115" s="539">
        <v>2012</v>
      </c>
      <c r="FZ115" s="539">
        <v>2</v>
      </c>
      <c r="GA115" s="676">
        <v>1</v>
      </c>
      <c r="GB115" s="860" t="s">
        <v>572</v>
      </c>
      <c r="GC115" s="571" t="s">
        <v>9455</v>
      </c>
      <c r="GD115" s="183">
        <v>2</v>
      </c>
      <c r="GE115" s="683" t="s">
        <v>8834</v>
      </c>
      <c r="GF115" s="183">
        <v>1995</v>
      </c>
      <c r="GG115" s="183">
        <v>3</v>
      </c>
      <c r="GH115" s="340" t="s">
        <v>8835</v>
      </c>
      <c r="GI115" s="184">
        <v>2</v>
      </c>
      <c r="GJ115" s="426">
        <f t="shared" si="13"/>
        <v>12</v>
      </c>
      <c r="GK115" s="427">
        <f t="shared" si="14"/>
        <v>54.54545454545454</v>
      </c>
      <c r="GL115" s="12" t="str">
        <f t="shared" si="15"/>
        <v>B</v>
      </c>
      <c r="GM115" s="83" t="s">
        <v>46</v>
      </c>
      <c r="GN115" s="18" t="s">
        <v>2454</v>
      </c>
      <c r="GO115" s="342"/>
      <c r="GP115" s="1016">
        <v>21.2</v>
      </c>
      <c r="GQ115" s="184">
        <v>0</v>
      </c>
      <c r="GR115" s="57"/>
      <c r="GS115" s="58"/>
      <c r="GT115" s="59"/>
    </row>
    <row r="116" spans="1:202" x14ac:dyDescent="0.25">
      <c r="A116" s="67">
        <v>114</v>
      </c>
      <c r="B116" s="13"/>
      <c r="C116" s="14" t="s">
        <v>687</v>
      </c>
      <c r="D116" s="83" t="s">
        <v>21</v>
      </c>
      <c r="E116" s="849">
        <v>1273.212</v>
      </c>
      <c r="F116" s="847">
        <v>12127.514485332385</v>
      </c>
      <c r="G116" s="49">
        <v>9610</v>
      </c>
      <c r="H116" s="177" t="s">
        <v>9477</v>
      </c>
      <c r="I116" s="369" t="s">
        <v>688</v>
      </c>
      <c r="J116" s="50">
        <v>2</v>
      </c>
      <c r="K116" s="684" t="s">
        <v>9636</v>
      </c>
      <c r="L116" s="50">
        <v>1</v>
      </c>
      <c r="M116" s="529" t="s">
        <v>9605</v>
      </c>
      <c r="N116" s="16">
        <v>1</v>
      </c>
      <c r="O116" s="69" t="s">
        <v>572</v>
      </c>
      <c r="P116" s="25">
        <v>1</v>
      </c>
      <c r="Q116" s="177" t="s">
        <v>3048</v>
      </c>
      <c r="R116" s="25">
        <v>0</v>
      </c>
      <c r="S116" s="56">
        <v>0</v>
      </c>
      <c r="T116" s="167" t="s">
        <v>572</v>
      </c>
      <c r="U116" s="16">
        <v>2</v>
      </c>
      <c r="V116" s="254">
        <v>1</v>
      </c>
      <c r="W116" s="16">
        <v>0</v>
      </c>
      <c r="X116" s="17" t="s">
        <v>572</v>
      </c>
      <c r="Y116" s="16">
        <v>1</v>
      </c>
      <c r="Z116" s="61" t="s">
        <v>1795</v>
      </c>
      <c r="AA116" s="16">
        <v>1</v>
      </c>
      <c r="AB116" s="50">
        <v>1</v>
      </c>
      <c r="AC116" s="51">
        <v>2002</v>
      </c>
      <c r="AD116" s="16">
        <v>1</v>
      </c>
      <c r="AE116" s="50">
        <v>1</v>
      </c>
      <c r="AF116" s="50">
        <v>3</v>
      </c>
      <c r="AG116" s="51">
        <v>2004</v>
      </c>
      <c r="AH116" s="16">
        <v>1</v>
      </c>
      <c r="AI116" s="50">
        <v>1</v>
      </c>
      <c r="AJ116" s="51">
        <v>2002</v>
      </c>
      <c r="AK116" s="16">
        <v>1</v>
      </c>
      <c r="AL116" s="50">
        <v>2</v>
      </c>
      <c r="AM116" s="50">
        <v>0</v>
      </c>
      <c r="AN116" s="51">
        <v>2008</v>
      </c>
      <c r="AO116" s="16">
        <v>1</v>
      </c>
      <c r="AP116" s="50">
        <v>1</v>
      </c>
      <c r="AQ116" s="51">
        <v>1998</v>
      </c>
      <c r="AR116" s="16">
        <v>1</v>
      </c>
      <c r="AS116" s="50">
        <v>1</v>
      </c>
      <c r="AT116" s="50">
        <v>0</v>
      </c>
      <c r="AU116" s="50">
        <v>1</v>
      </c>
      <c r="AV116" s="50">
        <v>1</v>
      </c>
      <c r="AW116" s="50">
        <v>1</v>
      </c>
      <c r="AX116" s="50">
        <v>1</v>
      </c>
      <c r="AY116" s="50">
        <v>1</v>
      </c>
      <c r="AZ116" s="50">
        <v>1</v>
      </c>
      <c r="BA116" s="50">
        <v>0</v>
      </c>
      <c r="BB116" s="50">
        <v>1</v>
      </c>
      <c r="BC116" s="19" t="s">
        <v>1794</v>
      </c>
      <c r="BD116" s="423">
        <v>0</v>
      </c>
      <c r="BE116" s="475" t="s">
        <v>572</v>
      </c>
      <c r="BF116" s="25">
        <v>0</v>
      </c>
      <c r="BG116" s="19" t="s">
        <v>572</v>
      </c>
      <c r="BH116" s="16">
        <v>0</v>
      </c>
      <c r="BI116" s="19" t="s">
        <v>572</v>
      </c>
      <c r="BJ116" s="16">
        <v>1</v>
      </c>
      <c r="BK116" s="21" t="s">
        <v>690</v>
      </c>
      <c r="BL116" s="20" t="s">
        <v>689</v>
      </c>
      <c r="BM116" s="21" t="s">
        <v>692</v>
      </c>
      <c r="BN116" s="20" t="s">
        <v>691</v>
      </c>
      <c r="BO116" s="132" t="s">
        <v>572</v>
      </c>
      <c r="BP116" s="16">
        <v>0</v>
      </c>
      <c r="BQ116" s="134" t="s">
        <v>572</v>
      </c>
      <c r="BR116" s="16">
        <v>1</v>
      </c>
      <c r="BS116" s="19" t="s">
        <v>1795</v>
      </c>
      <c r="BT116" s="16">
        <v>2</v>
      </c>
      <c r="BU116" s="24" t="s">
        <v>1796</v>
      </c>
      <c r="BV116" s="16">
        <v>0</v>
      </c>
      <c r="BW116" s="50">
        <v>2</v>
      </c>
      <c r="BX116" s="69" t="s">
        <v>572</v>
      </c>
      <c r="BY116" s="16" t="s">
        <v>1966</v>
      </c>
      <c r="BZ116" s="56" t="s">
        <v>572</v>
      </c>
      <c r="CA116" s="56" t="s">
        <v>572</v>
      </c>
      <c r="CB116" s="56" t="s">
        <v>572</v>
      </c>
      <c r="CC116" s="55" t="s">
        <v>572</v>
      </c>
      <c r="CD116" s="83" t="s">
        <v>1282</v>
      </c>
      <c r="CE116" s="1131" t="s">
        <v>6228</v>
      </c>
      <c r="CF116" s="75" t="s">
        <v>1548</v>
      </c>
      <c r="CG116" s="75" t="s">
        <v>13</v>
      </c>
      <c r="CH116" s="75">
        <v>3</v>
      </c>
      <c r="CI116" s="75">
        <v>2009</v>
      </c>
      <c r="CJ116" s="75" t="s">
        <v>1542</v>
      </c>
      <c r="CK116" s="75">
        <v>1</v>
      </c>
      <c r="CL116" s="75">
        <v>2</v>
      </c>
      <c r="CM116" s="75" t="s">
        <v>1552</v>
      </c>
      <c r="CN116" s="75" t="s">
        <v>1553</v>
      </c>
      <c r="CO116" s="75">
        <f t="shared" si="12"/>
        <v>3</v>
      </c>
      <c r="CP116" s="336"/>
      <c r="CQ116" s="67">
        <v>114</v>
      </c>
      <c r="CR116" s="500" t="s">
        <v>687</v>
      </c>
      <c r="CS116" s="507" t="s">
        <v>3660</v>
      </c>
      <c r="CT116" s="511"/>
      <c r="CU116" s="512"/>
      <c r="CV116" s="632" t="s">
        <v>4712</v>
      </c>
      <c r="CW116" s="568">
        <v>2</v>
      </c>
      <c r="CX116" s="636" t="s">
        <v>5650</v>
      </c>
      <c r="CY116" s="380">
        <v>0.70289999999999997</v>
      </c>
      <c r="CZ116" s="380">
        <v>0.47239999999999999</v>
      </c>
      <c r="DA116" s="656">
        <v>88</v>
      </c>
      <c r="DB116" s="597">
        <v>64</v>
      </c>
      <c r="DC116" s="597">
        <v>9</v>
      </c>
      <c r="DD116" s="597">
        <v>21</v>
      </c>
      <c r="DE116" s="685" t="s">
        <v>9377</v>
      </c>
      <c r="DF116" s="1025" t="s">
        <v>9378</v>
      </c>
      <c r="DG116" s="717">
        <v>2</v>
      </c>
      <c r="DH116" s="119" t="s">
        <v>9379</v>
      </c>
      <c r="DI116" s="700">
        <v>2013</v>
      </c>
      <c r="DJ116" s="521" t="s">
        <v>4269</v>
      </c>
      <c r="DK116" s="537">
        <v>1968</v>
      </c>
      <c r="DL116" s="538" t="s">
        <v>4270</v>
      </c>
      <c r="DM116" s="580">
        <v>2009</v>
      </c>
      <c r="DN116" s="580">
        <v>3</v>
      </c>
      <c r="DO116" s="580">
        <v>4</v>
      </c>
      <c r="DP116" s="183" t="s">
        <v>572</v>
      </c>
      <c r="DQ116" s="183" t="s">
        <v>572</v>
      </c>
      <c r="DR116" s="183" t="s">
        <v>572</v>
      </c>
      <c r="DS116" s="184" t="s">
        <v>572</v>
      </c>
      <c r="DT116" s="542" t="s">
        <v>6199</v>
      </c>
      <c r="DU116" s="676">
        <v>2004</v>
      </c>
      <c r="DV116" s="183" t="s">
        <v>6227</v>
      </c>
      <c r="DW116" s="875" t="s">
        <v>6226</v>
      </c>
      <c r="DX116" s="274">
        <v>2</v>
      </c>
      <c r="DY116" s="274" t="s">
        <v>1565</v>
      </c>
      <c r="DZ116" s="538" t="s">
        <v>6225</v>
      </c>
      <c r="EA116" s="374">
        <v>2004</v>
      </c>
      <c r="EB116" s="370">
        <v>3</v>
      </c>
      <c r="EC116" s="539">
        <v>2</v>
      </c>
      <c r="ED116" s="642" t="s">
        <v>5461</v>
      </c>
      <c r="EE116" s="539">
        <v>2004</v>
      </c>
      <c r="EF116" s="537">
        <v>1973</v>
      </c>
      <c r="EG116" s="539">
        <v>2</v>
      </c>
      <c r="EH116" s="547" t="s">
        <v>6230</v>
      </c>
      <c r="EI116" s="547" t="s">
        <v>4122</v>
      </c>
      <c r="EJ116" s="274">
        <v>2</v>
      </c>
      <c r="EK116" s="274" t="s">
        <v>2699</v>
      </c>
      <c r="EL116" s="538" t="s">
        <v>6229</v>
      </c>
      <c r="EM116" s="370">
        <v>1994</v>
      </c>
      <c r="EN116" s="370">
        <v>3</v>
      </c>
      <c r="EO116" s="700">
        <v>2</v>
      </c>
      <c r="EP116" s="676">
        <v>1</v>
      </c>
      <c r="EQ116" s="676">
        <v>1</v>
      </c>
      <c r="ER116" s="542" t="s">
        <v>4559</v>
      </c>
      <c r="ES116" s="629">
        <v>2004</v>
      </c>
      <c r="ET116" s="184">
        <v>2</v>
      </c>
      <c r="EU116" s="799">
        <v>1</v>
      </c>
      <c r="EV116" s="571" t="s">
        <v>4560</v>
      </c>
      <c r="EW116" s="183">
        <v>2013</v>
      </c>
      <c r="EX116" s="597">
        <v>2</v>
      </c>
      <c r="EY116" s="571" t="s">
        <v>6272</v>
      </c>
      <c r="EZ116" s="183">
        <v>2012</v>
      </c>
      <c r="FA116" s="599">
        <v>2</v>
      </c>
      <c r="FB116" s="742">
        <v>94700</v>
      </c>
      <c r="FC116" s="740">
        <v>2</v>
      </c>
      <c r="FD116" s="692" t="s">
        <v>6853</v>
      </c>
      <c r="FE116" s="747">
        <v>2008</v>
      </c>
      <c r="FF116" s="761" t="s">
        <v>6652</v>
      </c>
      <c r="FG116" s="762" t="s">
        <v>6897</v>
      </c>
      <c r="FH116" s="713">
        <v>2</v>
      </c>
      <c r="FI116" s="788" t="s">
        <v>1552</v>
      </c>
      <c r="FJ116" s="119" t="s">
        <v>6931</v>
      </c>
      <c r="FK116" s="561" t="s">
        <v>572</v>
      </c>
      <c r="FL116" s="561">
        <v>2</v>
      </c>
      <c r="FM116" s="600">
        <v>2</v>
      </c>
      <c r="FN116" s="761" t="s">
        <v>6652</v>
      </c>
      <c r="FO116" s="762" t="s">
        <v>6897</v>
      </c>
      <c r="FP116" s="561">
        <v>2</v>
      </c>
      <c r="FQ116" s="762" t="s">
        <v>1552</v>
      </c>
      <c r="FR116" s="119" t="s">
        <v>6931</v>
      </c>
      <c r="FS116" s="561" t="s">
        <v>572</v>
      </c>
      <c r="FT116" s="561">
        <v>2</v>
      </c>
      <c r="FU116" s="600">
        <v>2</v>
      </c>
      <c r="FV116" s="564" t="s">
        <v>1450</v>
      </c>
      <c r="FW116" s="541" t="s">
        <v>5907</v>
      </c>
      <c r="FX116" s="536" t="s">
        <v>6345</v>
      </c>
      <c r="FY116" s="539">
        <v>2010</v>
      </c>
      <c r="FZ116" s="539">
        <v>2</v>
      </c>
      <c r="GA116" s="676">
        <v>1</v>
      </c>
      <c r="GB116" s="860" t="s">
        <v>572</v>
      </c>
      <c r="GC116" s="979" t="s">
        <v>2413</v>
      </c>
      <c r="GD116" s="183">
        <v>2</v>
      </c>
      <c r="GE116" s="683" t="s">
        <v>8846</v>
      </c>
      <c r="GF116" s="183">
        <v>1987</v>
      </c>
      <c r="GG116" s="183">
        <v>3</v>
      </c>
      <c r="GH116" s="340" t="s">
        <v>8835</v>
      </c>
      <c r="GI116" s="184">
        <v>4</v>
      </c>
      <c r="GJ116" s="426">
        <f t="shared" si="13"/>
        <v>15</v>
      </c>
      <c r="GK116" s="427">
        <f t="shared" si="14"/>
        <v>68.181818181818173</v>
      </c>
      <c r="GL116" s="12" t="str">
        <f t="shared" si="15"/>
        <v>B</v>
      </c>
      <c r="GM116" s="83" t="s">
        <v>21</v>
      </c>
      <c r="GN116" s="18" t="s">
        <v>2454</v>
      </c>
      <c r="GO116" s="342"/>
      <c r="GP116" s="1016"/>
      <c r="GQ116" s="184">
        <v>0</v>
      </c>
      <c r="GR116" s="57"/>
      <c r="GS116" s="58"/>
      <c r="GT116" s="59"/>
    </row>
    <row r="117" spans="1:202" x14ac:dyDescent="0.25">
      <c r="A117" s="67">
        <v>115</v>
      </c>
      <c r="B117" s="13"/>
      <c r="C117" s="14" t="s">
        <v>693</v>
      </c>
      <c r="D117" s="83" t="s">
        <v>21</v>
      </c>
      <c r="E117" s="849">
        <v>127017.224</v>
      </c>
      <c r="F117" s="847">
        <v>1233657.8465123062</v>
      </c>
      <c r="G117" s="49">
        <v>9710</v>
      </c>
      <c r="H117" s="109" t="s">
        <v>695</v>
      </c>
      <c r="I117" s="369" t="s">
        <v>694</v>
      </c>
      <c r="J117" s="50">
        <v>2</v>
      </c>
      <c r="K117" s="82" t="s">
        <v>1394</v>
      </c>
      <c r="L117" s="50">
        <v>2</v>
      </c>
      <c r="M117" s="19" t="s">
        <v>2420</v>
      </c>
      <c r="N117" s="16">
        <v>3</v>
      </c>
      <c r="O117" s="1" t="s">
        <v>1367</v>
      </c>
      <c r="P117" s="16">
        <v>1</v>
      </c>
      <c r="Q117" s="19" t="s">
        <v>2421</v>
      </c>
      <c r="R117" s="16">
        <v>0</v>
      </c>
      <c r="S117" s="50">
        <v>1</v>
      </c>
      <c r="T117" s="191" t="s">
        <v>2353</v>
      </c>
      <c r="U117" s="16">
        <v>2</v>
      </c>
      <c r="V117" s="254">
        <v>1</v>
      </c>
      <c r="W117" s="16">
        <v>2</v>
      </c>
      <c r="X117" s="19" t="s">
        <v>2031</v>
      </c>
      <c r="Y117" s="16">
        <v>1</v>
      </c>
      <c r="Z117" s="61" t="s">
        <v>2032</v>
      </c>
      <c r="AA117" s="16">
        <v>1</v>
      </c>
      <c r="AB117" s="50">
        <v>1</v>
      </c>
      <c r="AC117" s="51">
        <v>2000</v>
      </c>
      <c r="AD117" s="16">
        <v>1</v>
      </c>
      <c r="AE117" s="50">
        <v>1</v>
      </c>
      <c r="AF117" s="50">
        <v>5</v>
      </c>
      <c r="AG117" s="55">
        <v>2003</v>
      </c>
      <c r="AH117" s="16">
        <v>1</v>
      </c>
      <c r="AI117" s="50">
        <v>1</v>
      </c>
      <c r="AJ117" s="51">
        <v>2006</v>
      </c>
      <c r="AK117" s="16">
        <v>1</v>
      </c>
      <c r="AL117" s="50">
        <v>3</v>
      </c>
      <c r="AM117" s="50">
        <v>1</v>
      </c>
      <c r="AN117" s="51">
        <v>2000</v>
      </c>
      <c r="AO117" s="16">
        <v>1</v>
      </c>
      <c r="AP117" s="56">
        <v>0</v>
      </c>
      <c r="AQ117" s="55">
        <v>2004</v>
      </c>
      <c r="AR117" s="16">
        <v>1</v>
      </c>
      <c r="AS117" s="50">
        <v>1</v>
      </c>
      <c r="AT117" s="50">
        <v>0</v>
      </c>
      <c r="AU117" s="50">
        <v>0</v>
      </c>
      <c r="AV117" s="50">
        <v>0</v>
      </c>
      <c r="AW117" s="50">
        <v>1</v>
      </c>
      <c r="AX117" s="50">
        <v>1</v>
      </c>
      <c r="AY117" s="50">
        <v>0</v>
      </c>
      <c r="AZ117" s="50">
        <v>1</v>
      </c>
      <c r="BA117" s="50">
        <v>0</v>
      </c>
      <c r="BB117" s="50">
        <v>0</v>
      </c>
      <c r="BC117" s="69" t="s">
        <v>572</v>
      </c>
      <c r="BD117" s="423">
        <v>1</v>
      </c>
      <c r="BE117" s="19" t="s">
        <v>3499</v>
      </c>
      <c r="BF117" s="25">
        <v>2</v>
      </c>
      <c r="BG117" s="19" t="s">
        <v>1693</v>
      </c>
      <c r="BH117" s="16">
        <v>0</v>
      </c>
      <c r="BI117" s="19" t="s">
        <v>572</v>
      </c>
      <c r="BJ117" s="16">
        <v>0</v>
      </c>
      <c r="BK117" s="21" t="s">
        <v>697</v>
      </c>
      <c r="BL117" s="20" t="s">
        <v>696</v>
      </c>
      <c r="BM117" s="21" t="s">
        <v>699</v>
      </c>
      <c r="BN117" s="20" t="s">
        <v>698</v>
      </c>
      <c r="BO117" s="132" t="s">
        <v>572</v>
      </c>
      <c r="BP117" s="16">
        <v>1</v>
      </c>
      <c r="BQ117" s="17" t="s">
        <v>2031</v>
      </c>
      <c r="BR117" s="16">
        <v>1</v>
      </c>
      <c r="BS117" s="19" t="s">
        <v>2033</v>
      </c>
      <c r="BT117" s="16">
        <v>2</v>
      </c>
      <c r="BU117" s="69" t="s">
        <v>572</v>
      </c>
      <c r="BV117" s="16">
        <v>0</v>
      </c>
      <c r="BW117" s="50">
        <v>1</v>
      </c>
      <c r="BX117" s="69" t="s">
        <v>572</v>
      </c>
      <c r="BY117" s="16" t="s">
        <v>1992</v>
      </c>
      <c r="BZ117" s="50" t="s">
        <v>1966</v>
      </c>
      <c r="CA117" s="65" t="s">
        <v>572</v>
      </c>
      <c r="CB117" s="65" t="s">
        <v>572</v>
      </c>
      <c r="CC117" s="51">
        <v>0</v>
      </c>
      <c r="CD117" s="83" t="s">
        <v>1694</v>
      </c>
      <c r="CE117" s="1131" t="s">
        <v>1692</v>
      </c>
      <c r="CF117" s="75" t="s">
        <v>1548</v>
      </c>
      <c r="CG117" s="75" t="s">
        <v>13</v>
      </c>
      <c r="CH117" s="75">
        <v>3</v>
      </c>
      <c r="CI117" s="75">
        <v>2012</v>
      </c>
      <c r="CJ117" s="75" t="s">
        <v>1548</v>
      </c>
      <c r="CK117" s="75">
        <v>1</v>
      </c>
      <c r="CL117" s="75">
        <v>2</v>
      </c>
      <c r="CM117" s="75" t="s">
        <v>1552</v>
      </c>
      <c r="CN117" s="75" t="s">
        <v>1553</v>
      </c>
      <c r="CO117" s="75">
        <f t="shared" si="12"/>
        <v>3</v>
      </c>
      <c r="CP117" s="336"/>
      <c r="CQ117" s="67">
        <v>115</v>
      </c>
      <c r="CR117" s="500" t="s">
        <v>693</v>
      </c>
      <c r="CS117" s="507" t="s">
        <v>3661</v>
      </c>
      <c r="CT117" s="511"/>
      <c r="CU117" s="512"/>
      <c r="CV117" s="632" t="s">
        <v>4713</v>
      </c>
      <c r="CW117" s="568">
        <v>2</v>
      </c>
      <c r="CX117" s="636" t="s">
        <v>4713</v>
      </c>
      <c r="CY117" s="380">
        <v>0.84782999999999997</v>
      </c>
      <c r="CZ117" s="380">
        <v>0.66139999999999999</v>
      </c>
      <c r="DA117" s="656">
        <v>97</v>
      </c>
      <c r="DB117" s="597">
        <v>73</v>
      </c>
      <c r="DC117" s="597">
        <v>40</v>
      </c>
      <c r="DD117" s="597">
        <v>32</v>
      </c>
      <c r="DE117" s="685" t="s">
        <v>9380</v>
      </c>
      <c r="DF117" s="1025" t="s">
        <v>9114</v>
      </c>
      <c r="DG117" s="717">
        <v>5</v>
      </c>
      <c r="DH117" s="119" t="s">
        <v>9381</v>
      </c>
      <c r="DI117" s="700">
        <v>2007</v>
      </c>
      <c r="DJ117" s="521" t="s">
        <v>4271</v>
      </c>
      <c r="DK117" s="537">
        <v>1821</v>
      </c>
      <c r="DL117" s="538" t="s">
        <v>4272</v>
      </c>
      <c r="DM117" s="581">
        <v>2009</v>
      </c>
      <c r="DN117" s="581">
        <v>3</v>
      </c>
      <c r="DO117" s="580">
        <v>4</v>
      </c>
      <c r="DP117" s="183" t="s">
        <v>572</v>
      </c>
      <c r="DQ117" s="183" t="s">
        <v>572</v>
      </c>
      <c r="DR117" s="183" t="s">
        <v>572</v>
      </c>
      <c r="DS117" s="184" t="s">
        <v>572</v>
      </c>
      <c r="DT117" s="542" t="s">
        <v>6231</v>
      </c>
      <c r="DU117" s="676">
        <v>1995</v>
      </c>
      <c r="DV117" s="183" t="s">
        <v>6233</v>
      </c>
      <c r="DW117" s="547" t="s">
        <v>6234</v>
      </c>
      <c r="DX117" s="183">
        <v>2</v>
      </c>
      <c r="DY117" s="183" t="s">
        <v>2699</v>
      </c>
      <c r="DZ117" s="538" t="s">
        <v>6232</v>
      </c>
      <c r="EA117" s="374">
        <v>2013</v>
      </c>
      <c r="EB117" s="370">
        <v>3</v>
      </c>
      <c r="EC117" s="539">
        <v>2</v>
      </c>
      <c r="ED117" s="642" t="s">
        <v>6231</v>
      </c>
      <c r="EE117" s="539">
        <v>1995</v>
      </c>
      <c r="EF117" s="537">
        <v>1988</v>
      </c>
      <c r="EG117" s="539">
        <v>0</v>
      </c>
      <c r="EH117" s="547" t="s">
        <v>6236</v>
      </c>
      <c r="EI117" s="547" t="s">
        <v>4123</v>
      </c>
      <c r="EJ117" s="274">
        <v>2</v>
      </c>
      <c r="EK117" s="274" t="s">
        <v>2699</v>
      </c>
      <c r="EL117" s="538" t="s">
        <v>6235</v>
      </c>
      <c r="EM117" s="370">
        <v>2011</v>
      </c>
      <c r="EN117" s="370">
        <v>3</v>
      </c>
      <c r="EO117" s="700">
        <v>3</v>
      </c>
      <c r="EP117" s="676">
        <v>1</v>
      </c>
      <c r="EQ117" s="676">
        <v>1</v>
      </c>
      <c r="ER117" s="542" t="s">
        <v>4561</v>
      </c>
      <c r="ES117" s="183">
        <v>1998</v>
      </c>
      <c r="ET117" s="184">
        <v>3</v>
      </c>
      <c r="EU117" s="799">
        <v>1</v>
      </c>
      <c r="EV117" s="571" t="s">
        <v>5811</v>
      </c>
      <c r="EW117" s="183" t="s">
        <v>572</v>
      </c>
      <c r="EX117" s="597">
        <v>1</v>
      </c>
      <c r="EY117" s="571" t="s">
        <v>5823</v>
      </c>
      <c r="EZ117" s="183">
        <v>2011</v>
      </c>
      <c r="FA117" s="599">
        <v>3</v>
      </c>
      <c r="FB117" s="742">
        <v>4556296</v>
      </c>
      <c r="FC117" s="740">
        <v>2</v>
      </c>
      <c r="FD117" s="692" t="s">
        <v>6853</v>
      </c>
      <c r="FE117" s="747">
        <v>2009</v>
      </c>
      <c r="FF117" s="761" t="s">
        <v>7374</v>
      </c>
      <c r="FG117" s="762" t="s">
        <v>7373</v>
      </c>
      <c r="FH117" s="713">
        <v>1</v>
      </c>
      <c r="FI117" s="788" t="s">
        <v>1563</v>
      </c>
      <c r="FJ117" s="119" t="s">
        <v>7372</v>
      </c>
      <c r="FK117" s="561">
        <v>2011</v>
      </c>
      <c r="FL117" s="561">
        <v>3</v>
      </c>
      <c r="FM117" s="600">
        <v>2</v>
      </c>
      <c r="FN117" s="818" t="s">
        <v>1694</v>
      </c>
      <c r="FO117" s="670" t="s">
        <v>1692</v>
      </c>
      <c r="FP117" s="561">
        <v>2</v>
      </c>
      <c r="FQ117" s="762" t="s">
        <v>1552</v>
      </c>
      <c r="FR117" s="536" t="s">
        <v>7375</v>
      </c>
      <c r="FS117" s="597">
        <v>2012</v>
      </c>
      <c r="FT117" s="597">
        <v>3</v>
      </c>
      <c r="FU117" s="599">
        <v>2</v>
      </c>
      <c r="FV117" s="423" t="s">
        <v>572</v>
      </c>
      <c r="FW117" s="541" t="s">
        <v>6346</v>
      </c>
      <c r="FX117" s="536" t="s">
        <v>4371</v>
      </c>
      <c r="FY117" s="539">
        <v>1996</v>
      </c>
      <c r="FZ117" s="539">
        <v>3</v>
      </c>
      <c r="GA117" s="676">
        <v>2</v>
      </c>
      <c r="GB117" s="650" t="s">
        <v>6524</v>
      </c>
      <c r="GC117" s="979" t="s">
        <v>8804</v>
      </c>
      <c r="GD117" s="183">
        <v>2</v>
      </c>
      <c r="GE117" s="683" t="s">
        <v>2699</v>
      </c>
      <c r="GF117" s="183">
        <v>1987</v>
      </c>
      <c r="GG117" s="183">
        <v>3</v>
      </c>
      <c r="GH117" s="340" t="s">
        <v>9443</v>
      </c>
      <c r="GI117" s="184">
        <v>4</v>
      </c>
      <c r="GJ117" s="426">
        <f t="shared" si="13"/>
        <v>20</v>
      </c>
      <c r="GK117" s="427">
        <f t="shared" si="14"/>
        <v>90.909090909090907</v>
      </c>
      <c r="GL117" s="12" t="str">
        <f t="shared" si="15"/>
        <v>A</v>
      </c>
      <c r="GM117" s="83" t="s">
        <v>21</v>
      </c>
      <c r="GN117" s="83" t="s">
        <v>2457</v>
      </c>
      <c r="GO117" s="342"/>
      <c r="GP117" s="1017"/>
      <c r="GQ117" s="59">
        <v>0</v>
      </c>
      <c r="GR117" s="57"/>
      <c r="GS117" s="58" t="s">
        <v>2430</v>
      </c>
      <c r="GT117" s="59" t="s">
        <v>2465</v>
      </c>
    </row>
    <row r="118" spans="1:202" x14ac:dyDescent="0.25">
      <c r="A118" s="67">
        <v>116</v>
      </c>
      <c r="B118" s="13"/>
      <c r="C118" s="14" t="s">
        <v>700</v>
      </c>
      <c r="D118" s="83" t="s">
        <v>46</v>
      </c>
      <c r="E118" s="849">
        <v>104.46</v>
      </c>
      <c r="F118" s="847">
        <v>339.34747846968895</v>
      </c>
      <c r="G118" s="49">
        <v>3280</v>
      </c>
      <c r="H118" s="1180" t="s">
        <v>9661</v>
      </c>
      <c r="I118" s="369" t="s">
        <v>1184</v>
      </c>
      <c r="J118" s="50">
        <v>1</v>
      </c>
      <c r="K118" s="119" t="s">
        <v>2081</v>
      </c>
      <c r="L118" s="50">
        <v>1</v>
      </c>
      <c r="M118" s="19" t="s">
        <v>2422</v>
      </c>
      <c r="N118" s="16">
        <v>1</v>
      </c>
      <c r="O118" s="17" t="s">
        <v>572</v>
      </c>
      <c r="P118" s="16">
        <v>0</v>
      </c>
      <c r="Q118" s="17" t="s">
        <v>572</v>
      </c>
      <c r="R118" s="16">
        <v>0</v>
      </c>
      <c r="S118" s="50">
        <v>0</v>
      </c>
      <c r="T118" s="167" t="s">
        <v>572</v>
      </c>
      <c r="U118" s="16">
        <v>1</v>
      </c>
      <c r="V118" s="254">
        <v>1</v>
      </c>
      <c r="W118" s="16">
        <v>0</v>
      </c>
      <c r="X118" s="17" t="s">
        <v>572</v>
      </c>
      <c r="Y118" s="16">
        <v>0</v>
      </c>
      <c r="Z118" s="17" t="s">
        <v>572</v>
      </c>
      <c r="AA118" s="16">
        <v>1</v>
      </c>
      <c r="AB118" s="50">
        <v>0</v>
      </c>
      <c r="AC118" s="51">
        <v>2006</v>
      </c>
      <c r="AD118" s="16">
        <v>0</v>
      </c>
      <c r="AE118" s="50"/>
      <c r="AF118" s="50" t="s">
        <v>572</v>
      </c>
      <c r="AG118" s="55" t="s">
        <v>572</v>
      </c>
      <c r="AH118" s="16">
        <v>0</v>
      </c>
      <c r="AI118" s="50"/>
      <c r="AJ118" s="51" t="s">
        <v>572</v>
      </c>
      <c r="AK118" s="16">
        <v>1</v>
      </c>
      <c r="AL118" s="50">
        <v>4</v>
      </c>
      <c r="AM118" s="50">
        <v>1</v>
      </c>
      <c r="AN118" s="51">
        <v>1995</v>
      </c>
      <c r="AO118" s="16">
        <v>1</v>
      </c>
      <c r="AP118" s="50">
        <v>1</v>
      </c>
      <c r="AQ118" s="51">
        <v>2006</v>
      </c>
      <c r="AR118" s="16">
        <v>0</v>
      </c>
      <c r="AS118" s="50">
        <v>0</v>
      </c>
      <c r="AT118" s="50">
        <v>0</v>
      </c>
      <c r="AU118" s="50">
        <v>0</v>
      </c>
      <c r="AV118" s="50">
        <v>0</v>
      </c>
      <c r="AW118" s="50">
        <v>1</v>
      </c>
      <c r="AX118" s="50">
        <v>1</v>
      </c>
      <c r="AY118" s="50">
        <v>0</v>
      </c>
      <c r="AZ118" s="50">
        <v>0</v>
      </c>
      <c r="BA118" s="50">
        <v>0</v>
      </c>
      <c r="BB118" s="50">
        <v>0</v>
      </c>
      <c r="BC118" s="69" t="s">
        <v>572</v>
      </c>
      <c r="BD118" s="423">
        <v>0</v>
      </c>
      <c r="BE118" s="475" t="s">
        <v>572</v>
      </c>
      <c r="BF118" s="25">
        <v>0</v>
      </c>
      <c r="BG118" s="17" t="s">
        <v>572</v>
      </c>
      <c r="BH118" s="16">
        <v>0</v>
      </c>
      <c r="BI118" s="17" t="s">
        <v>572</v>
      </c>
      <c r="BJ118" s="16">
        <v>1</v>
      </c>
      <c r="BK118" s="21" t="s">
        <v>1186</v>
      </c>
      <c r="BL118" s="20" t="s">
        <v>1187</v>
      </c>
      <c r="BM118" s="395" t="s">
        <v>572</v>
      </c>
      <c r="BN118" s="20" t="s">
        <v>1235</v>
      </c>
      <c r="BO118" s="132" t="s">
        <v>572</v>
      </c>
      <c r="BP118" s="16">
        <v>0</v>
      </c>
      <c r="BQ118" s="134" t="s">
        <v>572</v>
      </c>
      <c r="BR118" s="16">
        <v>0</v>
      </c>
      <c r="BS118" s="17" t="s">
        <v>572</v>
      </c>
      <c r="BT118" s="16">
        <v>2</v>
      </c>
      <c r="BU118" s="69" t="s">
        <v>572</v>
      </c>
      <c r="BV118" s="16">
        <v>0</v>
      </c>
      <c r="BW118" s="50">
        <v>1</v>
      </c>
      <c r="BX118" s="69" t="s">
        <v>572</v>
      </c>
      <c r="BY118" s="16" t="s">
        <v>1966</v>
      </c>
      <c r="BZ118" s="56" t="s">
        <v>572</v>
      </c>
      <c r="CA118" s="56" t="s">
        <v>572</v>
      </c>
      <c r="CB118" s="56" t="s">
        <v>572</v>
      </c>
      <c r="CC118" s="51" t="s">
        <v>572</v>
      </c>
      <c r="CD118" s="75" t="s">
        <v>1276</v>
      </c>
      <c r="CE118" s="1131" t="s">
        <v>1555</v>
      </c>
      <c r="CF118" s="75" t="s">
        <v>1548</v>
      </c>
      <c r="CG118" s="75" t="s">
        <v>13</v>
      </c>
      <c r="CH118" s="75">
        <v>3</v>
      </c>
      <c r="CI118" s="75">
        <v>2010</v>
      </c>
      <c r="CJ118" s="75" t="s">
        <v>1548</v>
      </c>
      <c r="CK118" s="75">
        <v>1</v>
      </c>
      <c r="CL118" s="75">
        <v>2</v>
      </c>
      <c r="CM118" s="75" t="s">
        <v>7512</v>
      </c>
      <c r="CN118" s="75" t="s">
        <v>1553</v>
      </c>
      <c r="CO118" s="75">
        <f t="shared" si="12"/>
        <v>3</v>
      </c>
      <c r="CP118" s="336"/>
      <c r="CQ118" s="67">
        <v>116</v>
      </c>
      <c r="CR118" s="500" t="s">
        <v>700</v>
      </c>
      <c r="CS118" s="507" t="s">
        <v>3662</v>
      </c>
      <c r="CT118" s="511"/>
      <c r="CU118" s="512"/>
      <c r="CV118" s="628" t="s">
        <v>4715</v>
      </c>
      <c r="CW118" s="568">
        <v>0</v>
      </c>
      <c r="CX118" s="631" t="s">
        <v>572</v>
      </c>
      <c r="CY118" s="380">
        <v>0.14493</v>
      </c>
      <c r="CZ118" s="380">
        <v>0.189</v>
      </c>
      <c r="DA118" s="656">
        <v>56</v>
      </c>
      <c r="DB118" s="597">
        <v>23</v>
      </c>
      <c r="DC118" s="597">
        <v>2</v>
      </c>
      <c r="DD118" s="597">
        <v>6</v>
      </c>
      <c r="DE118" s="371" t="s">
        <v>572</v>
      </c>
      <c r="DF118" s="1025" t="s">
        <v>572</v>
      </c>
      <c r="DG118" s="717" t="s">
        <v>572</v>
      </c>
      <c r="DH118" s="1025" t="s">
        <v>572</v>
      </c>
      <c r="DI118" s="700" t="s">
        <v>572</v>
      </c>
      <c r="DJ118" s="109" t="s">
        <v>1185</v>
      </c>
      <c r="DK118" s="537">
        <v>1986</v>
      </c>
      <c r="DL118" s="538" t="s">
        <v>4433</v>
      </c>
      <c r="DM118" s="581" t="s">
        <v>572</v>
      </c>
      <c r="DN118" s="580">
        <v>0</v>
      </c>
      <c r="DO118" s="581" t="s">
        <v>572</v>
      </c>
      <c r="DP118" s="183" t="s">
        <v>572</v>
      </c>
      <c r="DQ118" s="183" t="s">
        <v>572</v>
      </c>
      <c r="DR118" s="183" t="s">
        <v>572</v>
      </c>
      <c r="DS118" s="184" t="s">
        <v>572</v>
      </c>
      <c r="DT118" s="202" t="s">
        <v>572</v>
      </c>
      <c r="DU118" s="340" t="s">
        <v>572</v>
      </c>
      <c r="DV118" s="183" t="s">
        <v>572</v>
      </c>
      <c r="DW118" s="547" t="s">
        <v>572</v>
      </c>
      <c r="DX118" s="183">
        <v>0</v>
      </c>
      <c r="DY118" s="183" t="s">
        <v>572</v>
      </c>
      <c r="DZ118" s="547" t="s">
        <v>572</v>
      </c>
      <c r="EA118" s="256" t="s">
        <v>572</v>
      </c>
      <c r="EB118" s="58">
        <v>0</v>
      </c>
      <c r="EC118" s="183">
        <v>0</v>
      </c>
      <c r="ED118" s="643" t="s">
        <v>572</v>
      </c>
      <c r="EE118" s="183" t="s">
        <v>572</v>
      </c>
      <c r="EF118" s="183" t="s">
        <v>572</v>
      </c>
      <c r="EG118" s="183">
        <v>0</v>
      </c>
      <c r="EH118" s="547" t="s">
        <v>572</v>
      </c>
      <c r="EI118" s="547" t="s">
        <v>572</v>
      </c>
      <c r="EJ118" s="183">
        <v>0</v>
      </c>
      <c r="EK118" s="183" t="s">
        <v>572</v>
      </c>
      <c r="EL118" s="547" t="s">
        <v>572</v>
      </c>
      <c r="EM118" s="58" t="s">
        <v>572</v>
      </c>
      <c r="EN118" s="58">
        <v>0</v>
      </c>
      <c r="EO118" s="342">
        <v>0</v>
      </c>
      <c r="EP118" s="340">
        <v>0</v>
      </c>
      <c r="EQ118" s="340">
        <v>0</v>
      </c>
      <c r="ER118" s="611" t="s">
        <v>572</v>
      </c>
      <c r="ES118" s="183" t="s">
        <v>572</v>
      </c>
      <c r="ET118" s="184">
        <v>0</v>
      </c>
      <c r="EU118" s="799">
        <v>0</v>
      </c>
      <c r="EV118" s="569" t="s">
        <v>572</v>
      </c>
      <c r="EW118" s="559" t="s">
        <v>572</v>
      </c>
      <c r="EX118" s="561">
        <v>0</v>
      </c>
      <c r="EY118" s="572" t="s">
        <v>572</v>
      </c>
      <c r="EZ118" s="561" t="s">
        <v>572</v>
      </c>
      <c r="FA118" s="600">
        <v>0</v>
      </c>
      <c r="FB118" s="742" t="s">
        <v>572</v>
      </c>
      <c r="FC118" s="740">
        <v>0</v>
      </c>
      <c r="FD118" s="15" t="s">
        <v>572</v>
      </c>
      <c r="FE118" s="747" t="s">
        <v>572</v>
      </c>
      <c r="FF118" s="761" t="s">
        <v>572</v>
      </c>
      <c r="FG118" s="762" t="s">
        <v>572</v>
      </c>
      <c r="FH118" s="713">
        <v>0</v>
      </c>
      <c r="FI118" s="788" t="s">
        <v>572</v>
      </c>
      <c r="FJ118" s="119" t="s">
        <v>7376</v>
      </c>
      <c r="FK118" s="561" t="s">
        <v>572</v>
      </c>
      <c r="FL118" s="561">
        <v>1</v>
      </c>
      <c r="FM118" s="600">
        <v>0</v>
      </c>
      <c r="FN118" s="761" t="s">
        <v>572</v>
      </c>
      <c r="FO118" s="762" t="s">
        <v>572</v>
      </c>
      <c r="FP118" s="561">
        <v>0</v>
      </c>
      <c r="FQ118" s="762" t="s">
        <v>572</v>
      </c>
      <c r="FR118" s="536" t="s">
        <v>7376</v>
      </c>
      <c r="FS118" s="597" t="s">
        <v>572</v>
      </c>
      <c r="FT118" s="561">
        <v>1</v>
      </c>
      <c r="FU118" s="600">
        <v>0</v>
      </c>
      <c r="FV118" s="566" t="s">
        <v>2486</v>
      </c>
      <c r="FW118" s="541" t="s">
        <v>572</v>
      </c>
      <c r="FX118" s="722" t="s">
        <v>7599</v>
      </c>
      <c r="FY118" s="183" t="s">
        <v>572</v>
      </c>
      <c r="FZ118" s="370">
        <v>0</v>
      </c>
      <c r="GA118" s="676">
        <v>0</v>
      </c>
      <c r="GB118" s="860" t="s">
        <v>572</v>
      </c>
      <c r="GC118" s="182" t="s">
        <v>572</v>
      </c>
      <c r="GD118" s="183">
        <v>0</v>
      </c>
      <c r="GE118" s="683" t="s">
        <v>572</v>
      </c>
      <c r="GF118" s="183" t="s">
        <v>572</v>
      </c>
      <c r="GG118" s="183">
        <v>0</v>
      </c>
      <c r="GH118" s="340" t="s">
        <v>572</v>
      </c>
      <c r="GI118" s="184" t="s">
        <v>572</v>
      </c>
      <c r="GJ118" s="426">
        <f t="shared" si="13"/>
        <v>4</v>
      </c>
      <c r="GK118" s="427">
        <f t="shared" si="14"/>
        <v>18.181818181818183</v>
      </c>
      <c r="GL118" s="12" t="str">
        <f t="shared" si="15"/>
        <v>D</v>
      </c>
      <c r="GM118" s="83" t="s">
        <v>46</v>
      </c>
      <c r="GN118" s="83" t="s">
        <v>2455</v>
      </c>
      <c r="GO118" s="342">
        <v>1</v>
      </c>
      <c r="GP118" s="1017"/>
      <c r="GQ118" s="59">
        <v>1</v>
      </c>
      <c r="GR118" s="57"/>
      <c r="GS118" s="58"/>
      <c r="GT118" s="59"/>
    </row>
    <row r="119" spans="1:202" x14ac:dyDescent="0.25">
      <c r="A119" s="67">
        <v>117</v>
      </c>
      <c r="B119" s="13"/>
      <c r="C119" s="23" t="s">
        <v>701</v>
      </c>
      <c r="D119" s="83" t="s">
        <v>46</v>
      </c>
      <c r="E119" s="849">
        <v>4068.8969999999999</v>
      </c>
      <c r="F119" s="847">
        <v>7887.5965582629269</v>
      </c>
      <c r="G119" s="49">
        <v>1939</v>
      </c>
      <c r="H119" s="109" t="s">
        <v>703</v>
      </c>
      <c r="I119" s="369" t="s">
        <v>702</v>
      </c>
      <c r="J119" s="50">
        <v>2</v>
      </c>
      <c r="K119" s="82" t="s">
        <v>4187</v>
      </c>
      <c r="L119" s="50">
        <v>2</v>
      </c>
      <c r="M119" s="1" t="s">
        <v>4188</v>
      </c>
      <c r="N119" s="16">
        <v>1</v>
      </c>
      <c r="O119" s="17" t="s">
        <v>572</v>
      </c>
      <c r="P119" s="50">
        <v>0</v>
      </c>
      <c r="Q119" s="53" t="s">
        <v>572</v>
      </c>
      <c r="R119" s="16">
        <v>0</v>
      </c>
      <c r="S119" s="50">
        <v>1</v>
      </c>
      <c r="T119" s="172" t="s">
        <v>2354</v>
      </c>
      <c r="U119" s="16">
        <v>2</v>
      </c>
      <c r="V119" s="254">
        <v>1</v>
      </c>
      <c r="W119" s="16">
        <v>0</v>
      </c>
      <c r="X119" s="17" t="s">
        <v>572</v>
      </c>
      <c r="Y119" s="16">
        <v>1</v>
      </c>
      <c r="Z119" s="19" t="s">
        <v>2082</v>
      </c>
      <c r="AA119" s="16">
        <v>1</v>
      </c>
      <c r="AB119" s="50">
        <v>1</v>
      </c>
      <c r="AC119" s="66">
        <v>2004</v>
      </c>
      <c r="AD119" s="16">
        <v>1</v>
      </c>
      <c r="AE119" s="50">
        <v>1</v>
      </c>
      <c r="AF119" s="50">
        <v>3</v>
      </c>
      <c r="AG119" s="51">
        <v>2007</v>
      </c>
      <c r="AH119" s="16">
        <v>0</v>
      </c>
      <c r="AI119" s="50"/>
      <c r="AJ119" s="51" t="s">
        <v>572</v>
      </c>
      <c r="AK119" s="16">
        <v>1</v>
      </c>
      <c r="AL119" s="50">
        <v>4</v>
      </c>
      <c r="AM119" s="50">
        <v>1</v>
      </c>
      <c r="AN119" s="51">
        <v>2006</v>
      </c>
      <c r="AO119" s="16">
        <v>1</v>
      </c>
      <c r="AP119" s="50">
        <v>1</v>
      </c>
      <c r="AQ119" s="51">
        <v>2008</v>
      </c>
      <c r="AR119" s="16">
        <v>1</v>
      </c>
      <c r="AS119" s="50">
        <v>1</v>
      </c>
      <c r="AT119" s="50">
        <v>0</v>
      </c>
      <c r="AU119" s="50">
        <v>0</v>
      </c>
      <c r="AV119" s="50">
        <v>0</v>
      </c>
      <c r="AW119" s="50">
        <v>1</v>
      </c>
      <c r="AX119" s="50">
        <v>1</v>
      </c>
      <c r="AY119" s="50">
        <v>0</v>
      </c>
      <c r="AZ119" s="50">
        <v>1</v>
      </c>
      <c r="BA119" s="50">
        <v>0</v>
      </c>
      <c r="BB119" s="50">
        <v>0</v>
      </c>
      <c r="BC119" s="69" t="s">
        <v>572</v>
      </c>
      <c r="BD119" s="423">
        <v>1</v>
      </c>
      <c r="BE119" s="19" t="s">
        <v>3189</v>
      </c>
      <c r="BF119" s="25">
        <v>0</v>
      </c>
      <c r="BG119" s="1" t="s">
        <v>572</v>
      </c>
      <c r="BH119" s="16">
        <v>1</v>
      </c>
      <c r="BI119" s="19" t="s">
        <v>2082</v>
      </c>
      <c r="BJ119" s="16">
        <v>3</v>
      </c>
      <c r="BK119" s="21" t="s">
        <v>705</v>
      </c>
      <c r="BL119" s="20" t="s">
        <v>704</v>
      </c>
      <c r="BM119" s="21" t="s">
        <v>707</v>
      </c>
      <c r="BN119" s="20" t="s">
        <v>706</v>
      </c>
      <c r="BO119" s="1" t="s">
        <v>1393</v>
      </c>
      <c r="BP119" s="16">
        <v>0</v>
      </c>
      <c r="BQ119" s="134" t="s">
        <v>572</v>
      </c>
      <c r="BR119" s="16">
        <v>1</v>
      </c>
      <c r="BS119" s="19" t="s">
        <v>2083</v>
      </c>
      <c r="BT119" s="16">
        <v>2</v>
      </c>
      <c r="BU119" s="69" t="s">
        <v>572</v>
      </c>
      <c r="BV119" s="16">
        <v>0</v>
      </c>
      <c r="BW119" s="50">
        <v>3</v>
      </c>
      <c r="BX119" s="69" t="s">
        <v>572</v>
      </c>
      <c r="BY119" s="16" t="s">
        <v>1988</v>
      </c>
      <c r="BZ119" s="50" t="s">
        <v>1966</v>
      </c>
      <c r="CA119" s="56" t="s">
        <v>572</v>
      </c>
      <c r="CB119" s="56" t="s">
        <v>572</v>
      </c>
      <c r="CC119" s="51">
        <v>0</v>
      </c>
      <c r="CD119" s="75" t="s">
        <v>1276</v>
      </c>
      <c r="CE119" s="1131" t="s">
        <v>1555</v>
      </c>
      <c r="CF119" s="75" t="s">
        <v>1548</v>
      </c>
      <c r="CG119" s="75" t="s">
        <v>13</v>
      </c>
      <c r="CH119" s="73">
        <v>3</v>
      </c>
      <c r="CI119" s="67">
        <v>2005</v>
      </c>
      <c r="CJ119" s="73" t="s">
        <v>1542</v>
      </c>
      <c r="CK119" s="73">
        <v>1</v>
      </c>
      <c r="CL119" s="74">
        <v>1</v>
      </c>
      <c r="CM119" s="67" t="s">
        <v>1558</v>
      </c>
      <c r="CN119" s="75" t="s">
        <v>1553</v>
      </c>
      <c r="CO119" s="75">
        <f t="shared" si="12"/>
        <v>3</v>
      </c>
      <c r="CP119" s="336"/>
      <c r="CQ119" s="67">
        <v>117</v>
      </c>
      <c r="CR119" s="500" t="s">
        <v>701</v>
      </c>
      <c r="CS119" s="507" t="s">
        <v>3663</v>
      </c>
      <c r="CT119" s="511">
        <v>2014</v>
      </c>
      <c r="CU119" s="512"/>
      <c r="CV119" s="632" t="s">
        <v>4733</v>
      </c>
      <c r="CW119" s="568">
        <v>2</v>
      </c>
      <c r="CX119" s="636" t="s">
        <v>5651</v>
      </c>
      <c r="CY119" s="380">
        <v>0.59419999999999995</v>
      </c>
      <c r="CZ119" s="380">
        <v>0.52759999999999996</v>
      </c>
      <c r="DA119" s="656">
        <v>88</v>
      </c>
      <c r="DB119" s="597">
        <v>55</v>
      </c>
      <c r="DC119" s="597">
        <v>26</v>
      </c>
      <c r="DD119" s="597">
        <v>32</v>
      </c>
      <c r="DE119" s="685" t="s">
        <v>9382</v>
      </c>
      <c r="DF119" s="1025" t="s">
        <v>9383</v>
      </c>
      <c r="DG119" s="717">
        <v>5</v>
      </c>
      <c r="DH119" s="119" t="s">
        <v>9384</v>
      </c>
      <c r="DI119" s="700">
        <v>2013</v>
      </c>
      <c r="DJ119" s="521" t="s">
        <v>4273</v>
      </c>
      <c r="DK119" s="537">
        <v>1993</v>
      </c>
      <c r="DL119" s="538" t="s">
        <v>4274</v>
      </c>
      <c r="DM119" s="580">
        <v>2007</v>
      </c>
      <c r="DN119" s="580">
        <v>2</v>
      </c>
      <c r="DO119" s="580">
        <v>4</v>
      </c>
      <c r="DP119" s="183" t="s">
        <v>572</v>
      </c>
      <c r="DQ119" s="183" t="s">
        <v>572</v>
      </c>
      <c r="DR119" s="183" t="s">
        <v>572</v>
      </c>
      <c r="DS119" s="184" t="s">
        <v>572</v>
      </c>
      <c r="DT119" s="542" t="s">
        <v>6238</v>
      </c>
      <c r="DU119" s="676">
        <v>1990</v>
      </c>
      <c r="DV119" s="183" t="s">
        <v>5797</v>
      </c>
      <c r="DW119" s="547" t="s">
        <v>5754</v>
      </c>
      <c r="DX119" s="183">
        <v>1</v>
      </c>
      <c r="DY119" s="183" t="s">
        <v>1563</v>
      </c>
      <c r="DZ119" s="538" t="s">
        <v>6239</v>
      </c>
      <c r="EA119" s="374">
        <v>2009</v>
      </c>
      <c r="EB119" s="370">
        <v>3</v>
      </c>
      <c r="EC119" s="539">
        <v>2</v>
      </c>
      <c r="ED119" s="642" t="s">
        <v>5462</v>
      </c>
      <c r="EE119" s="539">
        <v>1991</v>
      </c>
      <c r="EF119" s="537">
        <v>1994</v>
      </c>
      <c r="EG119" s="183">
        <v>4</v>
      </c>
      <c r="EH119" s="547" t="s">
        <v>6241</v>
      </c>
      <c r="EI119" s="547" t="s">
        <v>4470</v>
      </c>
      <c r="EJ119" s="183">
        <v>2</v>
      </c>
      <c r="EK119" s="183" t="s">
        <v>6962</v>
      </c>
      <c r="EL119" s="538" t="s">
        <v>6240</v>
      </c>
      <c r="EM119" s="370">
        <v>2006</v>
      </c>
      <c r="EN119" s="370">
        <v>3</v>
      </c>
      <c r="EO119" s="700">
        <v>2</v>
      </c>
      <c r="EP119" s="676">
        <v>1</v>
      </c>
      <c r="EQ119" s="676">
        <v>0</v>
      </c>
      <c r="ER119" s="542" t="s">
        <v>4562</v>
      </c>
      <c r="ES119" s="183">
        <v>2013</v>
      </c>
      <c r="ET119" s="184">
        <v>2</v>
      </c>
      <c r="EU119" s="799">
        <v>1</v>
      </c>
      <c r="EV119" s="571" t="s">
        <v>4563</v>
      </c>
      <c r="EW119" s="183">
        <v>2013</v>
      </c>
      <c r="EX119" s="597">
        <v>2</v>
      </c>
      <c r="EY119" s="571" t="s">
        <v>6610</v>
      </c>
      <c r="EZ119" s="183">
        <v>2009</v>
      </c>
      <c r="FA119" s="599">
        <v>3</v>
      </c>
      <c r="FB119" s="742">
        <v>321300</v>
      </c>
      <c r="FC119" s="740">
        <v>2</v>
      </c>
      <c r="FD119" s="692" t="s">
        <v>6853</v>
      </c>
      <c r="FE119" s="747">
        <v>2010</v>
      </c>
      <c r="FF119" s="761" t="s">
        <v>7232</v>
      </c>
      <c r="FG119" s="762" t="s">
        <v>7377</v>
      </c>
      <c r="FH119" s="713">
        <v>2</v>
      </c>
      <c r="FI119" s="788" t="s">
        <v>2699</v>
      </c>
      <c r="FJ119" s="119" t="s">
        <v>6862</v>
      </c>
      <c r="FK119" s="561">
        <v>2014</v>
      </c>
      <c r="FL119" s="561">
        <v>3</v>
      </c>
      <c r="FM119" s="600">
        <v>2</v>
      </c>
      <c r="FN119" s="818" t="s">
        <v>6759</v>
      </c>
      <c r="FO119" s="773" t="s">
        <v>7098</v>
      </c>
      <c r="FP119" s="831">
        <v>1</v>
      </c>
      <c r="FQ119" s="833" t="s">
        <v>1563</v>
      </c>
      <c r="FR119" s="536" t="s">
        <v>6862</v>
      </c>
      <c r="FS119" s="597" t="s">
        <v>572</v>
      </c>
      <c r="FT119" s="597">
        <v>3</v>
      </c>
      <c r="FU119" s="599">
        <v>1</v>
      </c>
      <c r="FV119" s="566" t="s">
        <v>2486</v>
      </c>
      <c r="FW119" s="547" t="s">
        <v>7600</v>
      </c>
      <c r="FX119" s="536" t="s">
        <v>6347</v>
      </c>
      <c r="FY119" s="539">
        <v>2012</v>
      </c>
      <c r="FZ119" s="539">
        <v>3</v>
      </c>
      <c r="GA119" s="676">
        <v>1</v>
      </c>
      <c r="GB119" s="650" t="s">
        <v>6525</v>
      </c>
      <c r="GC119" s="979" t="s">
        <v>8</v>
      </c>
      <c r="GD119" s="183">
        <v>2</v>
      </c>
      <c r="GE119" s="683" t="s">
        <v>8834</v>
      </c>
      <c r="GF119" s="183">
        <v>1997</v>
      </c>
      <c r="GG119" s="183">
        <v>3</v>
      </c>
      <c r="GH119" s="340" t="s">
        <v>8835</v>
      </c>
      <c r="GI119" s="184" t="s">
        <v>8842</v>
      </c>
      <c r="GJ119" s="426">
        <f t="shared" si="13"/>
        <v>14</v>
      </c>
      <c r="GK119" s="427">
        <f t="shared" si="14"/>
        <v>63.636363636363633</v>
      </c>
      <c r="GL119" s="12" t="str">
        <f t="shared" si="15"/>
        <v>B</v>
      </c>
      <c r="GM119" s="83" t="s">
        <v>46</v>
      </c>
      <c r="GN119" s="83" t="s">
        <v>2456</v>
      </c>
      <c r="GO119" s="342"/>
      <c r="GP119" s="1017"/>
      <c r="GQ119" s="59">
        <v>0</v>
      </c>
      <c r="GR119" s="57"/>
      <c r="GS119" s="58"/>
      <c r="GT119" s="59"/>
    </row>
    <row r="120" spans="1:202" x14ac:dyDescent="0.25">
      <c r="A120" s="67">
        <v>118</v>
      </c>
      <c r="B120" s="13"/>
      <c r="C120" s="14" t="s">
        <v>708</v>
      </c>
      <c r="D120" s="83" t="s">
        <v>38</v>
      </c>
      <c r="E120" s="849">
        <v>37.799999999999997</v>
      </c>
      <c r="F120" s="847">
        <v>6671.3600423233938</v>
      </c>
      <c r="G120" s="49">
        <v>176491</v>
      </c>
      <c r="H120" s="109" t="s">
        <v>1189</v>
      </c>
      <c r="I120" s="369" t="s">
        <v>1188</v>
      </c>
      <c r="J120" s="50">
        <v>1</v>
      </c>
      <c r="K120" s="82" t="s">
        <v>7514</v>
      </c>
      <c r="L120" s="50">
        <v>1</v>
      </c>
      <c r="M120" s="496" t="s">
        <v>7513</v>
      </c>
      <c r="N120" s="16">
        <v>0</v>
      </c>
      <c r="O120" s="17" t="s">
        <v>572</v>
      </c>
      <c r="P120" s="50">
        <v>0</v>
      </c>
      <c r="Q120" s="53" t="s">
        <v>572</v>
      </c>
      <c r="R120" s="16">
        <v>0</v>
      </c>
      <c r="S120" s="50">
        <v>0</v>
      </c>
      <c r="T120" s="167" t="s">
        <v>572</v>
      </c>
      <c r="U120" s="16">
        <v>1</v>
      </c>
      <c r="V120" s="254">
        <v>0</v>
      </c>
      <c r="W120" s="16">
        <v>0</v>
      </c>
      <c r="X120" s="17" t="s">
        <v>572</v>
      </c>
      <c r="Y120" s="16">
        <v>0</v>
      </c>
      <c r="Z120" s="17" t="s">
        <v>572</v>
      </c>
      <c r="AA120" s="16">
        <v>0</v>
      </c>
      <c r="AB120" s="50"/>
      <c r="AC120" s="66" t="s">
        <v>572</v>
      </c>
      <c r="AD120" s="16">
        <v>0</v>
      </c>
      <c r="AE120" s="50"/>
      <c r="AF120" s="50" t="s">
        <v>572</v>
      </c>
      <c r="AG120" s="55" t="s">
        <v>572</v>
      </c>
      <c r="AH120" s="16">
        <v>0</v>
      </c>
      <c r="AI120" s="50"/>
      <c r="AJ120" s="66" t="s">
        <v>572</v>
      </c>
      <c r="AK120" s="16">
        <v>1</v>
      </c>
      <c r="AL120" s="50">
        <v>3</v>
      </c>
      <c r="AM120" s="50">
        <v>1</v>
      </c>
      <c r="AN120" s="51">
        <v>2003</v>
      </c>
      <c r="AO120" s="16">
        <v>0</v>
      </c>
      <c r="AP120" s="50"/>
      <c r="AQ120" s="66" t="s">
        <v>572</v>
      </c>
      <c r="AR120" s="16">
        <v>0</v>
      </c>
      <c r="AS120" s="50">
        <v>1</v>
      </c>
      <c r="AT120" s="50">
        <v>0</v>
      </c>
      <c r="AU120" s="50">
        <v>0</v>
      </c>
      <c r="AV120" s="50">
        <v>0</v>
      </c>
      <c r="AW120" s="50">
        <v>0</v>
      </c>
      <c r="AX120" s="50">
        <v>0</v>
      </c>
      <c r="AY120" s="50">
        <v>0</v>
      </c>
      <c r="AZ120" s="50">
        <v>0</v>
      </c>
      <c r="BA120" s="50">
        <v>0</v>
      </c>
      <c r="BB120" s="50">
        <v>0</v>
      </c>
      <c r="BC120" s="69" t="s">
        <v>572</v>
      </c>
      <c r="BD120" s="423">
        <v>0</v>
      </c>
      <c r="BE120" s="475" t="s">
        <v>572</v>
      </c>
      <c r="BF120" s="25">
        <v>0</v>
      </c>
      <c r="BG120" s="17" t="s">
        <v>572</v>
      </c>
      <c r="BH120" s="16">
        <v>0</v>
      </c>
      <c r="BI120" s="17" t="s">
        <v>572</v>
      </c>
      <c r="BJ120" s="16">
        <v>1</v>
      </c>
      <c r="BK120" s="21" t="s">
        <v>1191</v>
      </c>
      <c r="BL120" s="20" t="s">
        <v>1190</v>
      </c>
      <c r="BM120" s="21" t="s">
        <v>1193</v>
      </c>
      <c r="BN120" s="20" t="s">
        <v>1192</v>
      </c>
      <c r="BO120" s="132" t="s">
        <v>572</v>
      </c>
      <c r="BP120" s="16">
        <v>0</v>
      </c>
      <c r="BQ120" s="134" t="s">
        <v>572</v>
      </c>
      <c r="BR120" s="16">
        <v>1</v>
      </c>
      <c r="BS120" s="19" t="s">
        <v>2084</v>
      </c>
      <c r="BT120" s="16">
        <v>0</v>
      </c>
      <c r="BU120" s="69" t="s">
        <v>572</v>
      </c>
      <c r="BV120" s="16">
        <v>0</v>
      </c>
      <c r="BW120" s="50">
        <v>3</v>
      </c>
      <c r="BX120" s="69" t="s">
        <v>572</v>
      </c>
      <c r="BY120" s="16" t="s">
        <v>2007</v>
      </c>
      <c r="BZ120" s="50" t="s">
        <v>1966</v>
      </c>
      <c r="CA120" s="56" t="s">
        <v>572</v>
      </c>
      <c r="CB120" s="56" t="s">
        <v>572</v>
      </c>
      <c r="CC120" s="51">
        <v>0</v>
      </c>
      <c r="CD120" s="75" t="s">
        <v>1276</v>
      </c>
      <c r="CE120" s="1131" t="s">
        <v>1555</v>
      </c>
      <c r="CF120" s="517" t="s">
        <v>1556</v>
      </c>
      <c r="CG120" s="518" t="s">
        <v>1549</v>
      </c>
      <c r="CH120" s="518">
        <v>3</v>
      </c>
      <c r="CI120" s="518">
        <v>2002</v>
      </c>
      <c r="CJ120" s="518" t="s">
        <v>1548</v>
      </c>
      <c r="CK120" s="518">
        <v>1</v>
      </c>
      <c r="CL120" s="75">
        <v>2</v>
      </c>
      <c r="CM120" s="75" t="s">
        <v>2699</v>
      </c>
      <c r="CN120" s="518" t="s">
        <v>1553</v>
      </c>
      <c r="CO120" s="518">
        <f t="shared" si="12"/>
        <v>2</v>
      </c>
      <c r="CP120" s="336"/>
      <c r="CQ120" s="67">
        <v>118</v>
      </c>
      <c r="CR120" s="500" t="s">
        <v>708</v>
      </c>
      <c r="CS120" s="507" t="s">
        <v>3664</v>
      </c>
      <c r="CT120" s="511"/>
      <c r="CU120" s="512"/>
      <c r="CV120" s="632" t="s">
        <v>5652</v>
      </c>
      <c r="CW120" s="568">
        <v>1</v>
      </c>
      <c r="CX120" s="636" t="s">
        <v>5222</v>
      </c>
      <c r="CY120" s="380">
        <v>0.31884000000000001</v>
      </c>
      <c r="CZ120" s="380">
        <v>0.2205</v>
      </c>
      <c r="DA120" s="656">
        <v>16</v>
      </c>
      <c r="DB120" s="597">
        <v>45</v>
      </c>
      <c r="DC120" s="597">
        <v>14</v>
      </c>
      <c r="DD120" s="597">
        <v>12</v>
      </c>
      <c r="DE120" s="685" t="s">
        <v>9007</v>
      </c>
      <c r="DF120" s="1034" t="s">
        <v>9153</v>
      </c>
      <c r="DG120" s="717">
        <v>7</v>
      </c>
      <c r="DH120" s="496" t="s">
        <v>9276</v>
      </c>
      <c r="DI120" s="1035">
        <v>2012</v>
      </c>
      <c r="DJ120" s="521" t="s">
        <v>4275</v>
      </c>
      <c r="DK120" s="537">
        <v>1910</v>
      </c>
      <c r="DL120" s="547" t="s">
        <v>572</v>
      </c>
      <c r="DM120" s="581" t="s">
        <v>572</v>
      </c>
      <c r="DN120" s="580">
        <v>0</v>
      </c>
      <c r="DO120" s="581" t="s">
        <v>572</v>
      </c>
      <c r="DP120" s="183" t="s">
        <v>572</v>
      </c>
      <c r="DQ120" s="183" t="s">
        <v>572</v>
      </c>
      <c r="DR120" s="183" t="s">
        <v>572</v>
      </c>
      <c r="DS120" s="184" t="s">
        <v>572</v>
      </c>
      <c r="DT120" s="542" t="s">
        <v>4276</v>
      </c>
      <c r="DU120" s="676">
        <v>1963</v>
      </c>
      <c r="DV120" s="183" t="s">
        <v>5995</v>
      </c>
      <c r="DW120" s="547" t="s">
        <v>6120</v>
      </c>
      <c r="DX120" s="183">
        <v>2</v>
      </c>
      <c r="DY120" s="183" t="s">
        <v>2699</v>
      </c>
      <c r="DZ120" s="538" t="s">
        <v>6242</v>
      </c>
      <c r="EA120" s="374">
        <v>2013</v>
      </c>
      <c r="EB120" s="370">
        <v>3</v>
      </c>
      <c r="EC120" s="539">
        <v>2</v>
      </c>
      <c r="ED120" s="643" t="s">
        <v>572</v>
      </c>
      <c r="EE120" s="183" t="s">
        <v>572</v>
      </c>
      <c r="EF120" s="183" t="s">
        <v>572</v>
      </c>
      <c r="EG120" s="183">
        <v>0</v>
      </c>
      <c r="EH120" s="547" t="s">
        <v>572</v>
      </c>
      <c r="EI120" s="547" t="s">
        <v>572</v>
      </c>
      <c r="EJ120" s="183">
        <v>0</v>
      </c>
      <c r="EK120" s="183" t="s">
        <v>572</v>
      </c>
      <c r="EL120" s="547" t="s">
        <v>572</v>
      </c>
      <c r="EM120" s="58" t="s">
        <v>572</v>
      </c>
      <c r="EN120" s="58">
        <v>0</v>
      </c>
      <c r="EO120" s="700">
        <v>0</v>
      </c>
      <c r="EP120" s="340" t="s">
        <v>572</v>
      </c>
      <c r="EQ120" s="340" t="s">
        <v>572</v>
      </c>
      <c r="ER120" s="611" t="s">
        <v>572</v>
      </c>
      <c r="ES120" s="183" t="s">
        <v>572</v>
      </c>
      <c r="ET120" s="184">
        <v>1</v>
      </c>
      <c r="EU120" s="799" t="s">
        <v>572</v>
      </c>
      <c r="EV120" s="569" t="s">
        <v>572</v>
      </c>
      <c r="EW120" s="559" t="s">
        <v>572</v>
      </c>
      <c r="EX120" s="561">
        <v>0</v>
      </c>
      <c r="EY120" s="572" t="s">
        <v>572</v>
      </c>
      <c r="EZ120" s="183" t="s">
        <v>572</v>
      </c>
      <c r="FA120" s="599">
        <v>0</v>
      </c>
      <c r="FB120" s="742">
        <v>4000</v>
      </c>
      <c r="FC120" s="740">
        <v>1</v>
      </c>
      <c r="FD120" s="691" t="s">
        <v>7380</v>
      </c>
      <c r="FE120" s="747">
        <v>2013</v>
      </c>
      <c r="FF120" s="761" t="s">
        <v>572</v>
      </c>
      <c r="FG120" s="762" t="s">
        <v>572</v>
      </c>
      <c r="FH120" s="713">
        <v>0</v>
      </c>
      <c r="FI120" s="788" t="s">
        <v>572</v>
      </c>
      <c r="FJ120" s="119" t="s">
        <v>7378</v>
      </c>
      <c r="FK120" s="561" t="s">
        <v>572</v>
      </c>
      <c r="FL120" s="561">
        <v>1</v>
      </c>
      <c r="FM120" s="600">
        <v>0</v>
      </c>
      <c r="FN120" s="761" t="s">
        <v>572</v>
      </c>
      <c r="FO120" s="762" t="s">
        <v>572</v>
      </c>
      <c r="FP120" s="561">
        <v>0</v>
      </c>
      <c r="FQ120" s="762" t="s">
        <v>572</v>
      </c>
      <c r="FR120" s="536" t="s">
        <v>7379</v>
      </c>
      <c r="FS120" s="597" t="s">
        <v>572</v>
      </c>
      <c r="FT120" s="597">
        <v>1</v>
      </c>
      <c r="FU120" s="599">
        <v>0</v>
      </c>
      <c r="FV120" s="423" t="s">
        <v>572</v>
      </c>
      <c r="FW120" s="541" t="s">
        <v>572</v>
      </c>
      <c r="FX120" s="722" t="s">
        <v>7601</v>
      </c>
      <c r="FY120" s="539" t="s">
        <v>572</v>
      </c>
      <c r="FZ120" s="539">
        <v>0</v>
      </c>
      <c r="GA120" s="676">
        <v>0</v>
      </c>
      <c r="GB120" s="860" t="s">
        <v>572</v>
      </c>
      <c r="GC120" s="182" t="s">
        <v>572</v>
      </c>
      <c r="GD120" s="183">
        <v>0</v>
      </c>
      <c r="GE120" s="683" t="s">
        <v>572</v>
      </c>
      <c r="GF120" s="183" t="s">
        <v>572</v>
      </c>
      <c r="GG120" s="183">
        <v>0</v>
      </c>
      <c r="GH120" s="340" t="s">
        <v>572</v>
      </c>
      <c r="GI120" s="184" t="s">
        <v>572</v>
      </c>
      <c r="GJ120" s="426">
        <f t="shared" si="13"/>
        <v>5</v>
      </c>
      <c r="GK120" s="427">
        <f t="shared" si="14"/>
        <v>22.727272727272727</v>
      </c>
      <c r="GL120" s="12" t="str">
        <f t="shared" si="15"/>
        <v>D</v>
      </c>
      <c r="GM120" s="83" t="s">
        <v>38</v>
      </c>
      <c r="GN120" s="83"/>
      <c r="GO120" s="342"/>
      <c r="GP120" s="1017"/>
      <c r="GQ120" s="59">
        <v>1</v>
      </c>
      <c r="GR120" s="57" t="s">
        <v>2460</v>
      </c>
      <c r="GS120" s="58"/>
      <c r="GT120" s="59"/>
    </row>
    <row r="121" spans="1:202" x14ac:dyDescent="0.25">
      <c r="A121" s="67">
        <v>119</v>
      </c>
      <c r="B121" s="13"/>
      <c r="C121" s="14" t="s">
        <v>709</v>
      </c>
      <c r="D121" s="83" t="s">
        <v>46</v>
      </c>
      <c r="E121" s="849">
        <v>2959.134</v>
      </c>
      <c r="F121" s="847">
        <v>11339.962532720869</v>
      </c>
      <c r="G121" s="49">
        <v>3830</v>
      </c>
      <c r="H121" s="109" t="s">
        <v>711</v>
      </c>
      <c r="I121" s="369" t="s">
        <v>710</v>
      </c>
      <c r="J121" s="50">
        <v>2</v>
      </c>
      <c r="K121" s="119" t="s">
        <v>4189</v>
      </c>
      <c r="L121" s="50">
        <v>2</v>
      </c>
      <c r="M121" s="1" t="s">
        <v>8991</v>
      </c>
      <c r="N121" s="16">
        <v>2</v>
      </c>
      <c r="O121" s="19" t="s">
        <v>7382</v>
      </c>
      <c r="P121" s="50">
        <v>0</v>
      </c>
      <c r="Q121" s="53" t="s">
        <v>572</v>
      </c>
      <c r="R121" s="16">
        <v>0</v>
      </c>
      <c r="S121" s="50">
        <v>0</v>
      </c>
      <c r="T121" s="167" t="s">
        <v>572</v>
      </c>
      <c r="U121" s="16">
        <v>1</v>
      </c>
      <c r="V121" s="254">
        <v>1</v>
      </c>
      <c r="W121" s="16">
        <v>0</v>
      </c>
      <c r="X121" s="17" t="s">
        <v>572</v>
      </c>
      <c r="Y121" s="16">
        <v>0</v>
      </c>
      <c r="Z121" s="17" t="s">
        <v>572</v>
      </c>
      <c r="AA121" s="16">
        <v>1</v>
      </c>
      <c r="AB121" s="50">
        <v>1</v>
      </c>
      <c r="AC121" s="51">
        <v>2007</v>
      </c>
      <c r="AD121" s="16">
        <v>0</v>
      </c>
      <c r="AE121" s="50"/>
      <c r="AF121" s="50" t="s">
        <v>572</v>
      </c>
      <c r="AG121" s="51" t="s">
        <v>572</v>
      </c>
      <c r="AH121" s="16">
        <v>0</v>
      </c>
      <c r="AI121" s="50"/>
      <c r="AJ121" s="51" t="s">
        <v>572</v>
      </c>
      <c r="AK121" s="16">
        <v>1</v>
      </c>
      <c r="AL121" s="50">
        <v>4</v>
      </c>
      <c r="AM121" s="50">
        <v>1</v>
      </c>
      <c r="AN121" s="51">
        <v>2007</v>
      </c>
      <c r="AO121" s="16">
        <v>0</v>
      </c>
      <c r="AP121" s="50"/>
      <c r="AQ121" s="51" t="s">
        <v>572</v>
      </c>
      <c r="AR121" s="16">
        <v>0</v>
      </c>
      <c r="AS121" s="50">
        <v>0</v>
      </c>
      <c r="AT121" s="50">
        <v>0</v>
      </c>
      <c r="AU121" s="50">
        <v>0</v>
      </c>
      <c r="AV121" s="50">
        <v>0</v>
      </c>
      <c r="AW121" s="50">
        <v>0</v>
      </c>
      <c r="AX121" s="50">
        <v>0</v>
      </c>
      <c r="AY121" s="50">
        <v>0</v>
      </c>
      <c r="AZ121" s="50">
        <v>0</v>
      </c>
      <c r="BA121" s="50">
        <v>0</v>
      </c>
      <c r="BB121" s="50">
        <v>1</v>
      </c>
      <c r="BC121" s="19" t="s">
        <v>2172</v>
      </c>
      <c r="BD121" s="423">
        <v>0</v>
      </c>
      <c r="BE121" s="479" t="s">
        <v>572</v>
      </c>
      <c r="BF121" s="16">
        <v>0</v>
      </c>
      <c r="BG121" s="1" t="s">
        <v>572</v>
      </c>
      <c r="BH121" s="16">
        <v>0</v>
      </c>
      <c r="BI121" s="1" t="s">
        <v>572</v>
      </c>
      <c r="BJ121" s="16">
        <v>0</v>
      </c>
      <c r="BK121" s="21" t="s">
        <v>713</v>
      </c>
      <c r="BL121" s="20" t="s">
        <v>712</v>
      </c>
      <c r="BM121" s="21" t="s">
        <v>715</v>
      </c>
      <c r="BN121" s="20" t="s">
        <v>714</v>
      </c>
      <c r="BO121" s="132" t="s">
        <v>572</v>
      </c>
      <c r="BP121" s="16">
        <v>0</v>
      </c>
      <c r="BQ121" s="134" t="s">
        <v>572</v>
      </c>
      <c r="BR121" s="16">
        <v>1</v>
      </c>
      <c r="BS121" s="19" t="s">
        <v>2085</v>
      </c>
      <c r="BT121" s="16">
        <v>0</v>
      </c>
      <c r="BU121" s="69" t="s">
        <v>572</v>
      </c>
      <c r="BV121" s="16">
        <v>0</v>
      </c>
      <c r="BW121" s="50">
        <v>3</v>
      </c>
      <c r="BX121" s="69" t="s">
        <v>572</v>
      </c>
      <c r="BY121" s="16" t="s">
        <v>1989</v>
      </c>
      <c r="BZ121" s="50" t="s">
        <v>1966</v>
      </c>
      <c r="CA121" s="56" t="s">
        <v>572</v>
      </c>
      <c r="CB121" s="56" t="s">
        <v>572</v>
      </c>
      <c r="CC121" s="51">
        <v>0</v>
      </c>
      <c r="CD121" s="75" t="s">
        <v>1298</v>
      </c>
      <c r="CE121" s="1131" t="s">
        <v>1593</v>
      </c>
      <c r="CF121" s="67" t="s">
        <v>1548</v>
      </c>
      <c r="CG121" s="67" t="s">
        <v>1549</v>
      </c>
      <c r="CH121" s="73">
        <v>3</v>
      </c>
      <c r="CI121" s="67">
        <v>2005</v>
      </c>
      <c r="CJ121" s="73" t="s">
        <v>1542</v>
      </c>
      <c r="CK121" s="73">
        <v>1</v>
      </c>
      <c r="CL121" s="74">
        <v>2</v>
      </c>
      <c r="CM121" s="67" t="s">
        <v>1550</v>
      </c>
      <c r="CN121" s="75" t="s">
        <v>1553</v>
      </c>
      <c r="CO121" s="75">
        <f t="shared" si="12"/>
        <v>2</v>
      </c>
      <c r="CP121" s="336"/>
      <c r="CQ121" s="67">
        <v>119</v>
      </c>
      <c r="CR121" s="500" t="s">
        <v>709</v>
      </c>
      <c r="CS121" s="507" t="s">
        <v>3665</v>
      </c>
      <c r="CT121" s="511"/>
      <c r="CU121" s="512"/>
      <c r="CV121" s="628" t="s">
        <v>4716</v>
      </c>
      <c r="CW121" s="568">
        <v>2</v>
      </c>
      <c r="CX121" s="636" t="s">
        <v>5653</v>
      </c>
      <c r="CY121" s="380">
        <v>0.51449</v>
      </c>
      <c r="CZ121" s="380">
        <v>0.61419999999999997</v>
      </c>
      <c r="DA121" s="656">
        <v>88</v>
      </c>
      <c r="DB121" s="597">
        <v>57</v>
      </c>
      <c r="DC121" s="597">
        <v>42</v>
      </c>
      <c r="DD121" s="597">
        <v>41</v>
      </c>
      <c r="DE121" s="685" t="s">
        <v>9385</v>
      </c>
      <c r="DF121" s="1025" t="s">
        <v>9386</v>
      </c>
      <c r="DG121" s="717">
        <v>5</v>
      </c>
      <c r="DH121" s="119" t="s">
        <v>9387</v>
      </c>
      <c r="DI121" s="700">
        <v>2005</v>
      </c>
      <c r="DJ121" s="521" t="s">
        <v>3827</v>
      </c>
      <c r="DK121" s="537">
        <v>1923</v>
      </c>
      <c r="DL121" s="538" t="s">
        <v>3826</v>
      </c>
      <c r="DM121" s="623">
        <v>2005</v>
      </c>
      <c r="DN121" s="580">
        <v>3</v>
      </c>
      <c r="DO121" s="580">
        <v>4</v>
      </c>
      <c r="DP121" s="183" t="s">
        <v>572</v>
      </c>
      <c r="DQ121" s="538" t="s">
        <v>3826</v>
      </c>
      <c r="DR121" s="539">
        <v>62.3</v>
      </c>
      <c r="DS121" s="615">
        <v>2005</v>
      </c>
      <c r="DT121" s="542" t="s">
        <v>6243</v>
      </c>
      <c r="DU121" s="676">
        <v>1994</v>
      </c>
      <c r="DV121" s="183" t="s">
        <v>5797</v>
      </c>
      <c r="DW121" s="547" t="s">
        <v>5754</v>
      </c>
      <c r="DX121" s="183">
        <v>2</v>
      </c>
      <c r="DY121" s="183" t="s">
        <v>2699</v>
      </c>
      <c r="DZ121" s="538" t="s">
        <v>4564</v>
      </c>
      <c r="EA121" s="374">
        <v>2010</v>
      </c>
      <c r="EB121" s="370">
        <v>3</v>
      </c>
      <c r="EC121" s="539">
        <v>2</v>
      </c>
      <c r="ED121" s="642" t="s">
        <v>5463</v>
      </c>
      <c r="EE121" s="539">
        <v>1921</v>
      </c>
      <c r="EF121" s="537">
        <v>1991</v>
      </c>
      <c r="EG121" s="539">
        <v>0</v>
      </c>
      <c r="EH121" s="681" t="s">
        <v>4124</v>
      </c>
      <c r="EI121" s="541" t="s">
        <v>4125</v>
      </c>
      <c r="EJ121" s="183">
        <v>1</v>
      </c>
      <c r="EK121" s="183" t="s">
        <v>1563</v>
      </c>
      <c r="EL121" s="538" t="s">
        <v>6244</v>
      </c>
      <c r="EM121" s="370">
        <v>2010</v>
      </c>
      <c r="EN121" s="370">
        <v>3</v>
      </c>
      <c r="EO121" s="700">
        <v>2</v>
      </c>
      <c r="EP121" s="676">
        <v>1</v>
      </c>
      <c r="EQ121" s="676">
        <v>1</v>
      </c>
      <c r="ER121" s="542" t="s">
        <v>4564</v>
      </c>
      <c r="ES121" s="183">
        <v>2014</v>
      </c>
      <c r="ET121" s="184">
        <v>3</v>
      </c>
      <c r="EU121" s="799">
        <v>0</v>
      </c>
      <c r="EV121" s="569" t="s">
        <v>572</v>
      </c>
      <c r="EW121" s="559" t="s">
        <v>572</v>
      </c>
      <c r="EX121" s="561">
        <v>0</v>
      </c>
      <c r="EY121" s="571" t="s">
        <v>6782</v>
      </c>
      <c r="EZ121" s="561">
        <v>2014</v>
      </c>
      <c r="FA121" s="600">
        <v>3</v>
      </c>
      <c r="FB121" s="742">
        <v>102800</v>
      </c>
      <c r="FC121" s="740">
        <v>2</v>
      </c>
      <c r="FD121" s="691" t="s">
        <v>7480</v>
      </c>
      <c r="FE121" s="747">
        <v>2004</v>
      </c>
      <c r="FF121" s="761" t="s">
        <v>6652</v>
      </c>
      <c r="FG121" s="762" t="s">
        <v>7107</v>
      </c>
      <c r="FH121" s="713">
        <v>1</v>
      </c>
      <c r="FI121" s="788" t="s">
        <v>1563</v>
      </c>
      <c r="FJ121" s="119" t="s">
        <v>7381</v>
      </c>
      <c r="FK121" s="561">
        <v>2010</v>
      </c>
      <c r="FL121" s="561">
        <v>3</v>
      </c>
      <c r="FM121" s="600">
        <v>2</v>
      </c>
      <c r="FN121" s="818" t="s">
        <v>1298</v>
      </c>
      <c r="FO121" s="773" t="s">
        <v>1593</v>
      </c>
      <c r="FP121" s="831">
        <v>2</v>
      </c>
      <c r="FQ121" s="833" t="s">
        <v>2699</v>
      </c>
      <c r="FR121" s="82" t="s">
        <v>4190</v>
      </c>
      <c r="FS121" s="597">
        <v>2005</v>
      </c>
      <c r="FT121" s="597">
        <v>3</v>
      </c>
      <c r="FU121" s="599">
        <v>2</v>
      </c>
      <c r="FV121" s="423" t="s">
        <v>572</v>
      </c>
      <c r="FW121" s="547" t="s">
        <v>8765</v>
      </c>
      <c r="FX121" s="536" t="s">
        <v>6348</v>
      </c>
      <c r="FY121" s="671">
        <v>2011</v>
      </c>
      <c r="FZ121" s="539">
        <v>3</v>
      </c>
      <c r="GA121" s="698">
        <v>2</v>
      </c>
      <c r="GB121" s="650" t="s">
        <v>6526</v>
      </c>
      <c r="GC121" s="571" t="s">
        <v>9456</v>
      </c>
      <c r="GD121" s="183">
        <v>2</v>
      </c>
      <c r="GE121" s="683" t="s">
        <v>8837</v>
      </c>
      <c r="GF121" s="183">
        <v>2001</v>
      </c>
      <c r="GG121" s="183">
        <v>3</v>
      </c>
      <c r="GH121" s="340" t="s">
        <v>8835</v>
      </c>
      <c r="GI121" s="184">
        <v>4</v>
      </c>
      <c r="GJ121" s="426">
        <f t="shared" si="13"/>
        <v>17</v>
      </c>
      <c r="GK121" s="427">
        <f t="shared" si="14"/>
        <v>77.272727272727266</v>
      </c>
      <c r="GL121" s="12" t="str">
        <f t="shared" si="15"/>
        <v>A</v>
      </c>
      <c r="GM121" s="83" t="s">
        <v>46</v>
      </c>
      <c r="GN121" s="83" t="s">
        <v>2455</v>
      </c>
      <c r="GO121" s="342"/>
      <c r="GP121" s="1017"/>
      <c r="GQ121" s="59">
        <v>0</v>
      </c>
      <c r="GR121" s="57"/>
      <c r="GS121" s="58"/>
      <c r="GT121" s="59"/>
    </row>
    <row r="122" spans="1:202" x14ac:dyDescent="0.25">
      <c r="A122" s="67">
        <v>120</v>
      </c>
      <c r="B122" s="13"/>
      <c r="C122" s="14" t="s">
        <v>716</v>
      </c>
      <c r="D122" s="83" t="s">
        <v>21</v>
      </c>
      <c r="E122" s="849">
        <v>625.78099999999995</v>
      </c>
      <c r="F122" s="847">
        <v>4503.3089351667431</v>
      </c>
      <c r="G122" s="49">
        <v>7240</v>
      </c>
      <c r="H122" s="109" t="s">
        <v>1247</v>
      </c>
      <c r="I122" s="369" t="s">
        <v>717</v>
      </c>
      <c r="J122" s="50">
        <v>1</v>
      </c>
      <c r="K122" s="119" t="s">
        <v>4191</v>
      </c>
      <c r="L122" s="50">
        <v>1</v>
      </c>
      <c r="M122" s="19" t="s">
        <v>7385</v>
      </c>
      <c r="N122" s="16">
        <v>1</v>
      </c>
      <c r="O122" s="17" t="s">
        <v>572</v>
      </c>
      <c r="P122" s="50">
        <v>0</v>
      </c>
      <c r="Q122" s="53" t="s">
        <v>572</v>
      </c>
      <c r="R122" s="16">
        <v>0</v>
      </c>
      <c r="S122" s="50">
        <v>0</v>
      </c>
      <c r="T122" s="167" t="s">
        <v>572</v>
      </c>
      <c r="U122" s="16">
        <v>1</v>
      </c>
      <c r="V122" s="254">
        <v>0</v>
      </c>
      <c r="W122" s="16">
        <v>0</v>
      </c>
      <c r="X122" s="17" t="s">
        <v>572</v>
      </c>
      <c r="Y122" s="16">
        <v>0</v>
      </c>
      <c r="Z122" s="17" t="s">
        <v>572</v>
      </c>
      <c r="AA122" s="16">
        <v>0</v>
      </c>
      <c r="AB122" s="50"/>
      <c r="AC122" s="51" t="s">
        <v>572</v>
      </c>
      <c r="AD122" s="16">
        <v>0</v>
      </c>
      <c r="AE122" s="50"/>
      <c r="AF122" s="50" t="s">
        <v>572</v>
      </c>
      <c r="AG122" s="55" t="s">
        <v>572</v>
      </c>
      <c r="AH122" s="16">
        <v>0</v>
      </c>
      <c r="AI122" s="50"/>
      <c r="AJ122" s="51" t="s">
        <v>572</v>
      </c>
      <c r="AK122" s="16">
        <v>1</v>
      </c>
      <c r="AL122" s="50">
        <v>4</v>
      </c>
      <c r="AM122" s="50">
        <v>1</v>
      </c>
      <c r="AN122" s="51">
        <v>2005</v>
      </c>
      <c r="AO122" s="16">
        <v>0</v>
      </c>
      <c r="AP122" s="50"/>
      <c r="AQ122" s="51" t="s">
        <v>572</v>
      </c>
      <c r="AR122" s="16">
        <v>0</v>
      </c>
      <c r="AS122" s="50">
        <v>0</v>
      </c>
      <c r="AT122" s="50">
        <v>0</v>
      </c>
      <c r="AU122" s="50">
        <v>0</v>
      </c>
      <c r="AV122" s="50">
        <v>0</v>
      </c>
      <c r="AW122" s="50">
        <v>1</v>
      </c>
      <c r="AX122" s="50">
        <v>1</v>
      </c>
      <c r="AY122" s="50">
        <v>0</v>
      </c>
      <c r="AZ122" s="50">
        <v>0</v>
      </c>
      <c r="BA122" s="50">
        <v>0</v>
      </c>
      <c r="BB122" s="50">
        <v>0</v>
      </c>
      <c r="BC122" s="69" t="s">
        <v>572</v>
      </c>
      <c r="BD122" s="423">
        <v>0</v>
      </c>
      <c r="BE122" s="479" t="s">
        <v>572</v>
      </c>
      <c r="BF122" s="25">
        <v>0</v>
      </c>
      <c r="BG122" s="19" t="s">
        <v>572</v>
      </c>
      <c r="BH122" s="16">
        <v>1</v>
      </c>
      <c r="BI122" s="19" t="s">
        <v>2089</v>
      </c>
      <c r="BJ122" s="16">
        <v>2</v>
      </c>
      <c r="BK122" s="21" t="s">
        <v>719</v>
      </c>
      <c r="BL122" s="20" t="s">
        <v>718</v>
      </c>
      <c r="BM122" s="21" t="s">
        <v>721</v>
      </c>
      <c r="BN122" s="20" t="s">
        <v>720</v>
      </c>
      <c r="BO122" s="19" t="s">
        <v>2075</v>
      </c>
      <c r="BP122" s="16">
        <v>1</v>
      </c>
      <c r="BQ122" s="19" t="s">
        <v>2091</v>
      </c>
      <c r="BR122" s="16">
        <v>1</v>
      </c>
      <c r="BS122" s="19" t="s">
        <v>2183</v>
      </c>
      <c r="BT122" s="16">
        <v>2</v>
      </c>
      <c r="BU122" s="69" t="s">
        <v>572</v>
      </c>
      <c r="BV122" s="16">
        <v>0</v>
      </c>
      <c r="BW122" s="50">
        <v>3</v>
      </c>
      <c r="BX122" s="69" t="s">
        <v>572</v>
      </c>
      <c r="BY122" s="16" t="s">
        <v>2090</v>
      </c>
      <c r="BZ122" s="50" t="s">
        <v>1989</v>
      </c>
      <c r="CA122" s="50" t="s">
        <v>1966</v>
      </c>
      <c r="CB122" s="65" t="s">
        <v>572</v>
      </c>
      <c r="CC122" s="66">
        <v>0</v>
      </c>
      <c r="CD122" s="83" t="s">
        <v>1561</v>
      </c>
      <c r="CE122" s="1131" t="s">
        <v>1562</v>
      </c>
      <c r="CF122" s="75" t="s">
        <v>1548</v>
      </c>
      <c r="CG122" s="75" t="s">
        <v>1549</v>
      </c>
      <c r="CH122" s="75">
        <v>3</v>
      </c>
      <c r="CI122" s="75">
        <v>2003</v>
      </c>
      <c r="CJ122" s="75" t="s">
        <v>1542</v>
      </c>
      <c r="CK122" s="75">
        <v>1</v>
      </c>
      <c r="CL122" s="75">
        <v>2</v>
      </c>
      <c r="CM122" s="75" t="s">
        <v>1565</v>
      </c>
      <c r="CN122" s="75" t="s">
        <v>1553</v>
      </c>
      <c r="CO122" s="75">
        <f t="shared" si="12"/>
        <v>2</v>
      </c>
      <c r="CP122" s="336"/>
      <c r="CQ122" s="67">
        <v>120</v>
      </c>
      <c r="CR122" s="500" t="s">
        <v>716</v>
      </c>
      <c r="CS122" s="507" t="s">
        <v>3666</v>
      </c>
      <c r="CT122" s="511"/>
      <c r="CU122" s="512"/>
      <c r="CV122" s="632" t="s">
        <v>4717</v>
      </c>
      <c r="CW122" s="568">
        <v>2</v>
      </c>
      <c r="CX122" s="636" t="s">
        <v>5654</v>
      </c>
      <c r="CY122" s="380">
        <v>0.68115999999999999</v>
      </c>
      <c r="CZ122" s="380">
        <v>0.52759999999999996</v>
      </c>
      <c r="DA122" s="656">
        <v>84</v>
      </c>
      <c r="DB122" s="597">
        <v>68</v>
      </c>
      <c r="DC122" s="597">
        <v>12</v>
      </c>
      <c r="DD122" s="597">
        <v>35</v>
      </c>
      <c r="DE122" s="685" t="s">
        <v>9388</v>
      </c>
      <c r="DF122" s="1025" t="s">
        <v>9389</v>
      </c>
      <c r="DG122" s="717">
        <v>2</v>
      </c>
      <c r="DH122" s="119" t="s">
        <v>9390</v>
      </c>
      <c r="DI122" s="700">
        <v>2010</v>
      </c>
      <c r="DJ122" s="521" t="s">
        <v>4277</v>
      </c>
      <c r="DK122" s="537">
        <v>2005</v>
      </c>
      <c r="DL122" s="538" t="s">
        <v>3888</v>
      </c>
      <c r="DM122" s="581">
        <v>2010</v>
      </c>
      <c r="DN122" s="580">
        <v>3</v>
      </c>
      <c r="DO122" s="580">
        <v>4</v>
      </c>
      <c r="DP122" s="183" t="s">
        <v>572</v>
      </c>
      <c r="DQ122" s="183" t="s">
        <v>572</v>
      </c>
      <c r="DR122" s="183" t="s">
        <v>572</v>
      </c>
      <c r="DS122" s="184" t="s">
        <v>572</v>
      </c>
      <c r="DT122" s="542" t="s">
        <v>4489</v>
      </c>
      <c r="DU122" s="676">
        <v>2006</v>
      </c>
      <c r="DV122" s="183" t="s">
        <v>5995</v>
      </c>
      <c r="DW122" s="547" t="s">
        <v>6120</v>
      </c>
      <c r="DX122" s="183">
        <v>2</v>
      </c>
      <c r="DY122" s="183" t="s">
        <v>2699</v>
      </c>
      <c r="DZ122" s="538" t="s">
        <v>4565</v>
      </c>
      <c r="EA122" s="374">
        <v>2014</v>
      </c>
      <c r="EB122" s="370">
        <v>3</v>
      </c>
      <c r="EC122" s="539">
        <v>2</v>
      </c>
      <c r="ED122" s="642" t="s">
        <v>5523</v>
      </c>
      <c r="EE122" s="539">
        <v>2006</v>
      </c>
      <c r="EF122" s="537">
        <v>2006</v>
      </c>
      <c r="EG122" s="539">
        <v>0</v>
      </c>
      <c r="EH122" s="547" t="s">
        <v>4126</v>
      </c>
      <c r="EI122" s="541" t="s">
        <v>4094</v>
      </c>
      <c r="EJ122" s="183">
        <v>2</v>
      </c>
      <c r="EK122" s="183" t="s">
        <v>2699</v>
      </c>
      <c r="EL122" s="538" t="s">
        <v>6245</v>
      </c>
      <c r="EM122" s="370">
        <v>2012</v>
      </c>
      <c r="EN122" s="370">
        <v>3</v>
      </c>
      <c r="EO122" s="700">
        <v>2</v>
      </c>
      <c r="EP122" s="676">
        <v>1</v>
      </c>
      <c r="EQ122" s="676">
        <v>0</v>
      </c>
      <c r="ER122" s="542" t="s">
        <v>4565</v>
      </c>
      <c r="ES122" s="183">
        <v>2011</v>
      </c>
      <c r="ET122" s="184">
        <v>2</v>
      </c>
      <c r="EU122" s="799">
        <v>0</v>
      </c>
      <c r="EV122" s="202" t="s">
        <v>572</v>
      </c>
      <c r="EW122" s="183" t="s">
        <v>572</v>
      </c>
      <c r="EX122" s="597">
        <v>0</v>
      </c>
      <c r="EY122" s="571" t="s">
        <v>6611</v>
      </c>
      <c r="EZ122" s="183">
        <v>2011</v>
      </c>
      <c r="FA122" s="599">
        <v>3</v>
      </c>
      <c r="FB122" s="742" t="s">
        <v>572</v>
      </c>
      <c r="FC122" s="740">
        <v>0</v>
      </c>
      <c r="FD122" s="15" t="s">
        <v>572</v>
      </c>
      <c r="FE122" s="747" t="s">
        <v>572</v>
      </c>
      <c r="FF122" s="761" t="s">
        <v>6865</v>
      </c>
      <c r="FG122" s="762" t="s">
        <v>7383</v>
      </c>
      <c r="FH122" s="713">
        <v>1</v>
      </c>
      <c r="FI122" s="788" t="s">
        <v>1563</v>
      </c>
      <c r="FJ122" s="119" t="s">
        <v>7384</v>
      </c>
      <c r="FK122" s="561">
        <v>2008</v>
      </c>
      <c r="FL122" s="561">
        <v>3</v>
      </c>
      <c r="FM122" s="600">
        <v>2</v>
      </c>
      <c r="FN122" s="818" t="s">
        <v>6759</v>
      </c>
      <c r="FO122" s="773" t="s">
        <v>5760</v>
      </c>
      <c r="FP122" s="831">
        <v>2</v>
      </c>
      <c r="FQ122" s="833" t="s">
        <v>1565</v>
      </c>
      <c r="FR122" s="536" t="s">
        <v>6863</v>
      </c>
      <c r="FS122" s="597">
        <v>2003</v>
      </c>
      <c r="FT122" s="597">
        <v>3</v>
      </c>
      <c r="FU122" s="599">
        <v>2</v>
      </c>
      <c r="FV122" s="564" t="s">
        <v>1556</v>
      </c>
      <c r="FW122" s="547" t="s">
        <v>7566</v>
      </c>
      <c r="FX122" s="536" t="s">
        <v>4372</v>
      </c>
      <c r="FY122" s="539">
        <v>2013</v>
      </c>
      <c r="FZ122" s="539">
        <v>3</v>
      </c>
      <c r="GA122" s="700">
        <v>1</v>
      </c>
      <c r="GB122" s="650" t="s">
        <v>7050</v>
      </c>
      <c r="GC122" s="571" t="s">
        <v>9457</v>
      </c>
      <c r="GD122" s="183">
        <v>2</v>
      </c>
      <c r="GE122" s="683" t="s">
        <v>2699</v>
      </c>
      <c r="GF122" s="183">
        <v>2003</v>
      </c>
      <c r="GG122" s="183">
        <v>3</v>
      </c>
      <c r="GH122" s="340" t="s">
        <v>8835</v>
      </c>
      <c r="GI122" s="184">
        <v>4</v>
      </c>
      <c r="GJ122" s="426">
        <f t="shared" si="13"/>
        <v>14</v>
      </c>
      <c r="GK122" s="427">
        <f t="shared" si="14"/>
        <v>63.636363636363633</v>
      </c>
      <c r="GL122" s="12" t="str">
        <f t="shared" si="15"/>
        <v>B</v>
      </c>
      <c r="GM122" s="83" t="s">
        <v>21</v>
      </c>
      <c r="GN122" s="83" t="s">
        <v>2456</v>
      </c>
      <c r="GO122" s="342"/>
      <c r="GP122" s="1017"/>
      <c r="GQ122" s="59">
        <v>0</v>
      </c>
      <c r="GR122" s="57"/>
      <c r="GS122" s="58"/>
      <c r="GT122" s="59"/>
    </row>
    <row r="123" spans="1:202" x14ac:dyDescent="0.25">
      <c r="A123" s="67">
        <v>121</v>
      </c>
      <c r="B123" s="13"/>
      <c r="C123" s="14" t="s">
        <v>722</v>
      </c>
      <c r="D123" s="83" t="s">
        <v>46</v>
      </c>
      <c r="E123" s="849">
        <v>34377.510999999999</v>
      </c>
      <c r="F123" s="847">
        <v>106073.47259357461</v>
      </c>
      <c r="G123" s="49">
        <v>3040</v>
      </c>
      <c r="H123" s="109" t="s">
        <v>724</v>
      </c>
      <c r="I123" s="369" t="s">
        <v>723</v>
      </c>
      <c r="J123" s="50">
        <v>2</v>
      </c>
      <c r="K123" s="82" t="s">
        <v>4192</v>
      </c>
      <c r="L123" s="50">
        <v>2</v>
      </c>
      <c r="M123" s="19" t="s">
        <v>1530</v>
      </c>
      <c r="N123" s="16">
        <v>1</v>
      </c>
      <c r="O123" s="17" t="s">
        <v>572</v>
      </c>
      <c r="P123" s="50">
        <v>1</v>
      </c>
      <c r="Q123" s="115" t="s">
        <v>4193</v>
      </c>
      <c r="R123" s="16">
        <v>0</v>
      </c>
      <c r="S123" s="50">
        <v>0</v>
      </c>
      <c r="T123" s="167" t="s">
        <v>572</v>
      </c>
      <c r="U123" s="16">
        <v>1</v>
      </c>
      <c r="V123" s="254">
        <v>1</v>
      </c>
      <c r="W123" s="16">
        <v>1</v>
      </c>
      <c r="X123" s="19" t="s">
        <v>1797</v>
      </c>
      <c r="Y123" s="16">
        <v>1</v>
      </c>
      <c r="Z123" s="1" t="s">
        <v>1799</v>
      </c>
      <c r="AA123" s="16">
        <v>1</v>
      </c>
      <c r="AB123" s="50">
        <v>0</v>
      </c>
      <c r="AC123" s="51">
        <v>2009</v>
      </c>
      <c r="AD123" s="25">
        <v>0</v>
      </c>
      <c r="AE123" s="50"/>
      <c r="AF123" s="50" t="s">
        <v>572</v>
      </c>
      <c r="AG123" s="55" t="s">
        <v>572</v>
      </c>
      <c r="AH123" s="16">
        <v>0</v>
      </c>
      <c r="AI123" s="50"/>
      <c r="AJ123" s="51" t="s">
        <v>572</v>
      </c>
      <c r="AK123" s="16">
        <v>1</v>
      </c>
      <c r="AL123" s="50">
        <v>2</v>
      </c>
      <c r="AM123" s="50">
        <v>1</v>
      </c>
      <c r="AN123" s="51">
        <v>2005</v>
      </c>
      <c r="AO123" s="16">
        <v>0</v>
      </c>
      <c r="AP123" s="50"/>
      <c r="AQ123" s="51" t="s">
        <v>572</v>
      </c>
      <c r="AR123" s="16">
        <v>1</v>
      </c>
      <c r="AS123" s="50">
        <v>1</v>
      </c>
      <c r="AT123" s="50">
        <v>0</v>
      </c>
      <c r="AU123" s="50">
        <v>1</v>
      </c>
      <c r="AV123" s="50">
        <v>0</v>
      </c>
      <c r="AW123" s="50">
        <v>1</v>
      </c>
      <c r="AX123" s="50">
        <v>1</v>
      </c>
      <c r="AY123" s="50">
        <v>0</v>
      </c>
      <c r="AZ123" s="50">
        <v>1</v>
      </c>
      <c r="BA123" s="50">
        <v>0</v>
      </c>
      <c r="BB123" s="50">
        <v>1</v>
      </c>
      <c r="BC123" s="19" t="s">
        <v>1798</v>
      </c>
      <c r="BD123" s="423">
        <v>1</v>
      </c>
      <c r="BE123" s="19" t="s">
        <v>3190</v>
      </c>
      <c r="BF123" s="25">
        <v>0</v>
      </c>
      <c r="BG123" s="19" t="s">
        <v>572</v>
      </c>
      <c r="BH123" s="16">
        <v>0</v>
      </c>
      <c r="BI123" s="19" t="s">
        <v>572</v>
      </c>
      <c r="BJ123" s="16">
        <v>0</v>
      </c>
      <c r="BK123" s="21" t="s">
        <v>725</v>
      </c>
      <c r="BL123" s="20" t="s">
        <v>264</v>
      </c>
      <c r="BM123" s="21" t="s">
        <v>727</v>
      </c>
      <c r="BN123" s="20" t="s">
        <v>726</v>
      </c>
      <c r="BO123" s="132" t="s">
        <v>572</v>
      </c>
      <c r="BP123" s="16">
        <v>0</v>
      </c>
      <c r="BQ123" s="134" t="s">
        <v>572</v>
      </c>
      <c r="BR123" s="16">
        <v>1</v>
      </c>
      <c r="BS123" s="19" t="s">
        <v>2199</v>
      </c>
      <c r="BT123" s="16">
        <v>0</v>
      </c>
      <c r="BU123" s="69" t="s">
        <v>572</v>
      </c>
      <c r="BV123" s="16">
        <v>0</v>
      </c>
      <c r="BW123" s="50">
        <v>2</v>
      </c>
      <c r="BX123" s="17" t="s">
        <v>1800</v>
      </c>
      <c r="BY123" s="16" t="s">
        <v>1958</v>
      </c>
      <c r="BZ123" s="50" t="s">
        <v>2007</v>
      </c>
      <c r="CA123" s="50" t="s">
        <v>1966</v>
      </c>
      <c r="CB123" s="65" t="s">
        <v>572</v>
      </c>
      <c r="CC123" s="66">
        <v>0</v>
      </c>
      <c r="CD123" s="842" t="s">
        <v>1529</v>
      </c>
      <c r="CE123" s="1131" t="s">
        <v>1644</v>
      </c>
      <c r="CF123" s="75" t="s">
        <v>1548</v>
      </c>
      <c r="CG123" s="75" t="s">
        <v>1549</v>
      </c>
      <c r="CH123" s="75">
        <v>3</v>
      </c>
      <c r="CI123" s="75">
        <v>2010</v>
      </c>
      <c r="CJ123" s="75" t="s">
        <v>1548</v>
      </c>
      <c r="CK123" s="75">
        <v>1</v>
      </c>
      <c r="CL123" s="75">
        <v>1</v>
      </c>
      <c r="CM123" s="75" t="s">
        <v>1558</v>
      </c>
      <c r="CN123" s="75" t="s">
        <v>1553</v>
      </c>
      <c r="CO123" s="75">
        <f t="shared" si="12"/>
        <v>2</v>
      </c>
      <c r="CP123" s="336"/>
      <c r="CQ123" s="67">
        <v>121</v>
      </c>
      <c r="CR123" s="500" t="s">
        <v>722</v>
      </c>
      <c r="CS123" s="507" t="s">
        <v>3667</v>
      </c>
      <c r="CT123" s="511"/>
      <c r="CU123" s="512"/>
      <c r="CV123" s="632" t="s">
        <v>4718</v>
      </c>
      <c r="CW123" s="568">
        <v>2</v>
      </c>
      <c r="CX123" s="636" t="s">
        <v>5655</v>
      </c>
      <c r="CY123" s="380">
        <v>0.73912999999999995</v>
      </c>
      <c r="CZ123" s="380">
        <v>0.69289999999999996</v>
      </c>
      <c r="DA123" s="656">
        <v>94</v>
      </c>
      <c r="DB123" s="597">
        <v>61</v>
      </c>
      <c r="DC123" s="597">
        <v>40</v>
      </c>
      <c r="DD123" s="597">
        <v>62</v>
      </c>
      <c r="DE123" s="685" t="s">
        <v>9391</v>
      </c>
      <c r="DF123" s="1025" t="s">
        <v>9392</v>
      </c>
      <c r="DG123" s="717">
        <v>7</v>
      </c>
      <c r="DH123" s="119" t="s">
        <v>9393</v>
      </c>
      <c r="DI123" s="700">
        <v>2008</v>
      </c>
      <c r="DJ123" s="521" t="s">
        <v>4279</v>
      </c>
      <c r="DK123" s="537">
        <v>1916</v>
      </c>
      <c r="DL123" s="538" t="s">
        <v>4280</v>
      </c>
      <c r="DM123" s="580">
        <v>2006</v>
      </c>
      <c r="DN123" s="580">
        <v>3</v>
      </c>
      <c r="DO123" s="580">
        <v>4</v>
      </c>
      <c r="DP123" s="183" t="s">
        <v>572</v>
      </c>
      <c r="DQ123" s="183" t="s">
        <v>572</v>
      </c>
      <c r="DR123" s="183" t="s">
        <v>572</v>
      </c>
      <c r="DS123" s="184" t="s">
        <v>572</v>
      </c>
      <c r="DT123" s="542" t="s">
        <v>6363</v>
      </c>
      <c r="DU123" s="676">
        <v>1956</v>
      </c>
      <c r="DV123" s="183" t="s">
        <v>6366</v>
      </c>
      <c r="DW123" s="547" t="s">
        <v>6120</v>
      </c>
      <c r="DX123" s="183">
        <v>2</v>
      </c>
      <c r="DY123" s="183" t="s">
        <v>2699</v>
      </c>
      <c r="DZ123" s="538" t="s">
        <v>6365</v>
      </c>
      <c r="EA123" s="374">
        <v>2007</v>
      </c>
      <c r="EB123" s="370">
        <v>3</v>
      </c>
      <c r="EC123" s="539">
        <v>2</v>
      </c>
      <c r="ED123" s="642" t="s">
        <v>5464</v>
      </c>
      <c r="EE123" s="539">
        <v>1956</v>
      </c>
      <c r="EF123" s="537">
        <v>1968</v>
      </c>
      <c r="EG123" s="539">
        <v>2</v>
      </c>
      <c r="EH123" s="547" t="s">
        <v>4127</v>
      </c>
      <c r="EI123" s="541" t="s">
        <v>4128</v>
      </c>
      <c r="EJ123" s="183">
        <v>1</v>
      </c>
      <c r="EK123" s="183" t="s">
        <v>1563</v>
      </c>
      <c r="EL123" s="538" t="s">
        <v>6364</v>
      </c>
      <c r="EM123" s="370">
        <v>2009</v>
      </c>
      <c r="EN123" s="370">
        <v>3</v>
      </c>
      <c r="EO123" s="700">
        <v>2</v>
      </c>
      <c r="EP123" s="676">
        <v>1</v>
      </c>
      <c r="EQ123" s="676">
        <v>1</v>
      </c>
      <c r="ER123" s="542" t="s">
        <v>4566</v>
      </c>
      <c r="ES123" s="183">
        <v>2011</v>
      </c>
      <c r="ET123" s="184">
        <v>3</v>
      </c>
      <c r="EU123" s="799">
        <v>1</v>
      </c>
      <c r="EV123" s="571" t="s">
        <v>4567</v>
      </c>
      <c r="EW123" s="183">
        <v>2011</v>
      </c>
      <c r="EX123" s="597">
        <v>2</v>
      </c>
      <c r="EY123" s="571" t="s">
        <v>5824</v>
      </c>
      <c r="EZ123" s="183">
        <v>2012</v>
      </c>
      <c r="FA123" s="599">
        <v>2</v>
      </c>
      <c r="FB123" s="742">
        <v>919477</v>
      </c>
      <c r="FC123" s="740">
        <v>2</v>
      </c>
      <c r="FD123" s="691" t="s">
        <v>4278</v>
      </c>
      <c r="FE123" s="747">
        <v>2008</v>
      </c>
      <c r="FF123" s="761" t="s">
        <v>6810</v>
      </c>
      <c r="FG123" s="762" t="s">
        <v>7156</v>
      </c>
      <c r="FH123" s="713">
        <v>1</v>
      </c>
      <c r="FI123" s="788" t="s">
        <v>1563</v>
      </c>
      <c r="FJ123" s="119" t="s">
        <v>7155</v>
      </c>
      <c r="FK123" s="561">
        <v>2012</v>
      </c>
      <c r="FL123" s="561">
        <v>3</v>
      </c>
      <c r="FM123" s="600">
        <v>2</v>
      </c>
      <c r="FN123" s="845" t="s">
        <v>1529</v>
      </c>
      <c r="FO123" s="670" t="s">
        <v>1644</v>
      </c>
      <c r="FP123" s="844">
        <v>1</v>
      </c>
      <c r="FQ123" s="769" t="s">
        <v>1563</v>
      </c>
      <c r="FR123" s="536" t="s">
        <v>1530</v>
      </c>
      <c r="FS123" s="597">
        <v>2010</v>
      </c>
      <c r="FT123" s="597">
        <v>3</v>
      </c>
      <c r="FU123" s="599">
        <v>2</v>
      </c>
      <c r="FV123" s="564" t="s">
        <v>1546</v>
      </c>
      <c r="FW123" s="547" t="s">
        <v>5907</v>
      </c>
      <c r="FX123" s="536" t="s">
        <v>6349</v>
      </c>
      <c r="FY123" s="539">
        <v>2007</v>
      </c>
      <c r="FZ123" s="183">
        <v>3</v>
      </c>
      <c r="GA123" s="698">
        <v>2</v>
      </c>
      <c r="GB123" s="650" t="s">
        <v>7602</v>
      </c>
      <c r="GC123" s="979" t="s">
        <v>526</v>
      </c>
      <c r="GD123" s="183">
        <v>1</v>
      </c>
      <c r="GE123" s="683" t="s">
        <v>1563</v>
      </c>
      <c r="GF123" s="183">
        <v>2010</v>
      </c>
      <c r="GG123" s="183">
        <v>3</v>
      </c>
      <c r="GH123" s="340" t="s">
        <v>8835</v>
      </c>
      <c r="GI123" s="184">
        <v>4</v>
      </c>
      <c r="GJ123" s="426">
        <f t="shared" si="13"/>
        <v>16</v>
      </c>
      <c r="GK123" s="427">
        <f t="shared" si="14"/>
        <v>72.727272727272734</v>
      </c>
      <c r="GL123" s="12" t="str">
        <f t="shared" si="15"/>
        <v>B</v>
      </c>
      <c r="GM123" s="83" t="s">
        <v>46</v>
      </c>
      <c r="GN123" s="18" t="s">
        <v>2458</v>
      </c>
      <c r="GO123" s="342"/>
      <c r="GP123" s="1016"/>
      <c r="GQ123" s="184">
        <v>0</v>
      </c>
      <c r="GR123" s="57"/>
      <c r="GS123" s="58"/>
      <c r="GT123" s="59"/>
    </row>
    <row r="124" spans="1:202" x14ac:dyDescent="0.25">
      <c r="A124" s="67">
        <v>122</v>
      </c>
      <c r="B124" s="13"/>
      <c r="C124" s="14" t="s">
        <v>728</v>
      </c>
      <c r="D124" s="83" t="s">
        <v>12</v>
      </c>
      <c r="E124" s="849">
        <v>27977.863000000001</v>
      </c>
      <c r="F124" s="847">
        <v>16354.916180507216</v>
      </c>
      <c r="G124" s="49">
        <v>580</v>
      </c>
      <c r="H124" s="109" t="s">
        <v>730</v>
      </c>
      <c r="I124" s="369" t="s">
        <v>729</v>
      </c>
      <c r="J124" s="50">
        <v>2</v>
      </c>
      <c r="K124" s="119" t="s">
        <v>2423</v>
      </c>
      <c r="L124" s="50">
        <v>2</v>
      </c>
      <c r="M124" s="19" t="s">
        <v>9474</v>
      </c>
      <c r="N124" s="16">
        <v>1</v>
      </c>
      <c r="O124" s="17" t="s">
        <v>572</v>
      </c>
      <c r="P124" s="50">
        <v>0</v>
      </c>
      <c r="Q124" s="53" t="s">
        <v>572</v>
      </c>
      <c r="R124" s="16">
        <v>0</v>
      </c>
      <c r="S124" s="50">
        <v>0</v>
      </c>
      <c r="T124" s="167" t="s">
        <v>572</v>
      </c>
      <c r="U124" s="16">
        <v>1</v>
      </c>
      <c r="V124" s="254">
        <v>1</v>
      </c>
      <c r="W124" s="16">
        <v>0</v>
      </c>
      <c r="X124" s="17" t="s">
        <v>572</v>
      </c>
      <c r="Y124" s="16">
        <v>1</v>
      </c>
      <c r="Z124" s="1" t="s">
        <v>1801</v>
      </c>
      <c r="AA124" s="16">
        <v>1</v>
      </c>
      <c r="AB124" s="50">
        <v>0</v>
      </c>
      <c r="AC124" s="51">
        <v>2007</v>
      </c>
      <c r="AD124" s="25">
        <v>0</v>
      </c>
      <c r="AE124" s="50"/>
      <c r="AF124" s="50" t="s">
        <v>572</v>
      </c>
      <c r="AG124" s="55" t="s">
        <v>572</v>
      </c>
      <c r="AH124" s="16">
        <v>0</v>
      </c>
      <c r="AI124" s="50"/>
      <c r="AJ124" s="51" t="s">
        <v>572</v>
      </c>
      <c r="AK124" s="16">
        <v>1</v>
      </c>
      <c r="AL124" s="50">
        <v>2</v>
      </c>
      <c r="AM124" s="50">
        <v>1</v>
      </c>
      <c r="AN124" s="51">
        <v>2008</v>
      </c>
      <c r="AO124" s="16">
        <v>0</v>
      </c>
      <c r="AP124" s="50"/>
      <c r="AQ124" s="51" t="s">
        <v>572</v>
      </c>
      <c r="AR124" s="16">
        <v>1</v>
      </c>
      <c r="AS124" s="50">
        <v>1</v>
      </c>
      <c r="AT124" s="50">
        <v>0</v>
      </c>
      <c r="AU124" s="50">
        <v>0</v>
      </c>
      <c r="AV124" s="50">
        <v>0</v>
      </c>
      <c r="AW124" s="50">
        <v>1</v>
      </c>
      <c r="AX124" s="50">
        <v>1</v>
      </c>
      <c r="AY124" s="50">
        <v>1</v>
      </c>
      <c r="AZ124" s="50">
        <v>1</v>
      </c>
      <c r="BA124" s="50">
        <v>0</v>
      </c>
      <c r="BB124" s="50">
        <v>0</v>
      </c>
      <c r="BC124" s="69" t="s">
        <v>572</v>
      </c>
      <c r="BD124" s="423">
        <v>0</v>
      </c>
      <c r="BE124" s="475" t="s">
        <v>572</v>
      </c>
      <c r="BF124" s="25">
        <v>2</v>
      </c>
      <c r="BG124" s="19" t="s">
        <v>1531</v>
      </c>
      <c r="BH124" s="16">
        <v>0</v>
      </c>
      <c r="BI124" s="19" t="s">
        <v>572</v>
      </c>
      <c r="BJ124" s="16">
        <v>2</v>
      </c>
      <c r="BK124" s="21" t="s">
        <v>732</v>
      </c>
      <c r="BL124" s="20" t="s">
        <v>731</v>
      </c>
      <c r="BM124" s="21" t="s">
        <v>734</v>
      </c>
      <c r="BN124" s="20" t="s">
        <v>733</v>
      </c>
      <c r="BO124" s="1" t="s">
        <v>1392</v>
      </c>
      <c r="BP124" s="16">
        <v>0</v>
      </c>
      <c r="BQ124" s="134" t="s">
        <v>572</v>
      </c>
      <c r="BR124" s="16">
        <v>1</v>
      </c>
      <c r="BS124" s="19" t="s">
        <v>1802</v>
      </c>
      <c r="BT124" s="16">
        <v>0</v>
      </c>
      <c r="BU124" s="24" t="s">
        <v>19</v>
      </c>
      <c r="BV124" s="16">
        <v>0</v>
      </c>
      <c r="BW124" s="50">
        <v>2</v>
      </c>
      <c r="BX124" s="69" t="s">
        <v>572</v>
      </c>
      <c r="BY124" s="16" t="s">
        <v>1987</v>
      </c>
      <c r="BZ124" s="56" t="s">
        <v>572</v>
      </c>
      <c r="CA124" s="56" t="s">
        <v>572</v>
      </c>
      <c r="CB124" s="56" t="s">
        <v>572</v>
      </c>
      <c r="CC124" s="55" t="s">
        <v>572</v>
      </c>
      <c r="CD124" s="75" t="s">
        <v>1601</v>
      </c>
      <c r="CE124" s="1131" t="s">
        <v>1695</v>
      </c>
      <c r="CF124" s="75" t="s">
        <v>1548</v>
      </c>
      <c r="CG124" s="75" t="s">
        <v>13</v>
      </c>
      <c r="CH124" s="75">
        <v>3</v>
      </c>
      <c r="CI124" s="75">
        <v>2009</v>
      </c>
      <c r="CJ124" s="75" t="s">
        <v>1548</v>
      </c>
      <c r="CK124" s="75">
        <v>1</v>
      </c>
      <c r="CL124" s="75">
        <v>1</v>
      </c>
      <c r="CM124" s="75" t="s">
        <v>1558</v>
      </c>
      <c r="CN124" s="75" t="s">
        <v>1553</v>
      </c>
      <c r="CO124" s="75">
        <f t="shared" si="12"/>
        <v>3</v>
      </c>
      <c r="CP124" s="336"/>
      <c r="CQ124" s="67">
        <v>122</v>
      </c>
      <c r="CR124" s="500" t="s">
        <v>728</v>
      </c>
      <c r="CS124" s="507" t="s">
        <v>3668</v>
      </c>
      <c r="CT124" s="511">
        <v>2009</v>
      </c>
      <c r="CU124" s="512" t="s">
        <v>3748</v>
      </c>
      <c r="CV124" s="628" t="s">
        <v>4719</v>
      </c>
      <c r="CW124" s="568">
        <v>1</v>
      </c>
      <c r="CX124" s="636" t="s">
        <v>5656</v>
      </c>
      <c r="CY124" s="380">
        <v>0.2029</v>
      </c>
      <c r="CZ124" s="380">
        <v>0.315</v>
      </c>
      <c r="DA124" s="656">
        <v>69</v>
      </c>
      <c r="DB124" s="597">
        <v>41</v>
      </c>
      <c r="DC124" s="597">
        <v>5</v>
      </c>
      <c r="DD124" s="597">
        <v>15</v>
      </c>
      <c r="DE124" s="685" t="s">
        <v>9394</v>
      </c>
      <c r="DF124" s="1025" t="s">
        <v>9395</v>
      </c>
      <c r="DG124" s="717">
        <v>5</v>
      </c>
      <c r="DH124" s="119" t="s">
        <v>9396</v>
      </c>
      <c r="DI124" s="700">
        <v>2002</v>
      </c>
      <c r="DJ124" s="521" t="s">
        <v>4281</v>
      </c>
      <c r="DK124" s="537">
        <v>1975</v>
      </c>
      <c r="DL124" s="538" t="s">
        <v>4282</v>
      </c>
      <c r="DM124" s="580">
        <v>2009</v>
      </c>
      <c r="DN124" s="580">
        <v>3</v>
      </c>
      <c r="DO124" s="580">
        <v>3</v>
      </c>
      <c r="DP124" s="183" t="s">
        <v>572</v>
      </c>
      <c r="DQ124" s="183" t="s">
        <v>572</v>
      </c>
      <c r="DR124" s="183" t="s">
        <v>572</v>
      </c>
      <c r="DS124" s="184" t="s">
        <v>572</v>
      </c>
      <c r="DT124" s="542" t="s">
        <v>5465</v>
      </c>
      <c r="DU124" s="676">
        <v>2006</v>
      </c>
      <c r="DV124" s="183" t="s">
        <v>6370</v>
      </c>
      <c r="DW124" s="547" t="s">
        <v>6120</v>
      </c>
      <c r="DX124" s="183">
        <v>2</v>
      </c>
      <c r="DY124" s="183" t="s">
        <v>2699</v>
      </c>
      <c r="DZ124" s="538" t="s">
        <v>6371</v>
      </c>
      <c r="EA124" s="374">
        <v>2014</v>
      </c>
      <c r="EB124" s="370">
        <v>3</v>
      </c>
      <c r="EC124" s="539">
        <v>2</v>
      </c>
      <c r="ED124" s="642" t="s">
        <v>5465</v>
      </c>
      <c r="EE124" s="539">
        <v>2006</v>
      </c>
      <c r="EF124" s="537">
        <v>1987</v>
      </c>
      <c r="EG124" s="539">
        <v>0</v>
      </c>
      <c r="EH124" s="547" t="s">
        <v>6368</v>
      </c>
      <c r="EI124" s="547" t="s">
        <v>6369</v>
      </c>
      <c r="EJ124" s="183">
        <v>2</v>
      </c>
      <c r="EK124" s="183" t="s">
        <v>2699</v>
      </c>
      <c r="EL124" s="538" t="s">
        <v>6367</v>
      </c>
      <c r="EM124" s="370">
        <v>2009</v>
      </c>
      <c r="EN124" s="370">
        <v>3</v>
      </c>
      <c r="EO124" s="700">
        <v>2</v>
      </c>
      <c r="EP124" s="676">
        <v>1</v>
      </c>
      <c r="EQ124" s="676">
        <v>1</v>
      </c>
      <c r="ER124" s="611" t="s">
        <v>572</v>
      </c>
      <c r="ES124" s="183" t="s">
        <v>572</v>
      </c>
      <c r="ET124" s="184">
        <v>1</v>
      </c>
      <c r="EU124" s="799">
        <v>0</v>
      </c>
      <c r="EV124" s="569" t="s">
        <v>572</v>
      </c>
      <c r="EW124" s="183" t="s">
        <v>572</v>
      </c>
      <c r="EX124" s="561">
        <v>0</v>
      </c>
      <c r="EY124" s="571" t="s">
        <v>5825</v>
      </c>
      <c r="EZ124" s="561" t="s">
        <v>572</v>
      </c>
      <c r="FA124" s="600">
        <v>0</v>
      </c>
      <c r="FB124" s="742">
        <v>117600</v>
      </c>
      <c r="FC124" s="740">
        <v>1</v>
      </c>
      <c r="FD124" s="691" t="s">
        <v>7481</v>
      </c>
      <c r="FE124" s="747">
        <v>2004</v>
      </c>
      <c r="FF124" s="761" t="s">
        <v>7386</v>
      </c>
      <c r="FG124" s="762" t="s">
        <v>7387</v>
      </c>
      <c r="FH124" s="713">
        <v>1</v>
      </c>
      <c r="FI124" s="788" t="s">
        <v>1563</v>
      </c>
      <c r="FJ124" s="119" t="s">
        <v>7389</v>
      </c>
      <c r="FK124" s="561">
        <v>2010</v>
      </c>
      <c r="FL124" s="561">
        <v>3</v>
      </c>
      <c r="FM124" s="600">
        <v>2</v>
      </c>
      <c r="FN124" s="818" t="s">
        <v>7388</v>
      </c>
      <c r="FO124" s="773" t="s">
        <v>1695</v>
      </c>
      <c r="FP124" s="831">
        <v>2</v>
      </c>
      <c r="FQ124" s="833" t="s">
        <v>1552</v>
      </c>
      <c r="FR124" s="119" t="s">
        <v>7390</v>
      </c>
      <c r="FS124" s="597">
        <v>2010</v>
      </c>
      <c r="FT124" s="597">
        <v>3</v>
      </c>
      <c r="FU124" s="599">
        <v>2</v>
      </c>
      <c r="FV124" s="566" t="s">
        <v>2486</v>
      </c>
      <c r="FW124" s="541" t="s">
        <v>6351</v>
      </c>
      <c r="FX124" s="536" t="s">
        <v>6350</v>
      </c>
      <c r="FY124" s="183" t="s">
        <v>572</v>
      </c>
      <c r="FZ124" s="539">
        <v>1</v>
      </c>
      <c r="GA124" s="676">
        <v>0</v>
      </c>
      <c r="GB124" s="860" t="s">
        <v>572</v>
      </c>
      <c r="GC124" s="109" t="s">
        <v>8</v>
      </c>
      <c r="GD124" s="183">
        <v>2</v>
      </c>
      <c r="GE124" s="683" t="s">
        <v>8846</v>
      </c>
      <c r="GF124" s="183">
        <v>1990</v>
      </c>
      <c r="GG124" s="183">
        <v>3</v>
      </c>
      <c r="GH124" s="340" t="s">
        <v>8835</v>
      </c>
      <c r="GI124" s="184">
        <v>4</v>
      </c>
      <c r="GJ124" s="426">
        <f t="shared" si="13"/>
        <v>13</v>
      </c>
      <c r="GK124" s="427">
        <f t="shared" si="14"/>
        <v>59.090909090909093</v>
      </c>
      <c r="GL124" s="12" t="str">
        <f t="shared" si="15"/>
        <v>B</v>
      </c>
      <c r="GM124" s="83" t="s">
        <v>12</v>
      </c>
      <c r="GN124" s="18" t="s">
        <v>2454</v>
      </c>
      <c r="GO124" s="342"/>
      <c r="GP124" s="1016"/>
      <c r="GQ124" s="184">
        <v>0</v>
      </c>
      <c r="GR124" s="57"/>
      <c r="GS124" s="58"/>
      <c r="GT124" s="59"/>
    </row>
    <row r="125" spans="1:202" x14ac:dyDescent="0.25">
      <c r="A125" s="67">
        <v>123</v>
      </c>
      <c r="B125" s="13"/>
      <c r="C125" s="23" t="s">
        <v>735</v>
      </c>
      <c r="D125" s="83" t="s">
        <v>46</v>
      </c>
      <c r="E125" s="849">
        <v>53897.154000000002</v>
      </c>
      <c r="F125" s="847">
        <v>68173.668999999994</v>
      </c>
      <c r="G125" s="49">
        <v>1280</v>
      </c>
      <c r="H125" s="109" t="s">
        <v>9458</v>
      </c>
      <c r="I125" s="20" t="s">
        <v>8</v>
      </c>
      <c r="J125" s="50">
        <v>0</v>
      </c>
      <c r="K125" s="859" t="s">
        <v>572</v>
      </c>
      <c r="L125" s="50">
        <v>1</v>
      </c>
      <c r="M125" s="1175" t="s">
        <v>9606</v>
      </c>
      <c r="N125" s="16">
        <v>0</v>
      </c>
      <c r="O125" s="17" t="s">
        <v>572</v>
      </c>
      <c r="P125" s="50">
        <v>0</v>
      </c>
      <c r="Q125" s="53" t="s">
        <v>572</v>
      </c>
      <c r="R125" s="16">
        <v>0</v>
      </c>
      <c r="S125" s="50">
        <v>0</v>
      </c>
      <c r="T125" s="167" t="s">
        <v>572</v>
      </c>
      <c r="U125" s="16">
        <v>0</v>
      </c>
      <c r="V125" s="254">
        <v>0</v>
      </c>
      <c r="W125" s="16">
        <v>0</v>
      </c>
      <c r="X125" s="17" t="s">
        <v>572</v>
      </c>
      <c r="Y125" s="16">
        <v>0</v>
      </c>
      <c r="Z125" s="17" t="s">
        <v>572</v>
      </c>
      <c r="AA125" s="16">
        <v>0</v>
      </c>
      <c r="AB125" s="50"/>
      <c r="AC125" s="51" t="s">
        <v>572</v>
      </c>
      <c r="AD125" s="25">
        <v>0</v>
      </c>
      <c r="AE125" s="50"/>
      <c r="AF125" s="50" t="s">
        <v>572</v>
      </c>
      <c r="AG125" s="55" t="s">
        <v>572</v>
      </c>
      <c r="AH125" s="16">
        <v>0</v>
      </c>
      <c r="AI125" s="50"/>
      <c r="AJ125" s="51" t="s">
        <v>572</v>
      </c>
      <c r="AK125" s="16">
        <v>0</v>
      </c>
      <c r="AL125" s="50"/>
      <c r="AM125" s="50"/>
      <c r="AN125" s="51" t="s">
        <v>572</v>
      </c>
      <c r="AO125" s="16">
        <v>0</v>
      </c>
      <c r="AP125" s="50"/>
      <c r="AQ125" s="51" t="s">
        <v>572</v>
      </c>
      <c r="AR125" s="16">
        <v>0</v>
      </c>
      <c r="AS125" s="50">
        <v>0</v>
      </c>
      <c r="AT125" s="50">
        <v>0</v>
      </c>
      <c r="AU125" s="50">
        <v>0</v>
      </c>
      <c r="AV125" s="50">
        <v>0</v>
      </c>
      <c r="AW125" s="50">
        <v>0</v>
      </c>
      <c r="AX125" s="50">
        <v>0</v>
      </c>
      <c r="AY125" s="50">
        <v>0</v>
      </c>
      <c r="AZ125" s="50">
        <v>0</v>
      </c>
      <c r="BA125" s="50">
        <v>0</v>
      </c>
      <c r="BB125" s="50">
        <v>0</v>
      </c>
      <c r="BC125" s="69" t="s">
        <v>572</v>
      </c>
      <c r="BD125" s="423">
        <v>0</v>
      </c>
      <c r="BE125" s="475" t="s">
        <v>572</v>
      </c>
      <c r="BF125" s="25">
        <v>0</v>
      </c>
      <c r="BG125" s="17" t="s">
        <v>572</v>
      </c>
      <c r="BH125" s="16">
        <v>0</v>
      </c>
      <c r="BI125" s="17" t="s">
        <v>572</v>
      </c>
      <c r="BJ125" s="16">
        <v>0</v>
      </c>
      <c r="BK125" s="21" t="s">
        <v>3167</v>
      </c>
      <c r="BL125" s="20" t="s">
        <v>1194</v>
      </c>
      <c r="BM125" s="21" t="s">
        <v>1196</v>
      </c>
      <c r="BN125" s="20" t="s">
        <v>1195</v>
      </c>
      <c r="BO125" s="132" t="s">
        <v>572</v>
      </c>
      <c r="BP125" s="16">
        <v>0</v>
      </c>
      <c r="BQ125" s="134" t="s">
        <v>572</v>
      </c>
      <c r="BR125" s="16">
        <v>1</v>
      </c>
      <c r="BS125" s="19" t="s">
        <v>2200</v>
      </c>
      <c r="BT125" s="16">
        <v>0</v>
      </c>
      <c r="BU125" s="69" t="s">
        <v>572</v>
      </c>
      <c r="BV125" s="16">
        <v>0</v>
      </c>
      <c r="BW125" s="50">
        <v>0</v>
      </c>
      <c r="BX125" s="69" t="s">
        <v>572</v>
      </c>
      <c r="BY125" s="16" t="s">
        <v>2078</v>
      </c>
      <c r="BZ125" s="50" t="s">
        <v>1966</v>
      </c>
      <c r="CA125" s="56" t="s">
        <v>572</v>
      </c>
      <c r="CB125" s="56" t="s">
        <v>572</v>
      </c>
      <c r="CC125" s="55">
        <v>0</v>
      </c>
      <c r="CD125" s="75" t="s">
        <v>9471</v>
      </c>
      <c r="CE125" s="1131" t="s">
        <v>9472</v>
      </c>
      <c r="CF125" s="75" t="s">
        <v>1548</v>
      </c>
      <c r="CG125" s="518" t="s">
        <v>1549</v>
      </c>
      <c r="CH125" s="518">
        <v>2</v>
      </c>
      <c r="CI125" s="518">
        <v>2011</v>
      </c>
      <c r="CJ125" s="518" t="s">
        <v>1548</v>
      </c>
      <c r="CK125" s="518">
        <v>1</v>
      </c>
      <c r="CL125" s="75">
        <v>1</v>
      </c>
      <c r="CM125" s="75" t="s">
        <v>1563</v>
      </c>
      <c r="CN125" s="518" t="s">
        <v>1553</v>
      </c>
      <c r="CO125" s="518">
        <f t="shared" si="12"/>
        <v>2</v>
      </c>
      <c r="CP125" s="336"/>
      <c r="CQ125" s="67">
        <v>123</v>
      </c>
      <c r="CR125" s="500" t="s">
        <v>735</v>
      </c>
      <c r="CS125" s="507" t="s">
        <v>3669</v>
      </c>
      <c r="CT125" s="511"/>
      <c r="CU125" s="512"/>
      <c r="CV125" s="628" t="s">
        <v>5657</v>
      </c>
      <c r="CW125" s="568">
        <v>0</v>
      </c>
      <c r="CX125" s="631" t="s">
        <v>572</v>
      </c>
      <c r="CY125" s="380">
        <v>0.15942000000000001</v>
      </c>
      <c r="CZ125" s="380">
        <v>2.3599999999999999E-2</v>
      </c>
      <c r="DA125" s="656">
        <v>13</v>
      </c>
      <c r="DB125" s="597">
        <v>11</v>
      </c>
      <c r="DC125" s="597">
        <v>0</v>
      </c>
      <c r="DD125" s="597">
        <v>3</v>
      </c>
      <c r="DE125" s="156" t="s">
        <v>572</v>
      </c>
      <c r="DF125" s="1025" t="s">
        <v>572</v>
      </c>
      <c r="DG125" s="717" t="s">
        <v>572</v>
      </c>
      <c r="DH125" s="1025" t="s">
        <v>572</v>
      </c>
      <c r="DI125" s="700" t="s">
        <v>572</v>
      </c>
      <c r="DJ125" s="521" t="s">
        <v>4284</v>
      </c>
      <c r="DK125" s="537">
        <v>1948</v>
      </c>
      <c r="DL125" s="538" t="s">
        <v>4434</v>
      </c>
      <c r="DM125" s="580" t="s">
        <v>572</v>
      </c>
      <c r="DN125" s="580">
        <v>0</v>
      </c>
      <c r="DO125" s="580" t="s">
        <v>572</v>
      </c>
      <c r="DP125" s="183" t="s">
        <v>572</v>
      </c>
      <c r="DQ125" s="183" t="s">
        <v>572</v>
      </c>
      <c r="DR125" s="183" t="s">
        <v>572</v>
      </c>
      <c r="DS125" s="184" t="s">
        <v>572</v>
      </c>
      <c r="DT125" s="571" t="s">
        <v>4283</v>
      </c>
      <c r="DU125" s="676">
        <v>1972</v>
      </c>
      <c r="DV125" s="183" t="s">
        <v>572</v>
      </c>
      <c r="DW125" s="547" t="s">
        <v>6373</v>
      </c>
      <c r="DX125" s="183">
        <v>0</v>
      </c>
      <c r="DY125" s="183" t="s">
        <v>572</v>
      </c>
      <c r="DZ125" s="538" t="s">
        <v>6372</v>
      </c>
      <c r="EA125" s="256" t="s">
        <v>572</v>
      </c>
      <c r="EB125" s="370">
        <v>0</v>
      </c>
      <c r="EC125" s="539">
        <v>2</v>
      </c>
      <c r="ED125" s="642" t="s">
        <v>6374</v>
      </c>
      <c r="EE125" s="539">
        <v>1948</v>
      </c>
      <c r="EF125" s="629">
        <v>1991</v>
      </c>
      <c r="EG125" s="629">
        <v>4</v>
      </c>
      <c r="EH125" s="547" t="s">
        <v>6376</v>
      </c>
      <c r="EI125" s="547" t="s">
        <v>6377</v>
      </c>
      <c r="EJ125" s="183">
        <v>2</v>
      </c>
      <c r="EK125" s="183" t="s">
        <v>2699</v>
      </c>
      <c r="EL125" s="538" t="s">
        <v>6375</v>
      </c>
      <c r="EM125" s="370">
        <v>2010</v>
      </c>
      <c r="EN125" s="370">
        <v>3</v>
      </c>
      <c r="EO125" s="700">
        <v>3</v>
      </c>
      <c r="EP125" s="676">
        <v>0</v>
      </c>
      <c r="EQ125" s="676" t="s">
        <v>572</v>
      </c>
      <c r="ER125" s="542" t="s">
        <v>4568</v>
      </c>
      <c r="ES125" s="183">
        <v>2014</v>
      </c>
      <c r="ET125" s="184">
        <v>2</v>
      </c>
      <c r="EU125" s="799">
        <v>0</v>
      </c>
      <c r="EV125" s="569" t="s">
        <v>572</v>
      </c>
      <c r="EW125" s="183" t="s">
        <v>572</v>
      </c>
      <c r="EX125" s="561">
        <v>0</v>
      </c>
      <c r="EY125" s="571" t="s">
        <v>6612</v>
      </c>
      <c r="EZ125" s="183">
        <v>2010</v>
      </c>
      <c r="FA125" s="599">
        <v>2</v>
      </c>
      <c r="FB125" s="1155">
        <v>900000</v>
      </c>
      <c r="FC125" s="1191">
        <v>2</v>
      </c>
      <c r="FD125" s="1192" t="s">
        <v>9659</v>
      </c>
      <c r="FE125" s="1193">
        <v>2015</v>
      </c>
      <c r="FF125" s="761" t="s">
        <v>6652</v>
      </c>
      <c r="FG125" s="762" t="s">
        <v>7107</v>
      </c>
      <c r="FH125" s="713">
        <v>1</v>
      </c>
      <c r="FI125" s="788" t="s">
        <v>1563</v>
      </c>
      <c r="FJ125" s="536" t="s">
        <v>6864</v>
      </c>
      <c r="FK125" s="561" t="s">
        <v>572</v>
      </c>
      <c r="FL125" s="561">
        <v>3</v>
      </c>
      <c r="FM125" s="600">
        <v>1</v>
      </c>
      <c r="FN125" s="818" t="s">
        <v>6759</v>
      </c>
      <c r="FO125" s="773" t="s">
        <v>5760</v>
      </c>
      <c r="FP125" s="831">
        <v>1</v>
      </c>
      <c r="FQ125" s="833" t="s">
        <v>1563</v>
      </c>
      <c r="FR125" s="536" t="s">
        <v>6864</v>
      </c>
      <c r="FS125" s="597" t="s">
        <v>572</v>
      </c>
      <c r="FT125" s="597">
        <v>3</v>
      </c>
      <c r="FU125" s="599">
        <v>1</v>
      </c>
      <c r="FV125" s="564" t="s">
        <v>1556</v>
      </c>
      <c r="FW125" s="813" t="s">
        <v>572</v>
      </c>
      <c r="FX125" s="722" t="s">
        <v>4434</v>
      </c>
      <c r="FY125" s="540" t="s">
        <v>572</v>
      </c>
      <c r="FZ125" s="540">
        <v>0</v>
      </c>
      <c r="GA125" s="676">
        <v>0</v>
      </c>
      <c r="GB125" s="860" t="s">
        <v>572</v>
      </c>
      <c r="GC125" s="109" t="s">
        <v>8</v>
      </c>
      <c r="GD125" s="183">
        <v>2</v>
      </c>
      <c r="GE125" s="683" t="s">
        <v>8837</v>
      </c>
      <c r="GF125" s="183">
        <v>2016</v>
      </c>
      <c r="GG125" s="183">
        <v>2</v>
      </c>
      <c r="GH125" s="340" t="s">
        <v>9432</v>
      </c>
      <c r="GI125" s="184">
        <v>4</v>
      </c>
      <c r="GJ125" s="426">
        <f t="shared" si="13"/>
        <v>11</v>
      </c>
      <c r="GK125" s="427">
        <f t="shared" si="14"/>
        <v>50</v>
      </c>
      <c r="GL125" s="12" t="str">
        <f t="shared" si="15"/>
        <v>B</v>
      </c>
      <c r="GM125" s="83" t="s">
        <v>46</v>
      </c>
      <c r="GN125" s="83" t="s">
        <v>2455</v>
      </c>
      <c r="GO125" s="342">
        <v>1</v>
      </c>
      <c r="GP125" s="1017"/>
      <c r="GQ125" s="59">
        <v>0</v>
      </c>
      <c r="GR125" s="57"/>
      <c r="GS125" s="58"/>
      <c r="GT125" s="59"/>
    </row>
    <row r="126" spans="1:202" x14ac:dyDescent="0.25">
      <c r="A126" s="67">
        <v>124</v>
      </c>
      <c r="B126" s="13"/>
      <c r="C126" s="14" t="s">
        <v>736</v>
      </c>
      <c r="D126" s="83" t="s">
        <v>21</v>
      </c>
      <c r="E126" s="849">
        <v>2458.83</v>
      </c>
      <c r="F126" s="847">
        <v>12813.59737404091</v>
      </c>
      <c r="G126" s="49">
        <v>5210</v>
      </c>
      <c r="H126" s="109" t="s">
        <v>738</v>
      </c>
      <c r="I126" s="369" t="s">
        <v>737</v>
      </c>
      <c r="J126" s="50">
        <v>2</v>
      </c>
      <c r="K126" s="82" t="s">
        <v>1391</v>
      </c>
      <c r="L126" s="50">
        <v>2</v>
      </c>
      <c r="M126" s="1176" t="s">
        <v>9607</v>
      </c>
      <c r="N126" s="16">
        <v>1</v>
      </c>
      <c r="O126" s="17" t="s">
        <v>572</v>
      </c>
      <c r="P126" s="50">
        <v>0</v>
      </c>
      <c r="Q126" s="53" t="s">
        <v>572</v>
      </c>
      <c r="R126" s="16">
        <v>0</v>
      </c>
      <c r="S126" s="50">
        <v>0</v>
      </c>
      <c r="T126" s="167" t="s">
        <v>572</v>
      </c>
      <c r="U126" s="16">
        <v>1</v>
      </c>
      <c r="V126" s="254">
        <v>1</v>
      </c>
      <c r="W126" s="16">
        <v>1</v>
      </c>
      <c r="X126" s="1" t="s">
        <v>738</v>
      </c>
      <c r="Y126" s="16">
        <v>1</v>
      </c>
      <c r="Z126" s="19" t="s">
        <v>1901</v>
      </c>
      <c r="AA126" s="16">
        <v>1</v>
      </c>
      <c r="AB126" s="50">
        <v>1</v>
      </c>
      <c r="AC126" s="51">
        <v>2004</v>
      </c>
      <c r="AD126" s="16">
        <v>1</v>
      </c>
      <c r="AE126" s="50">
        <v>1</v>
      </c>
      <c r="AF126" s="50">
        <v>4</v>
      </c>
      <c r="AG126" s="51">
        <v>2005</v>
      </c>
      <c r="AH126" s="16">
        <v>1</v>
      </c>
      <c r="AI126" s="50">
        <v>1</v>
      </c>
      <c r="AJ126" s="51">
        <v>2004</v>
      </c>
      <c r="AK126" s="16">
        <v>1</v>
      </c>
      <c r="AL126" s="50">
        <v>4</v>
      </c>
      <c r="AM126" s="50">
        <v>1</v>
      </c>
      <c r="AN126" s="51">
        <v>2004</v>
      </c>
      <c r="AO126" s="16">
        <v>1</v>
      </c>
      <c r="AP126" s="50">
        <v>1</v>
      </c>
      <c r="AQ126" s="51">
        <v>2008</v>
      </c>
      <c r="AR126" s="16">
        <v>0</v>
      </c>
      <c r="AS126" s="50">
        <v>1</v>
      </c>
      <c r="AT126" s="50">
        <v>0</v>
      </c>
      <c r="AU126" s="50">
        <v>0</v>
      </c>
      <c r="AV126" s="50">
        <v>0</v>
      </c>
      <c r="AW126" s="50">
        <v>1</v>
      </c>
      <c r="AX126" s="50">
        <v>1</v>
      </c>
      <c r="AY126" s="50">
        <v>0</v>
      </c>
      <c r="AZ126" s="50">
        <v>1</v>
      </c>
      <c r="BA126" s="50">
        <v>0</v>
      </c>
      <c r="BB126" s="50">
        <v>0</v>
      </c>
      <c r="BC126" s="69" t="s">
        <v>572</v>
      </c>
      <c r="BD126" s="423">
        <v>0</v>
      </c>
      <c r="BE126" s="475" t="s">
        <v>572</v>
      </c>
      <c r="BF126" s="25">
        <v>0</v>
      </c>
      <c r="BG126" s="1" t="s">
        <v>572</v>
      </c>
      <c r="BH126" s="16">
        <v>0</v>
      </c>
      <c r="BI126" s="1" t="s">
        <v>572</v>
      </c>
      <c r="BJ126" s="16">
        <v>0</v>
      </c>
      <c r="BK126" s="21" t="s">
        <v>740</v>
      </c>
      <c r="BL126" s="20" t="s">
        <v>739</v>
      </c>
      <c r="BM126" s="21" t="s">
        <v>742</v>
      </c>
      <c r="BN126" s="20" t="s">
        <v>741</v>
      </c>
      <c r="BO126" s="132" t="s">
        <v>572</v>
      </c>
      <c r="BP126" s="16">
        <v>0</v>
      </c>
      <c r="BQ126" s="134" t="s">
        <v>572</v>
      </c>
      <c r="BR126" s="16">
        <v>1</v>
      </c>
      <c r="BS126" s="19" t="s">
        <v>1902</v>
      </c>
      <c r="BT126" s="16">
        <v>0</v>
      </c>
      <c r="BU126" s="69" t="s">
        <v>572</v>
      </c>
      <c r="BV126" s="16">
        <v>0</v>
      </c>
      <c r="BW126" s="50">
        <v>2</v>
      </c>
      <c r="BX126" s="69" t="s">
        <v>572</v>
      </c>
      <c r="BY126" s="16" t="s">
        <v>1966</v>
      </c>
      <c r="BZ126" s="56" t="s">
        <v>2735</v>
      </c>
      <c r="CA126" s="56" t="s">
        <v>2734</v>
      </c>
      <c r="CB126" s="56" t="s">
        <v>2011</v>
      </c>
      <c r="CC126" s="55">
        <v>0</v>
      </c>
      <c r="CD126" s="83" t="s">
        <v>1282</v>
      </c>
      <c r="CE126" s="1131" t="s">
        <v>1559</v>
      </c>
      <c r="CF126" s="75" t="s">
        <v>1548</v>
      </c>
      <c r="CG126" s="75" t="s">
        <v>1549</v>
      </c>
      <c r="CH126" s="75">
        <v>3</v>
      </c>
      <c r="CI126" s="75">
        <v>2006</v>
      </c>
      <c r="CJ126" s="75" t="s">
        <v>1548</v>
      </c>
      <c r="CK126" s="75">
        <v>1</v>
      </c>
      <c r="CL126" s="75">
        <v>2</v>
      </c>
      <c r="CM126" s="75" t="s">
        <v>1552</v>
      </c>
      <c r="CN126" s="75" t="s">
        <v>1553</v>
      </c>
      <c r="CO126" s="75">
        <f t="shared" si="12"/>
        <v>2</v>
      </c>
      <c r="CP126" s="336"/>
      <c r="CQ126" s="67">
        <v>124</v>
      </c>
      <c r="CR126" s="500" t="s">
        <v>736</v>
      </c>
      <c r="CS126" s="507" t="s">
        <v>3670</v>
      </c>
      <c r="CT126" s="511"/>
      <c r="CU126" s="512"/>
      <c r="CV126" s="648" t="s">
        <v>4720</v>
      </c>
      <c r="CW126" s="568">
        <v>1</v>
      </c>
      <c r="CX126" s="636" t="s">
        <v>4720</v>
      </c>
      <c r="CY126" s="380">
        <v>0.28260999999999997</v>
      </c>
      <c r="CZ126" s="380">
        <v>0.32279999999999998</v>
      </c>
      <c r="DA126" s="656">
        <v>69</v>
      </c>
      <c r="DB126" s="597">
        <v>32</v>
      </c>
      <c r="DC126" s="597">
        <v>14</v>
      </c>
      <c r="DD126" s="597">
        <v>18</v>
      </c>
      <c r="DE126" s="156" t="s">
        <v>9397</v>
      </c>
      <c r="DF126" s="1025" t="s">
        <v>9226</v>
      </c>
      <c r="DG126" s="717">
        <v>5</v>
      </c>
      <c r="DH126" s="119" t="s">
        <v>9398</v>
      </c>
      <c r="DI126" s="700">
        <v>2014</v>
      </c>
      <c r="DJ126" s="109" t="s">
        <v>738</v>
      </c>
      <c r="DK126" s="537">
        <v>1990</v>
      </c>
      <c r="DL126" s="538" t="s">
        <v>4435</v>
      </c>
      <c r="DM126" s="580" t="s">
        <v>572</v>
      </c>
      <c r="DN126" s="580">
        <v>0</v>
      </c>
      <c r="DO126" s="580" t="s">
        <v>572</v>
      </c>
      <c r="DP126" s="183" t="s">
        <v>572</v>
      </c>
      <c r="DQ126" s="183" t="s">
        <v>572</v>
      </c>
      <c r="DR126" s="183" t="s">
        <v>572</v>
      </c>
      <c r="DS126" s="184" t="s">
        <v>572</v>
      </c>
      <c r="DT126" s="571" t="s">
        <v>4490</v>
      </c>
      <c r="DU126" s="676">
        <v>1990</v>
      </c>
      <c r="DV126" s="183" t="s">
        <v>6379</v>
      </c>
      <c r="DW126" s="547" t="s">
        <v>4636</v>
      </c>
      <c r="DX126" s="183">
        <v>2</v>
      </c>
      <c r="DY126" s="183" t="s">
        <v>2699</v>
      </c>
      <c r="DZ126" s="538" t="s">
        <v>4194</v>
      </c>
      <c r="EA126" s="374">
        <v>2012</v>
      </c>
      <c r="EB126" s="370">
        <v>3</v>
      </c>
      <c r="EC126" s="539">
        <v>2</v>
      </c>
      <c r="ED126" s="642" t="s">
        <v>738</v>
      </c>
      <c r="EE126" s="539">
        <v>1990</v>
      </c>
      <c r="EF126" s="537">
        <v>1992</v>
      </c>
      <c r="EG126" s="183">
        <v>4</v>
      </c>
      <c r="EH126" s="547" t="s">
        <v>6052</v>
      </c>
      <c r="EI126" s="547" t="s">
        <v>4470</v>
      </c>
      <c r="EJ126" s="183">
        <v>2</v>
      </c>
      <c r="EK126" s="183" t="s">
        <v>7015</v>
      </c>
      <c r="EL126" s="538" t="s">
        <v>6378</v>
      </c>
      <c r="EM126" s="370">
        <v>2003</v>
      </c>
      <c r="EN126" s="370">
        <v>3</v>
      </c>
      <c r="EO126" s="700">
        <v>2</v>
      </c>
      <c r="EP126" s="676">
        <v>1</v>
      </c>
      <c r="EQ126" s="676">
        <v>0</v>
      </c>
      <c r="ER126" s="611" t="s">
        <v>572</v>
      </c>
      <c r="ES126" s="183" t="s">
        <v>572</v>
      </c>
      <c r="ET126" s="184">
        <v>1</v>
      </c>
      <c r="EU126" s="799">
        <v>0</v>
      </c>
      <c r="EV126" s="569" t="s">
        <v>572</v>
      </c>
      <c r="EW126" s="183" t="s">
        <v>572</v>
      </c>
      <c r="EX126" s="561">
        <v>0</v>
      </c>
      <c r="EY126" s="571" t="s">
        <v>6273</v>
      </c>
      <c r="EZ126" s="561" t="s">
        <v>572</v>
      </c>
      <c r="FA126" s="600">
        <v>0</v>
      </c>
      <c r="FB126" s="742">
        <v>100000</v>
      </c>
      <c r="FC126" s="740">
        <v>1</v>
      </c>
      <c r="FD126" s="691" t="s">
        <v>7392</v>
      </c>
      <c r="FE126" s="747">
        <v>2013</v>
      </c>
      <c r="FF126" s="761" t="s">
        <v>7394</v>
      </c>
      <c r="FG126" s="762" t="s">
        <v>7393</v>
      </c>
      <c r="FH126" s="713">
        <v>0</v>
      </c>
      <c r="FI126" s="788" t="s">
        <v>572</v>
      </c>
      <c r="FJ126" s="119" t="s">
        <v>7395</v>
      </c>
      <c r="FK126" s="561" t="s">
        <v>572</v>
      </c>
      <c r="FL126" s="561">
        <v>1</v>
      </c>
      <c r="FM126" s="600">
        <v>0</v>
      </c>
      <c r="FN126" s="818" t="s">
        <v>6759</v>
      </c>
      <c r="FO126" s="773" t="s">
        <v>5760</v>
      </c>
      <c r="FP126" s="831">
        <v>1</v>
      </c>
      <c r="FQ126" s="833" t="s">
        <v>1563</v>
      </c>
      <c r="FR126" s="536" t="s">
        <v>7396</v>
      </c>
      <c r="FS126" s="597">
        <v>1999</v>
      </c>
      <c r="FT126" s="597">
        <v>3</v>
      </c>
      <c r="FU126" s="599">
        <v>2</v>
      </c>
      <c r="FV126" s="566" t="s">
        <v>2486</v>
      </c>
      <c r="FW126" s="547" t="s">
        <v>7603</v>
      </c>
      <c r="FX126" s="536" t="s">
        <v>6352</v>
      </c>
      <c r="FY126" s="539">
        <v>2010</v>
      </c>
      <c r="FZ126" s="539">
        <v>2</v>
      </c>
      <c r="GA126" s="676">
        <v>1</v>
      </c>
      <c r="GB126" s="860" t="s">
        <v>572</v>
      </c>
      <c r="GC126" s="496" t="s">
        <v>9445</v>
      </c>
      <c r="GD126" s="183">
        <v>2</v>
      </c>
      <c r="GE126" s="683" t="s">
        <v>8846</v>
      </c>
      <c r="GF126" s="183">
        <v>1993</v>
      </c>
      <c r="GG126" s="183">
        <v>3</v>
      </c>
      <c r="GH126" s="340" t="s">
        <v>9443</v>
      </c>
      <c r="GI126" s="184">
        <v>4</v>
      </c>
      <c r="GJ126" s="426">
        <f t="shared" si="13"/>
        <v>11</v>
      </c>
      <c r="GK126" s="427">
        <f t="shared" si="14"/>
        <v>50</v>
      </c>
      <c r="GL126" s="12" t="str">
        <f t="shared" si="15"/>
        <v>B</v>
      </c>
      <c r="GM126" s="83" t="s">
        <v>21</v>
      </c>
      <c r="GN126" s="18" t="s">
        <v>2454</v>
      </c>
      <c r="GO126" s="342"/>
      <c r="GP126" s="1016"/>
      <c r="GQ126" s="184">
        <v>0</v>
      </c>
      <c r="GR126" s="57"/>
      <c r="GS126" s="58"/>
      <c r="GT126" s="59"/>
    </row>
    <row r="127" spans="1:202" x14ac:dyDescent="0.25">
      <c r="A127" s="67">
        <v>125</v>
      </c>
      <c r="B127" s="13"/>
      <c r="C127" s="14" t="s">
        <v>743</v>
      </c>
      <c r="D127" s="83" t="s">
        <v>38</v>
      </c>
      <c r="E127" s="849">
        <v>9.4879999999999995</v>
      </c>
      <c r="F127" s="847">
        <v>37</v>
      </c>
      <c r="G127" s="49">
        <v>3900</v>
      </c>
      <c r="H127" s="109" t="s">
        <v>4195</v>
      </c>
      <c r="I127" s="369" t="s">
        <v>8</v>
      </c>
      <c r="J127" s="50">
        <v>0</v>
      </c>
      <c r="K127" s="859" t="s">
        <v>572</v>
      </c>
      <c r="L127" s="50">
        <v>1</v>
      </c>
      <c r="M127" s="496" t="s">
        <v>7515</v>
      </c>
      <c r="N127" s="16">
        <v>0</v>
      </c>
      <c r="O127" s="17" t="s">
        <v>572</v>
      </c>
      <c r="P127" s="50">
        <v>0</v>
      </c>
      <c r="Q127" s="53" t="s">
        <v>572</v>
      </c>
      <c r="R127" s="16">
        <v>0</v>
      </c>
      <c r="S127" s="50">
        <v>0</v>
      </c>
      <c r="T127" s="167" t="s">
        <v>572</v>
      </c>
      <c r="U127" s="16">
        <v>0</v>
      </c>
      <c r="V127" s="254">
        <v>0</v>
      </c>
      <c r="W127" s="16">
        <v>0</v>
      </c>
      <c r="X127" s="17" t="s">
        <v>572</v>
      </c>
      <c r="Y127" s="16">
        <v>0</v>
      </c>
      <c r="Z127" s="17" t="s">
        <v>572</v>
      </c>
      <c r="AA127" s="16">
        <v>0</v>
      </c>
      <c r="AB127" s="50"/>
      <c r="AC127" s="51" t="s">
        <v>572</v>
      </c>
      <c r="AD127" s="25">
        <v>0</v>
      </c>
      <c r="AE127" s="50"/>
      <c r="AF127" s="50" t="s">
        <v>572</v>
      </c>
      <c r="AG127" s="55" t="s">
        <v>572</v>
      </c>
      <c r="AH127" s="16">
        <v>0</v>
      </c>
      <c r="AI127" s="50"/>
      <c r="AJ127" s="51" t="s">
        <v>572</v>
      </c>
      <c r="AK127" s="16">
        <v>0</v>
      </c>
      <c r="AL127" s="50"/>
      <c r="AM127" s="50"/>
      <c r="AN127" s="51" t="s">
        <v>572</v>
      </c>
      <c r="AO127" s="16">
        <v>0</v>
      </c>
      <c r="AP127" s="50"/>
      <c r="AQ127" s="51" t="s">
        <v>572</v>
      </c>
      <c r="AR127" s="16">
        <v>0</v>
      </c>
      <c r="AS127" s="50">
        <v>0</v>
      </c>
      <c r="AT127" s="50">
        <v>0</v>
      </c>
      <c r="AU127" s="50">
        <v>0</v>
      </c>
      <c r="AV127" s="50">
        <v>0</v>
      </c>
      <c r="AW127" s="50">
        <v>0</v>
      </c>
      <c r="AX127" s="50">
        <v>0</v>
      </c>
      <c r="AY127" s="50">
        <v>0</v>
      </c>
      <c r="AZ127" s="50">
        <v>0</v>
      </c>
      <c r="BA127" s="50">
        <v>0</v>
      </c>
      <c r="BB127" s="50">
        <v>0</v>
      </c>
      <c r="BC127" s="69" t="s">
        <v>572</v>
      </c>
      <c r="BD127" s="423">
        <v>0</v>
      </c>
      <c r="BE127" s="475" t="s">
        <v>572</v>
      </c>
      <c r="BF127" s="25">
        <v>0</v>
      </c>
      <c r="BG127" s="17" t="s">
        <v>572</v>
      </c>
      <c r="BH127" s="16">
        <v>0</v>
      </c>
      <c r="BI127" s="17" t="s">
        <v>572</v>
      </c>
      <c r="BJ127" s="16">
        <v>1</v>
      </c>
      <c r="BK127" s="21" t="s">
        <v>1198</v>
      </c>
      <c r="BL127" s="20" t="s">
        <v>1197</v>
      </c>
      <c r="BM127" s="21" t="s">
        <v>1199</v>
      </c>
      <c r="BN127" s="20" t="s">
        <v>1195</v>
      </c>
      <c r="BO127" s="132" t="s">
        <v>572</v>
      </c>
      <c r="BP127" s="16">
        <v>0</v>
      </c>
      <c r="BQ127" s="134" t="s">
        <v>572</v>
      </c>
      <c r="BR127" s="16">
        <v>0</v>
      </c>
      <c r="BS127" s="17" t="s">
        <v>572</v>
      </c>
      <c r="BT127" s="16">
        <v>0</v>
      </c>
      <c r="BU127" s="69" t="s">
        <v>572</v>
      </c>
      <c r="BV127" s="16">
        <v>0</v>
      </c>
      <c r="BW127" s="50">
        <v>0</v>
      </c>
      <c r="BX127" s="69" t="s">
        <v>572</v>
      </c>
      <c r="BY127" s="16" t="s">
        <v>1966</v>
      </c>
      <c r="BZ127" s="56" t="s">
        <v>572</v>
      </c>
      <c r="CA127" s="56" t="s">
        <v>572</v>
      </c>
      <c r="CB127" s="56" t="s">
        <v>572</v>
      </c>
      <c r="CC127" s="55" t="s">
        <v>572</v>
      </c>
      <c r="CD127" s="83" t="s">
        <v>1276</v>
      </c>
      <c r="CE127" s="1131" t="s">
        <v>1555</v>
      </c>
      <c r="CF127" s="75" t="s">
        <v>1548</v>
      </c>
      <c r="CG127" s="518" t="s">
        <v>13</v>
      </c>
      <c r="CH127" s="518">
        <v>2</v>
      </c>
      <c r="CI127" s="518">
        <v>2012</v>
      </c>
      <c r="CJ127" s="518" t="s">
        <v>1548</v>
      </c>
      <c r="CK127" s="518">
        <v>1</v>
      </c>
      <c r="CL127" s="75">
        <v>2</v>
      </c>
      <c r="CM127" s="75" t="s">
        <v>2699</v>
      </c>
      <c r="CN127" s="518" t="s">
        <v>1553</v>
      </c>
      <c r="CO127" s="518">
        <f t="shared" si="12"/>
        <v>3</v>
      </c>
      <c r="CP127" s="336"/>
      <c r="CQ127" s="67">
        <v>125</v>
      </c>
      <c r="CR127" s="500" t="s">
        <v>743</v>
      </c>
      <c r="CS127" s="507" t="s">
        <v>3552</v>
      </c>
      <c r="CT127" s="511"/>
      <c r="CU127" s="512"/>
      <c r="CV127" s="628" t="s">
        <v>4721</v>
      </c>
      <c r="CW127" s="568">
        <v>0</v>
      </c>
      <c r="CX127" s="631" t="s">
        <v>572</v>
      </c>
      <c r="CY127" s="380">
        <v>9.4200000000000006E-2</v>
      </c>
      <c r="CZ127" s="380">
        <v>5.5100000000000003E-2</v>
      </c>
      <c r="DA127" s="656">
        <v>22</v>
      </c>
      <c r="DB127" s="597">
        <v>11</v>
      </c>
      <c r="DC127" s="597">
        <v>2</v>
      </c>
      <c r="DD127" s="597">
        <v>3</v>
      </c>
      <c r="DE127" s="685" t="s">
        <v>572</v>
      </c>
      <c r="DF127" s="1025" t="s">
        <v>572</v>
      </c>
      <c r="DG127" s="717" t="s">
        <v>572</v>
      </c>
      <c r="DH127" s="1025" t="s">
        <v>572</v>
      </c>
      <c r="DI127" s="700" t="s">
        <v>572</v>
      </c>
      <c r="DJ127" s="109" t="s">
        <v>4195</v>
      </c>
      <c r="DK127" s="537">
        <v>1968</v>
      </c>
      <c r="DL127" s="538" t="s">
        <v>4436</v>
      </c>
      <c r="DM127" s="580" t="s">
        <v>572</v>
      </c>
      <c r="DN127" s="580">
        <v>0</v>
      </c>
      <c r="DO127" s="580" t="s">
        <v>572</v>
      </c>
      <c r="DP127" s="183" t="s">
        <v>572</v>
      </c>
      <c r="DQ127" s="183" t="s">
        <v>572</v>
      </c>
      <c r="DR127" s="183" t="s">
        <v>572</v>
      </c>
      <c r="DS127" s="184" t="s">
        <v>572</v>
      </c>
      <c r="DT127" s="542" t="s">
        <v>4195</v>
      </c>
      <c r="DU127" s="676">
        <v>2012</v>
      </c>
      <c r="DV127" s="183" t="s">
        <v>572</v>
      </c>
      <c r="DW127" s="547" t="s">
        <v>572</v>
      </c>
      <c r="DX127" s="183">
        <v>0</v>
      </c>
      <c r="DY127" s="183" t="s">
        <v>572</v>
      </c>
      <c r="DZ127" s="547" t="s">
        <v>572</v>
      </c>
      <c r="EA127" s="256" t="s">
        <v>572</v>
      </c>
      <c r="EB127" s="58">
        <v>0</v>
      </c>
      <c r="EC127" s="183">
        <v>0</v>
      </c>
      <c r="ED127" s="642" t="s">
        <v>4195</v>
      </c>
      <c r="EE127" s="183">
        <v>2012</v>
      </c>
      <c r="EF127" s="183" t="s">
        <v>572</v>
      </c>
      <c r="EG127" s="183" t="s">
        <v>572</v>
      </c>
      <c r="EH127" s="547" t="s">
        <v>572</v>
      </c>
      <c r="EI127" s="547" t="s">
        <v>572</v>
      </c>
      <c r="EJ127" s="183">
        <v>0</v>
      </c>
      <c r="EK127" s="183" t="s">
        <v>572</v>
      </c>
      <c r="EL127" s="547" t="s">
        <v>572</v>
      </c>
      <c r="EM127" s="58" t="s">
        <v>572</v>
      </c>
      <c r="EN127" s="58">
        <v>0</v>
      </c>
      <c r="EO127" s="342">
        <v>0</v>
      </c>
      <c r="EP127" s="340" t="s">
        <v>572</v>
      </c>
      <c r="EQ127" s="340" t="s">
        <v>572</v>
      </c>
      <c r="ER127" s="611" t="s">
        <v>572</v>
      </c>
      <c r="ES127" s="183" t="s">
        <v>572</v>
      </c>
      <c r="ET127" s="184">
        <v>0</v>
      </c>
      <c r="EU127" s="799" t="s">
        <v>572</v>
      </c>
      <c r="EV127" s="569" t="s">
        <v>572</v>
      </c>
      <c r="EW127" s="183" t="s">
        <v>572</v>
      </c>
      <c r="EX127" s="561">
        <v>0</v>
      </c>
      <c r="EY127" s="572" t="s">
        <v>572</v>
      </c>
      <c r="EZ127" s="561" t="s">
        <v>572</v>
      </c>
      <c r="FA127" s="600">
        <v>0</v>
      </c>
      <c r="FB127" s="742" t="s">
        <v>572</v>
      </c>
      <c r="FC127" s="740">
        <v>0</v>
      </c>
      <c r="FD127" s="15" t="s">
        <v>572</v>
      </c>
      <c r="FE127" s="747" t="s">
        <v>572</v>
      </c>
      <c r="FF127" s="761" t="s">
        <v>7407</v>
      </c>
      <c r="FG127" s="762" t="s">
        <v>7408</v>
      </c>
      <c r="FH127" s="713">
        <v>2</v>
      </c>
      <c r="FI127" s="788" t="s">
        <v>2699</v>
      </c>
      <c r="FJ127" s="119" t="s">
        <v>7409</v>
      </c>
      <c r="FK127" s="561">
        <v>2009</v>
      </c>
      <c r="FL127" s="561">
        <v>3</v>
      </c>
      <c r="FM127" s="600">
        <v>2</v>
      </c>
      <c r="FN127" s="761" t="s">
        <v>7407</v>
      </c>
      <c r="FO127" s="762" t="s">
        <v>7408</v>
      </c>
      <c r="FP127" s="713">
        <v>2</v>
      </c>
      <c r="FQ127" s="788" t="s">
        <v>2699</v>
      </c>
      <c r="FR127" s="119" t="s">
        <v>7409</v>
      </c>
      <c r="FS127" s="561">
        <v>2009</v>
      </c>
      <c r="FT127" s="561">
        <v>3</v>
      </c>
      <c r="FU127" s="600">
        <v>2</v>
      </c>
      <c r="FV127" s="566" t="s">
        <v>2486</v>
      </c>
      <c r="FW127" s="813" t="s">
        <v>572</v>
      </c>
      <c r="FX127" s="722" t="s">
        <v>7604</v>
      </c>
      <c r="FY127" s="540" t="s">
        <v>572</v>
      </c>
      <c r="FZ127" s="540">
        <v>0</v>
      </c>
      <c r="GA127" s="676">
        <v>0</v>
      </c>
      <c r="GB127" s="860" t="s">
        <v>572</v>
      </c>
      <c r="GC127" s="571" t="s">
        <v>8</v>
      </c>
      <c r="GD127" s="183">
        <v>2</v>
      </c>
      <c r="GE127" s="683" t="s">
        <v>2699</v>
      </c>
      <c r="GF127" s="183">
        <v>1993</v>
      </c>
      <c r="GG127" s="183">
        <v>3</v>
      </c>
      <c r="GH127" s="340" t="s">
        <v>8835</v>
      </c>
      <c r="GI127" s="184">
        <v>4</v>
      </c>
      <c r="GJ127" s="426">
        <f t="shared" si="13"/>
        <v>7</v>
      </c>
      <c r="GK127" s="427">
        <f t="shared" si="14"/>
        <v>31.818181818181817</v>
      </c>
      <c r="GL127" s="12" t="str">
        <f t="shared" si="15"/>
        <v>C</v>
      </c>
      <c r="GM127" s="83" t="s">
        <v>38</v>
      </c>
      <c r="GN127" s="83" t="s">
        <v>2455</v>
      </c>
      <c r="GO127" s="342"/>
      <c r="GP127" s="1017"/>
      <c r="GQ127" s="59">
        <v>1</v>
      </c>
      <c r="GR127" s="57"/>
      <c r="GS127" s="58"/>
      <c r="GT127" s="59"/>
    </row>
    <row r="128" spans="1:202" x14ac:dyDescent="0.25">
      <c r="A128" s="67">
        <v>126</v>
      </c>
      <c r="B128" s="13"/>
      <c r="C128" s="14" t="s">
        <v>744</v>
      </c>
      <c r="D128" s="83" t="s">
        <v>12</v>
      </c>
      <c r="E128" s="849">
        <v>28513.7</v>
      </c>
      <c r="F128" s="847">
        <v>20800.346516000624</v>
      </c>
      <c r="G128" s="49">
        <v>730</v>
      </c>
      <c r="H128" s="109" t="s">
        <v>746</v>
      </c>
      <c r="I128" s="369" t="s">
        <v>745</v>
      </c>
      <c r="J128" s="50">
        <v>2</v>
      </c>
      <c r="K128" s="82" t="s">
        <v>4196</v>
      </c>
      <c r="L128" s="50">
        <v>2</v>
      </c>
      <c r="M128" s="529" t="s">
        <v>9608</v>
      </c>
      <c r="N128" s="16">
        <v>1</v>
      </c>
      <c r="O128" s="17" t="s">
        <v>572</v>
      </c>
      <c r="P128" s="50">
        <v>0</v>
      </c>
      <c r="Q128" s="53" t="s">
        <v>572</v>
      </c>
      <c r="R128" s="16">
        <v>0</v>
      </c>
      <c r="S128" s="50">
        <v>0</v>
      </c>
      <c r="T128" s="17" t="s">
        <v>572</v>
      </c>
      <c r="U128" s="16">
        <v>2</v>
      </c>
      <c r="V128" s="254">
        <v>1</v>
      </c>
      <c r="W128" s="16">
        <v>0</v>
      </c>
      <c r="X128" s="17" t="s">
        <v>572</v>
      </c>
      <c r="Y128" s="16">
        <v>0</v>
      </c>
      <c r="Z128" s="17" t="s">
        <v>572</v>
      </c>
      <c r="AA128" s="16">
        <v>1</v>
      </c>
      <c r="AB128" s="50">
        <v>1</v>
      </c>
      <c r="AC128" s="51">
        <v>2002</v>
      </c>
      <c r="AD128" s="89">
        <v>1</v>
      </c>
      <c r="AE128" s="86">
        <v>0</v>
      </c>
      <c r="AF128" s="86">
        <v>3</v>
      </c>
      <c r="AG128" s="107">
        <v>2011</v>
      </c>
      <c r="AH128" s="16">
        <v>0</v>
      </c>
      <c r="AI128" s="50"/>
      <c r="AJ128" s="51" t="s">
        <v>572</v>
      </c>
      <c r="AK128" s="16">
        <v>1</v>
      </c>
      <c r="AL128" s="50">
        <v>4</v>
      </c>
      <c r="AM128" s="50">
        <v>1</v>
      </c>
      <c r="AN128" s="51">
        <v>2002</v>
      </c>
      <c r="AO128" s="16">
        <v>1</v>
      </c>
      <c r="AP128" s="50">
        <v>1</v>
      </c>
      <c r="AQ128" s="51">
        <v>2007</v>
      </c>
      <c r="AR128" s="16">
        <v>1</v>
      </c>
      <c r="AS128" s="50">
        <v>1</v>
      </c>
      <c r="AT128" s="50">
        <v>0</v>
      </c>
      <c r="AU128" s="50">
        <v>1</v>
      </c>
      <c r="AV128" s="50">
        <v>1</v>
      </c>
      <c r="AW128" s="50">
        <v>1</v>
      </c>
      <c r="AX128" s="50">
        <v>1</v>
      </c>
      <c r="AY128" s="50">
        <v>0</v>
      </c>
      <c r="AZ128" s="50">
        <v>1</v>
      </c>
      <c r="BA128" s="50">
        <v>0</v>
      </c>
      <c r="BB128" s="50">
        <v>0</v>
      </c>
      <c r="BC128" s="69" t="s">
        <v>572</v>
      </c>
      <c r="BD128" s="423">
        <v>0</v>
      </c>
      <c r="BE128" s="475" t="s">
        <v>572</v>
      </c>
      <c r="BF128" s="25">
        <v>0</v>
      </c>
      <c r="BG128" s="19" t="s">
        <v>572</v>
      </c>
      <c r="BH128" s="16">
        <v>0</v>
      </c>
      <c r="BI128" s="19" t="s">
        <v>572</v>
      </c>
      <c r="BJ128" s="16">
        <v>0</v>
      </c>
      <c r="BK128" s="21" t="s">
        <v>747</v>
      </c>
      <c r="BL128" s="20" t="s">
        <v>739</v>
      </c>
      <c r="BM128" s="21" t="s">
        <v>749</v>
      </c>
      <c r="BN128" s="20" t="s">
        <v>748</v>
      </c>
      <c r="BO128" s="132" t="s">
        <v>572</v>
      </c>
      <c r="BP128" s="16">
        <v>0</v>
      </c>
      <c r="BQ128" s="134" t="s">
        <v>572</v>
      </c>
      <c r="BR128" s="16">
        <v>1</v>
      </c>
      <c r="BS128" s="19" t="s">
        <v>1903</v>
      </c>
      <c r="BT128" s="16">
        <v>0</v>
      </c>
      <c r="BU128" s="69" t="s">
        <v>572</v>
      </c>
      <c r="BV128" s="16">
        <v>0</v>
      </c>
      <c r="BW128" s="50">
        <v>3</v>
      </c>
      <c r="BX128" s="69" t="s">
        <v>572</v>
      </c>
      <c r="BY128" s="16" t="s">
        <v>1984</v>
      </c>
      <c r="BZ128" s="50" t="s">
        <v>1966</v>
      </c>
      <c r="CA128" s="56" t="s">
        <v>572</v>
      </c>
      <c r="CB128" s="56" t="s">
        <v>572</v>
      </c>
      <c r="CC128" s="55">
        <v>0</v>
      </c>
      <c r="CD128" s="499" t="s">
        <v>9640</v>
      </c>
      <c r="CE128" s="577" t="s">
        <v>9641</v>
      </c>
      <c r="CF128" s="75" t="s">
        <v>1548</v>
      </c>
      <c r="CG128" s="75" t="s">
        <v>1549</v>
      </c>
      <c r="CH128" s="398">
        <v>3</v>
      </c>
      <c r="CI128" s="398">
        <v>2006</v>
      </c>
      <c r="CJ128" s="75" t="s">
        <v>1542</v>
      </c>
      <c r="CK128" s="75">
        <v>1</v>
      </c>
      <c r="CL128" s="75">
        <v>1</v>
      </c>
      <c r="CM128" s="75" t="s">
        <v>1558</v>
      </c>
      <c r="CN128" s="75" t="s">
        <v>1553</v>
      </c>
      <c r="CO128" s="75">
        <f t="shared" si="12"/>
        <v>2</v>
      </c>
      <c r="CP128" s="336"/>
      <c r="CQ128" s="67">
        <v>126</v>
      </c>
      <c r="CR128" s="500" t="s">
        <v>744</v>
      </c>
      <c r="CS128" s="507" t="s">
        <v>3671</v>
      </c>
      <c r="CT128" s="511">
        <v>2010</v>
      </c>
      <c r="CU128" s="512"/>
      <c r="CV128" s="628" t="s">
        <v>5658</v>
      </c>
      <c r="CW128" s="568">
        <v>1</v>
      </c>
      <c r="CX128" s="636" t="s">
        <v>5659</v>
      </c>
      <c r="CY128" s="380">
        <v>0.39855000000000002</v>
      </c>
      <c r="CZ128" s="380">
        <v>0.1575</v>
      </c>
      <c r="DA128" s="656">
        <v>59</v>
      </c>
      <c r="DB128" s="597">
        <v>11</v>
      </c>
      <c r="DC128" s="597">
        <v>2</v>
      </c>
      <c r="DD128" s="597">
        <v>6</v>
      </c>
      <c r="DE128" s="156" t="s">
        <v>9399</v>
      </c>
      <c r="DF128" s="1025" t="s">
        <v>9400</v>
      </c>
      <c r="DG128" s="717">
        <v>7</v>
      </c>
      <c r="DH128" s="119" t="s">
        <v>9401</v>
      </c>
      <c r="DI128" s="700">
        <v>2006</v>
      </c>
      <c r="DJ128" s="521" t="s">
        <v>3844</v>
      </c>
      <c r="DK128" s="580">
        <v>1968</v>
      </c>
      <c r="DL128" s="538" t="s">
        <v>3844</v>
      </c>
      <c r="DM128" s="580">
        <v>2012</v>
      </c>
      <c r="DN128" s="580">
        <v>3</v>
      </c>
      <c r="DO128" s="580">
        <v>4</v>
      </c>
      <c r="DP128" s="183" t="s">
        <v>572</v>
      </c>
      <c r="DQ128" s="183" t="s">
        <v>572</v>
      </c>
      <c r="DR128" s="183" t="s">
        <v>572</v>
      </c>
      <c r="DS128" s="184" t="s">
        <v>572</v>
      </c>
      <c r="DT128" s="571" t="s">
        <v>4491</v>
      </c>
      <c r="DU128" s="676">
        <v>1960</v>
      </c>
      <c r="DV128" s="183" t="s">
        <v>5797</v>
      </c>
      <c r="DW128" s="547" t="s">
        <v>5754</v>
      </c>
      <c r="DX128" s="183">
        <v>2</v>
      </c>
      <c r="DY128" s="183" t="s">
        <v>7006</v>
      </c>
      <c r="DZ128" s="538" t="s">
        <v>6380</v>
      </c>
      <c r="EA128" s="374">
        <v>2010</v>
      </c>
      <c r="EB128" s="370">
        <v>3</v>
      </c>
      <c r="EC128" s="539">
        <v>2</v>
      </c>
      <c r="ED128" s="642" t="s">
        <v>5466</v>
      </c>
      <c r="EE128" s="539">
        <v>1968</v>
      </c>
      <c r="EF128" s="537">
        <v>1985</v>
      </c>
      <c r="EG128" s="183">
        <v>4</v>
      </c>
      <c r="EH128" s="541" t="s">
        <v>6052</v>
      </c>
      <c r="EI128" s="547" t="s">
        <v>4470</v>
      </c>
      <c r="EJ128" s="183">
        <v>2</v>
      </c>
      <c r="EK128" s="183" t="s">
        <v>7015</v>
      </c>
      <c r="EL128" s="538" t="s">
        <v>4641</v>
      </c>
      <c r="EM128" s="370">
        <v>1998</v>
      </c>
      <c r="EN128" s="370">
        <v>3</v>
      </c>
      <c r="EO128" s="700">
        <v>2</v>
      </c>
      <c r="EP128" s="676">
        <v>0</v>
      </c>
      <c r="EQ128" s="676">
        <v>0</v>
      </c>
      <c r="ER128" s="542" t="s">
        <v>4569</v>
      </c>
      <c r="ES128" s="183">
        <v>2013</v>
      </c>
      <c r="ET128" s="184">
        <v>2</v>
      </c>
      <c r="EU128" s="799">
        <v>0</v>
      </c>
      <c r="EV128" s="569" t="s">
        <v>572</v>
      </c>
      <c r="EW128" s="183" t="s">
        <v>572</v>
      </c>
      <c r="EX128" s="561">
        <v>0</v>
      </c>
      <c r="EY128" s="571" t="s">
        <v>6613</v>
      </c>
      <c r="EZ128" s="183">
        <v>2012</v>
      </c>
      <c r="FA128" s="599">
        <v>2</v>
      </c>
      <c r="FB128" s="742" t="s">
        <v>572</v>
      </c>
      <c r="FC128" s="740">
        <v>0</v>
      </c>
      <c r="FD128" s="15" t="s">
        <v>572</v>
      </c>
      <c r="FE128" s="747" t="s">
        <v>572</v>
      </c>
      <c r="FF128" s="761" t="s">
        <v>6865</v>
      </c>
      <c r="FG128" s="762" t="s">
        <v>6866</v>
      </c>
      <c r="FH128" s="713">
        <v>1</v>
      </c>
      <c r="FI128" s="788" t="s">
        <v>1563</v>
      </c>
      <c r="FJ128" s="119" t="s">
        <v>7391</v>
      </c>
      <c r="FK128" s="561">
        <v>2005</v>
      </c>
      <c r="FL128" s="561">
        <v>3</v>
      </c>
      <c r="FM128" s="600">
        <v>2</v>
      </c>
      <c r="FN128" s="818" t="s">
        <v>7362</v>
      </c>
      <c r="FO128" s="773" t="s">
        <v>6867</v>
      </c>
      <c r="FP128" s="831">
        <v>1</v>
      </c>
      <c r="FQ128" s="833" t="s">
        <v>1563</v>
      </c>
      <c r="FR128" s="536" t="s">
        <v>6868</v>
      </c>
      <c r="FS128" s="597">
        <v>2004</v>
      </c>
      <c r="FT128" s="597">
        <v>3</v>
      </c>
      <c r="FU128" s="599">
        <v>2</v>
      </c>
      <c r="FV128" s="564" t="s">
        <v>1548</v>
      </c>
      <c r="FW128" s="541" t="s">
        <v>6354</v>
      </c>
      <c r="FX128" s="536" t="s">
        <v>6353</v>
      </c>
      <c r="FY128" s="539">
        <v>2011</v>
      </c>
      <c r="FZ128" s="539">
        <v>3</v>
      </c>
      <c r="GA128" s="676">
        <v>2</v>
      </c>
      <c r="GB128" s="650" t="s">
        <v>6527</v>
      </c>
      <c r="GC128" s="536" t="s">
        <v>9459</v>
      </c>
      <c r="GD128" s="183">
        <v>2</v>
      </c>
      <c r="GE128" s="683" t="s">
        <v>8846</v>
      </c>
      <c r="GF128" s="183">
        <v>1997</v>
      </c>
      <c r="GG128" s="183">
        <v>3</v>
      </c>
      <c r="GH128" s="340" t="s">
        <v>8835</v>
      </c>
      <c r="GI128" s="184">
        <v>4</v>
      </c>
      <c r="GJ128" s="426">
        <f t="shared" si="13"/>
        <v>15</v>
      </c>
      <c r="GK128" s="427">
        <f t="shared" si="14"/>
        <v>68.181818181818173</v>
      </c>
      <c r="GL128" s="12" t="str">
        <f t="shared" si="15"/>
        <v>B</v>
      </c>
      <c r="GM128" s="83" t="s">
        <v>12</v>
      </c>
      <c r="GN128" s="18" t="s">
        <v>2459</v>
      </c>
      <c r="GO128" s="1161" t="s">
        <v>3851</v>
      </c>
      <c r="GP128" s="1016"/>
      <c r="GQ128" s="184">
        <v>0</v>
      </c>
      <c r="GR128" s="57"/>
      <c r="GS128" s="58"/>
      <c r="GT128" s="59"/>
    </row>
    <row r="129" spans="1:202" x14ac:dyDescent="0.25">
      <c r="A129" s="67">
        <v>127</v>
      </c>
      <c r="B129" s="13"/>
      <c r="C129" s="14" t="s">
        <v>750</v>
      </c>
      <c r="D129" s="83" t="s">
        <v>38</v>
      </c>
      <c r="E129" s="849">
        <v>16900.725999999999</v>
      </c>
      <c r="F129" s="847">
        <v>828795.91296495753</v>
      </c>
      <c r="G129" s="49">
        <v>48940</v>
      </c>
      <c r="H129" s="177" t="s">
        <v>2424</v>
      </c>
      <c r="I129" s="369" t="s">
        <v>751</v>
      </c>
      <c r="J129" s="50">
        <v>2</v>
      </c>
      <c r="K129" s="119" t="s">
        <v>2425</v>
      </c>
      <c r="L129" s="50">
        <v>1</v>
      </c>
      <c r="M129" s="529" t="s">
        <v>9609</v>
      </c>
      <c r="N129" s="16">
        <v>2</v>
      </c>
      <c r="O129" s="19" t="s">
        <v>1904</v>
      </c>
      <c r="P129" s="50">
        <v>1</v>
      </c>
      <c r="Q129" s="177" t="s">
        <v>3118</v>
      </c>
      <c r="R129" s="16">
        <v>0</v>
      </c>
      <c r="S129" s="50">
        <v>1</v>
      </c>
      <c r="T129" s="17" t="s">
        <v>572</v>
      </c>
      <c r="U129" s="16">
        <v>2</v>
      </c>
      <c r="V129" s="254">
        <v>1</v>
      </c>
      <c r="W129" s="16">
        <v>1</v>
      </c>
      <c r="X129" s="19" t="s">
        <v>2207</v>
      </c>
      <c r="Y129" s="16">
        <v>1</v>
      </c>
      <c r="Z129" s="177" t="s">
        <v>3119</v>
      </c>
      <c r="AA129" s="16">
        <v>1</v>
      </c>
      <c r="AB129" s="50">
        <v>1</v>
      </c>
      <c r="AC129" s="51">
        <v>1911</v>
      </c>
      <c r="AD129" s="16">
        <v>1</v>
      </c>
      <c r="AE129" s="50">
        <v>1</v>
      </c>
      <c r="AF129" s="50">
        <v>5</v>
      </c>
      <c r="AG129" s="55">
        <v>2007</v>
      </c>
      <c r="AH129" s="16">
        <v>0</v>
      </c>
      <c r="AI129" s="50"/>
      <c r="AJ129" s="51" t="s">
        <v>572</v>
      </c>
      <c r="AK129" s="16">
        <v>1</v>
      </c>
      <c r="AL129" s="50">
        <v>4</v>
      </c>
      <c r="AM129" s="50">
        <v>1</v>
      </c>
      <c r="AN129" s="51">
        <v>2007</v>
      </c>
      <c r="AO129" s="16">
        <v>1</v>
      </c>
      <c r="AP129" s="50">
        <v>1</v>
      </c>
      <c r="AQ129" s="51">
        <v>2005</v>
      </c>
      <c r="AR129" s="16">
        <v>0</v>
      </c>
      <c r="AS129" s="50">
        <v>1</v>
      </c>
      <c r="AT129" s="50">
        <v>0</v>
      </c>
      <c r="AU129" s="50">
        <v>0</v>
      </c>
      <c r="AV129" s="50">
        <v>0</v>
      </c>
      <c r="AW129" s="50">
        <v>1</v>
      </c>
      <c r="AX129" s="50">
        <v>0</v>
      </c>
      <c r="AY129" s="50">
        <v>0</v>
      </c>
      <c r="AZ129" s="50">
        <v>0</v>
      </c>
      <c r="BA129" s="50">
        <v>0</v>
      </c>
      <c r="BB129" s="50">
        <v>0</v>
      </c>
      <c r="BC129" s="69" t="s">
        <v>572</v>
      </c>
      <c r="BD129" s="423">
        <v>1</v>
      </c>
      <c r="BE129" s="19" t="s">
        <v>3191</v>
      </c>
      <c r="BF129" s="25">
        <v>0</v>
      </c>
      <c r="BG129" s="19" t="s">
        <v>572</v>
      </c>
      <c r="BH129" s="16">
        <v>0</v>
      </c>
      <c r="BI129" s="19" t="s">
        <v>572</v>
      </c>
      <c r="BJ129" s="16">
        <v>3</v>
      </c>
      <c r="BK129" s="21" t="s">
        <v>753</v>
      </c>
      <c r="BL129" s="20" t="s">
        <v>752</v>
      </c>
      <c r="BM129" s="21" t="s">
        <v>755</v>
      </c>
      <c r="BN129" s="20" t="s">
        <v>754</v>
      </c>
      <c r="BO129" s="19" t="s">
        <v>1905</v>
      </c>
      <c r="BP129" s="16">
        <v>1</v>
      </c>
      <c r="BQ129" s="19" t="s">
        <v>1906</v>
      </c>
      <c r="BR129" s="16">
        <v>1</v>
      </c>
      <c r="BS129" s="19" t="s">
        <v>2121</v>
      </c>
      <c r="BT129" s="16">
        <v>0</v>
      </c>
      <c r="BU129" s="69" t="s">
        <v>572</v>
      </c>
      <c r="BV129" s="16">
        <v>1</v>
      </c>
      <c r="BW129" s="50">
        <v>3</v>
      </c>
      <c r="BX129" s="69" t="s">
        <v>572</v>
      </c>
      <c r="BY129" s="16" t="s">
        <v>2012</v>
      </c>
      <c r="BZ129" s="50" t="s">
        <v>1966</v>
      </c>
      <c r="CA129" s="56" t="s">
        <v>572</v>
      </c>
      <c r="CB129" s="56" t="s">
        <v>572</v>
      </c>
      <c r="CC129" s="55">
        <v>0</v>
      </c>
      <c r="CD129" s="83" t="s">
        <v>1697</v>
      </c>
      <c r="CE129" s="1131" t="s">
        <v>1696</v>
      </c>
      <c r="CF129" s="75" t="s">
        <v>1556</v>
      </c>
      <c r="CG129" s="75" t="s">
        <v>13</v>
      </c>
      <c r="CH129" s="75">
        <v>3</v>
      </c>
      <c r="CI129" s="75">
        <v>2003</v>
      </c>
      <c r="CJ129" s="75" t="s">
        <v>1542</v>
      </c>
      <c r="CK129" s="75">
        <v>1</v>
      </c>
      <c r="CL129" s="75">
        <v>1</v>
      </c>
      <c r="CM129" s="75" t="s">
        <v>1563</v>
      </c>
      <c r="CN129" s="75" t="s">
        <v>1553</v>
      </c>
      <c r="CO129" s="75">
        <f t="shared" si="12"/>
        <v>3</v>
      </c>
      <c r="CP129" s="336"/>
      <c r="CQ129" s="67">
        <v>127</v>
      </c>
      <c r="CR129" s="500" t="s">
        <v>750</v>
      </c>
      <c r="CS129" s="507" t="s">
        <v>3672</v>
      </c>
      <c r="CT129" s="511"/>
      <c r="CU129" s="512"/>
      <c r="CV129" s="632" t="s">
        <v>5660</v>
      </c>
      <c r="CW129" s="568">
        <v>2</v>
      </c>
      <c r="CX129" s="636" t="s">
        <v>5660</v>
      </c>
      <c r="CY129" s="380">
        <v>0.92754000000000003</v>
      </c>
      <c r="CZ129" s="380">
        <v>0.92910000000000004</v>
      </c>
      <c r="DA129" s="656">
        <v>100</v>
      </c>
      <c r="DB129" s="597">
        <v>75</v>
      </c>
      <c r="DC129" s="597">
        <v>70</v>
      </c>
      <c r="DD129" s="597">
        <v>88</v>
      </c>
      <c r="DE129" s="685" t="s">
        <v>9008</v>
      </c>
      <c r="DF129" s="1025" t="s">
        <v>9278</v>
      </c>
      <c r="DG129" s="717">
        <v>3</v>
      </c>
      <c r="DH129" s="119" t="s">
        <v>9154</v>
      </c>
      <c r="DI129" s="700">
        <v>2008</v>
      </c>
      <c r="DJ129" s="521" t="s">
        <v>4285</v>
      </c>
      <c r="DK129" s="537">
        <v>1841</v>
      </c>
      <c r="DL129" s="538" t="s">
        <v>4286</v>
      </c>
      <c r="DM129" s="580">
        <v>2009</v>
      </c>
      <c r="DN129" s="580">
        <v>2</v>
      </c>
      <c r="DO129" s="580">
        <v>4</v>
      </c>
      <c r="DP129" s="183" t="s">
        <v>572</v>
      </c>
      <c r="DQ129" s="183" t="s">
        <v>572</v>
      </c>
      <c r="DR129" s="183" t="s">
        <v>572</v>
      </c>
      <c r="DS129" s="184" t="s">
        <v>572</v>
      </c>
      <c r="DT129" s="571" t="s">
        <v>6382</v>
      </c>
      <c r="DU129" s="676">
        <v>1798</v>
      </c>
      <c r="DV129" s="183" t="s">
        <v>6381</v>
      </c>
      <c r="DW129" s="547" t="s">
        <v>5754</v>
      </c>
      <c r="DX129" s="183">
        <v>2</v>
      </c>
      <c r="DY129" s="183" t="s">
        <v>2699</v>
      </c>
      <c r="DZ129" s="538" t="s">
        <v>4570</v>
      </c>
      <c r="EA129" s="374">
        <v>2007</v>
      </c>
      <c r="EB129" s="370">
        <v>3</v>
      </c>
      <c r="EC129" s="539">
        <v>2</v>
      </c>
      <c r="ED129" s="571" t="s">
        <v>6382</v>
      </c>
      <c r="EE129" s="676">
        <v>1798</v>
      </c>
      <c r="EF129" s="537">
        <v>1953</v>
      </c>
      <c r="EG129" s="183">
        <v>4</v>
      </c>
      <c r="EH129" s="547" t="s">
        <v>4129</v>
      </c>
      <c r="EI129" s="547" t="s">
        <v>6383</v>
      </c>
      <c r="EJ129" s="183">
        <v>2</v>
      </c>
      <c r="EK129" s="183" t="s">
        <v>2699</v>
      </c>
      <c r="EL129" s="538" t="s">
        <v>6384</v>
      </c>
      <c r="EM129" s="370">
        <v>2009</v>
      </c>
      <c r="EN129" s="370">
        <v>3</v>
      </c>
      <c r="EO129" s="700">
        <v>3</v>
      </c>
      <c r="EP129" s="676">
        <v>1</v>
      </c>
      <c r="EQ129" s="676">
        <v>1</v>
      </c>
      <c r="ER129" s="542" t="s">
        <v>4570</v>
      </c>
      <c r="ES129" s="183">
        <v>1996</v>
      </c>
      <c r="ET129" s="184">
        <v>2</v>
      </c>
      <c r="EU129" s="799">
        <v>1</v>
      </c>
      <c r="EV129" s="569" t="s">
        <v>572</v>
      </c>
      <c r="EW129" s="183" t="s">
        <v>572</v>
      </c>
      <c r="EX129" s="717">
        <v>1</v>
      </c>
      <c r="EY129" s="571" t="s">
        <v>6274</v>
      </c>
      <c r="EZ129" s="183">
        <v>2006</v>
      </c>
      <c r="FA129" s="599">
        <v>2</v>
      </c>
      <c r="FB129" s="742">
        <v>1095100</v>
      </c>
      <c r="FC129" s="740">
        <v>2</v>
      </c>
      <c r="FD129" s="692" t="s">
        <v>6853</v>
      </c>
      <c r="FE129" s="747">
        <v>2010</v>
      </c>
      <c r="FF129" s="761" t="s">
        <v>7342</v>
      </c>
      <c r="FG129" s="762" t="s">
        <v>7345</v>
      </c>
      <c r="FH129" s="713">
        <v>2</v>
      </c>
      <c r="FI129" s="788" t="s">
        <v>2699</v>
      </c>
      <c r="FJ129" s="119" t="s">
        <v>7344</v>
      </c>
      <c r="FK129" s="561">
        <v>2010</v>
      </c>
      <c r="FL129" s="561">
        <v>3</v>
      </c>
      <c r="FM129" s="600">
        <v>2</v>
      </c>
      <c r="FN129" s="761" t="s">
        <v>7342</v>
      </c>
      <c r="FO129" s="762" t="s">
        <v>7345</v>
      </c>
      <c r="FP129" s="561">
        <v>2</v>
      </c>
      <c r="FQ129" s="762" t="s">
        <v>2699</v>
      </c>
      <c r="FR129" s="119" t="s">
        <v>7344</v>
      </c>
      <c r="FS129" s="561">
        <v>2010</v>
      </c>
      <c r="FT129" s="561">
        <v>3</v>
      </c>
      <c r="FU129" s="600">
        <v>2</v>
      </c>
      <c r="FV129" s="423" t="s">
        <v>572</v>
      </c>
      <c r="FW129" s="547" t="s">
        <v>7606</v>
      </c>
      <c r="FX129" s="536" t="s">
        <v>5910</v>
      </c>
      <c r="FY129" s="539">
        <v>2011</v>
      </c>
      <c r="FZ129" s="539">
        <v>3</v>
      </c>
      <c r="GA129" s="676">
        <v>2</v>
      </c>
      <c r="GB129" s="650" t="s">
        <v>6528</v>
      </c>
      <c r="GC129" s="980" t="s">
        <v>8805</v>
      </c>
      <c r="GD129" s="183">
        <v>1</v>
      </c>
      <c r="GE129" s="683" t="s">
        <v>1563</v>
      </c>
      <c r="GF129" s="183">
        <v>2003</v>
      </c>
      <c r="GG129" s="183">
        <v>3</v>
      </c>
      <c r="GH129" s="340" t="s">
        <v>9443</v>
      </c>
      <c r="GI129" s="184" t="s">
        <v>8840</v>
      </c>
      <c r="GJ129" s="426">
        <f t="shared" si="13"/>
        <v>18</v>
      </c>
      <c r="GK129" s="427">
        <f t="shared" si="14"/>
        <v>81.818181818181827</v>
      </c>
      <c r="GL129" s="12" t="str">
        <f t="shared" si="15"/>
        <v>A</v>
      </c>
      <c r="GM129" s="83" t="s">
        <v>38</v>
      </c>
      <c r="GN129" s="83"/>
      <c r="GO129" s="342"/>
      <c r="GP129" s="1017"/>
      <c r="GQ129" s="59">
        <v>0</v>
      </c>
      <c r="GR129" s="57" t="s">
        <v>2429</v>
      </c>
      <c r="GS129" s="58" t="s">
        <v>2430</v>
      </c>
      <c r="GT129" s="59"/>
    </row>
    <row r="130" spans="1:202" x14ac:dyDescent="0.25">
      <c r="A130" s="67">
        <v>128</v>
      </c>
      <c r="B130" s="13"/>
      <c r="C130" s="14" t="s">
        <v>756</v>
      </c>
      <c r="D130" s="83" t="s">
        <v>38</v>
      </c>
      <c r="E130" s="849">
        <v>4528.5259999999998</v>
      </c>
      <c r="F130" s="847">
        <v>184210.69023472132</v>
      </c>
      <c r="G130" s="49">
        <v>40080</v>
      </c>
      <c r="H130" s="109" t="s">
        <v>758</v>
      </c>
      <c r="I130" s="369" t="s">
        <v>757</v>
      </c>
      <c r="J130" s="50">
        <v>2</v>
      </c>
      <c r="K130" s="82" t="s">
        <v>1389</v>
      </c>
      <c r="L130" s="1177">
        <v>1</v>
      </c>
      <c r="M130" s="19" t="s">
        <v>3105</v>
      </c>
      <c r="N130" s="16">
        <v>1</v>
      </c>
      <c r="O130" s="69" t="s">
        <v>572</v>
      </c>
      <c r="P130" s="50">
        <v>1</v>
      </c>
      <c r="Q130" s="115" t="s">
        <v>2355</v>
      </c>
      <c r="R130" s="16">
        <v>1</v>
      </c>
      <c r="S130" s="50">
        <v>1</v>
      </c>
      <c r="T130" s="19" t="s">
        <v>2355</v>
      </c>
      <c r="U130" s="16">
        <v>2</v>
      </c>
      <c r="V130" s="254">
        <v>1</v>
      </c>
      <c r="W130" s="16">
        <v>2</v>
      </c>
      <c r="X130" s="177" t="s">
        <v>3106</v>
      </c>
      <c r="Y130" s="16">
        <v>1</v>
      </c>
      <c r="Z130" s="1" t="s">
        <v>2034</v>
      </c>
      <c r="AA130" s="16">
        <v>1</v>
      </c>
      <c r="AB130" s="50">
        <v>1</v>
      </c>
      <c r="AC130" s="51">
        <v>1997</v>
      </c>
      <c r="AD130" s="16">
        <v>1</v>
      </c>
      <c r="AE130" s="50">
        <v>1</v>
      </c>
      <c r="AF130" s="50">
        <v>4</v>
      </c>
      <c r="AG130" s="51">
        <v>1992</v>
      </c>
      <c r="AH130" s="16">
        <v>1</v>
      </c>
      <c r="AI130" s="50">
        <v>1</v>
      </c>
      <c r="AJ130" s="51">
        <v>2000</v>
      </c>
      <c r="AK130" s="16">
        <v>1</v>
      </c>
      <c r="AL130" s="50">
        <v>2</v>
      </c>
      <c r="AM130" s="50">
        <v>1</v>
      </c>
      <c r="AN130" s="51">
        <v>2000</v>
      </c>
      <c r="AO130" s="16">
        <v>1</v>
      </c>
      <c r="AP130" s="50">
        <v>1</v>
      </c>
      <c r="AQ130" s="51">
        <v>1994</v>
      </c>
      <c r="AR130" s="16">
        <v>1</v>
      </c>
      <c r="AS130" s="50">
        <v>1</v>
      </c>
      <c r="AT130" s="50">
        <v>0</v>
      </c>
      <c r="AU130" s="50">
        <v>0</v>
      </c>
      <c r="AV130" s="50">
        <v>0</v>
      </c>
      <c r="AW130" s="50">
        <v>1</v>
      </c>
      <c r="AX130" s="50" t="s">
        <v>2681</v>
      </c>
      <c r="AY130" s="50">
        <v>1</v>
      </c>
      <c r="AZ130" s="50">
        <v>1</v>
      </c>
      <c r="BA130" s="50">
        <v>1</v>
      </c>
      <c r="BB130" s="50">
        <v>1</v>
      </c>
      <c r="BC130" s="288" t="s">
        <v>1390</v>
      </c>
      <c r="BD130" s="423">
        <v>1</v>
      </c>
      <c r="BE130" s="19" t="s">
        <v>3192</v>
      </c>
      <c r="BF130" s="25">
        <v>0</v>
      </c>
      <c r="BG130" s="19" t="s">
        <v>572</v>
      </c>
      <c r="BH130" s="16">
        <v>0</v>
      </c>
      <c r="BI130" s="19" t="s">
        <v>572</v>
      </c>
      <c r="BJ130" s="16">
        <v>3</v>
      </c>
      <c r="BK130" s="21" t="s">
        <v>760</v>
      </c>
      <c r="BL130" s="20" t="s">
        <v>759</v>
      </c>
      <c r="BM130" s="21" t="s">
        <v>762</v>
      </c>
      <c r="BN130" s="20" t="s">
        <v>761</v>
      </c>
      <c r="BO130" s="1" t="s">
        <v>1390</v>
      </c>
      <c r="BP130" s="16">
        <v>1</v>
      </c>
      <c r="BQ130" s="17" t="s">
        <v>2035</v>
      </c>
      <c r="BR130" s="16">
        <v>1</v>
      </c>
      <c r="BS130" s="19" t="s">
        <v>2036</v>
      </c>
      <c r="BT130" s="16">
        <v>2</v>
      </c>
      <c r="BU130" s="24" t="s">
        <v>3107</v>
      </c>
      <c r="BV130" s="16">
        <v>1</v>
      </c>
      <c r="BW130" s="50">
        <v>3</v>
      </c>
      <c r="BX130" s="69" t="s">
        <v>572</v>
      </c>
      <c r="BY130" s="16" t="s">
        <v>1966</v>
      </c>
      <c r="BZ130" s="56" t="s">
        <v>572</v>
      </c>
      <c r="CA130" s="56" t="s">
        <v>572</v>
      </c>
      <c r="CB130" s="56" t="s">
        <v>572</v>
      </c>
      <c r="CC130" s="55" t="s">
        <v>572</v>
      </c>
      <c r="CD130" s="83" t="s">
        <v>1700</v>
      </c>
      <c r="CE130" s="1131" t="s">
        <v>1555</v>
      </c>
      <c r="CF130" s="75" t="s">
        <v>1556</v>
      </c>
      <c r="CG130" s="75" t="s">
        <v>13</v>
      </c>
      <c r="CH130" s="75">
        <v>3</v>
      </c>
      <c r="CI130" s="75">
        <v>1999</v>
      </c>
      <c r="CJ130" s="75" t="s">
        <v>1542</v>
      </c>
      <c r="CK130" s="75">
        <v>1</v>
      </c>
      <c r="CL130" s="75">
        <v>2</v>
      </c>
      <c r="CM130" s="75" t="s">
        <v>1699</v>
      </c>
      <c r="CN130" s="75" t="s">
        <v>1553</v>
      </c>
      <c r="CO130" s="75">
        <f t="shared" si="12"/>
        <v>3</v>
      </c>
      <c r="CP130" s="336"/>
      <c r="CQ130" s="67">
        <v>128</v>
      </c>
      <c r="CR130" s="500" t="s">
        <v>756</v>
      </c>
      <c r="CS130" s="507" t="s">
        <v>3673</v>
      </c>
      <c r="CT130" s="511"/>
      <c r="CU130" s="512"/>
      <c r="CV130" s="632" t="s">
        <v>5545</v>
      </c>
      <c r="CW130" s="568">
        <v>2</v>
      </c>
      <c r="CX130" s="636" t="s">
        <v>5545</v>
      </c>
      <c r="CY130" s="380">
        <v>0.94203000000000003</v>
      </c>
      <c r="CZ130" s="380">
        <v>0.84250000000000003</v>
      </c>
      <c r="DA130" s="656">
        <v>97</v>
      </c>
      <c r="DB130" s="597">
        <v>66</v>
      </c>
      <c r="DC130" s="597">
        <v>84</v>
      </c>
      <c r="DD130" s="597">
        <v>53</v>
      </c>
      <c r="DE130" s="685" t="s">
        <v>9402</v>
      </c>
      <c r="DF130" s="1025" t="s">
        <v>9403</v>
      </c>
      <c r="DG130" s="717">
        <v>3</v>
      </c>
      <c r="DH130" s="119" t="s">
        <v>9404</v>
      </c>
      <c r="DI130" s="700">
        <v>2010</v>
      </c>
      <c r="DJ130" s="521" t="s">
        <v>758</v>
      </c>
      <c r="DK130" s="537">
        <v>1840</v>
      </c>
      <c r="DL130" s="538" t="s">
        <v>4290</v>
      </c>
      <c r="DM130" s="581">
        <v>1989</v>
      </c>
      <c r="DN130" s="581">
        <v>2</v>
      </c>
      <c r="DO130" s="580">
        <v>4</v>
      </c>
      <c r="DP130" s="183" t="s">
        <v>572</v>
      </c>
      <c r="DQ130" s="538" t="s">
        <v>3106</v>
      </c>
      <c r="DR130" s="183" t="s">
        <v>572</v>
      </c>
      <c r="DS130" s="184" t="s">
        <v>572</v>
      </c>
      <c r="DT130" s="542" t="s">
        <v>6385</v>
      </c>
      <c r="DU130" s="340">
        <v>1878</v>
      </c>
      <c r="DV130" s="183" t="s">
        <v>6388</v>
      </c>
      <c r="DW130" s="547" t="s">
        <v>6120</v>
      </c>
      <c r="DX130" s="183">
        <v>2</v>
      </c>
      <c r="DY130" s="183" t="s">
        <v>2699</v>
      </c>
      <c r="DZ130" s="538" t="s">
        <v>6387</v>
      </c>
      <c r="EA130" s="256">
        <v>2008</v>
      </c>
      <c r="EB130" s="58">
        <v>3</v>
      </c>
      <c r="EC130" s="183">
        <v>2</v>
      </c>
      <c r="ED130" s="642" t="s">
        <v>5467</v>
      </c>
      <c r="EE130" s="183">
        <v>1840</v>
      </c>
      <c r="EF130" s="537">
        <v>1963</v>
      </c>
      <c r="EG130" s="539">
        <v>3</v>
      </c>
      <c r="EH130" s="541" t="s">
        <v>4130</v>
      </c>
      <c r="EI130" s="547" t="s">
        <v>6390</v>
      </c>
      <c r="EJ130" s="183">
        <v>2</v>
      </c>
      <c r="EK130" s="183" t="s">
        <v>2699</v>
      </c>
      <c r="EL130" s="538" t="s">
        <v>6389</v>
      </c>
      <c r="EM130" s="58">
        <v>1997</v>
      </c>
      <c r="EN130" s="58">
        <v>3</v>
      </c>
      <c r="EO130" s="342">
        <v>3</v>
      </c>
      <c r="EP130" s="340">
        <v>1</v>
      </c>
      <c r="EQ130" s="340">
        <v>0</v>
      </c>
      <c r="ER130" s="542" t="s">
        <v>4571</v>
      </c>
      <c r="ES130" s="183">
        <v>1991</v>
      </c>
      <c r="ET130" s="184">
        <v>3</v>
      </c>
      <c r="EU130" s="799">
        <v>1</v>
      </c>
      <c r="EV130" s="571" t="s">
        <v>6783</v>
      </c>
      <c r="EW130" s="183" t="s">
        <v>572</v>
      </c>
      <c r="EX130" s="597">
        <v>1</v>
      </c>
      <c r="EY130" s="571" t="s">
        <v>8936</v>
      </c>
      <c r="EZ130" s="561">
        <v>2010</v>
      </c>
      <c r="FA130" s="599">
        <v>2</v>
      </c>
      <c r="FB130" s="742">
        <v>269900</v>
      </c>
      <c r="FC130" s="740">
        <v>2</v>
      </c>
      <c r="FD130" s="692" t="s">
        <v>6853</v>
      </c>
      <c r="FE130" s="747">
        <v>2010</v>
      </c>
      <c r="FF130" s="761" t="s">
        <v>6652</v>
      </c>
      <c r="FG130" s="762" t="s">
        <v>7208</v>
      </c>
      <c r="FH130" s="713">
        <v>2</v>
      </c>
      <c r="FI130" s="788" t="s">
        <v>2699</v>
      </c>
      <c r="FJ130" s="119" t="s">
        <v>7397</v>
      </c>
      <c r="FK130" s="561" t="s">
        <v>572</v>
      </c>
      <c r="FL130" s="561">
        <v>3</v>
      </c>
      <c r="FM130" s="600">
        <v>1</v>
      </c>
      <c r="FN130" s="818" t="s">
        <v>6759</v>
      </c>
      <c r="FO130" s="773" t="s">
        <v>5760</v>
      </c>
      <c r="FP130" s="831">
        <v>1</v>
      </c>
      <c r="FQ130" s="788" t="s">
        <v>1563</v>
      </c>
      <c r="FR130" s="119" t="s">
        <v>7397</v>
      </c>
      <c r="FS130" s="561" t="s">
        <v>572</v>
      </c>
      <c r="FT130" s="561">
        <v>3</v>
      </c>
      <c r="FU130" s="600">
        <v>1</v>
      </c>
      <c r="FV130" s="423" t="s">
        <v>572</v>
      </c>
      <c r="FW130" s="541" t="s">
        <v>6530</v>
      </c>
      <c r="FX130" s="536" t="s">
        <v>6529</v>
      </c>
      <c r="FY130" s="539">
        <v>2002</v>
      </c>
      <c r="FZ130" s="539">
        <v>3</v>
      </c>
      <c r="GA130" s="676">
        <v>2</v>
      </c>
      <c r="GB130" s="650" t="s">
        <v>6531</v>
      </c>
      <c r="GC130" s="979" t="s">
        <v>8806</v>
      </c>
      <c r="GD130" s="183">
        <v>2</v>
      </c>
      <c r="GE130" s="683" t="s">
        <v>2699</v>
      </c>
      <c r="GF130" s="183">
        <v>1988</v>
      </c>
      <c r="GG130" s="183">
        <v>3</v>
      </c>
      <c r="GH130" s="340" t="s">
        <v>9443</v>
      </c>
      <c r="GI130" s="184" t="s">
        <v>8840</v>
      </c>
      <c r="GJ130" s="426">
        <f t="shared" si="13"/>
        <v>16</v>
      </c>
      <c r="GK130" s="427">
        <f t="shared" si="14"/>
        <v>72.727272727272734</v>
      </c>
      <c r="GL130" s="12" t="str">
        <f t="shared" si="15"/>
        <v>B</v>
      </c>
      <c r="GM130" s="83" t="s">
        <v>38</v>
      </c>
      <c r="GN130" s="83"/>
      <c r="GO130" s="342"/>
      <c r="GP130" s="1017"/>
      <c r="GQ130" s="59">
        <v>0</v>
      </c>
      <c r="GR130" s="57" t="s">
        <v>2461</v>
      </c>
      <c r="GS130" s="58" t="s">
        <v>2430</v>
      </c>
      <c r="GT130" s="59" t="s">
        <v>2465</v>
      </c>
    </row>
    <row r="131" spans="1:202" x14ac:dyDescent="0.25">
      <c r="A131" s="67">
        <v>129</v>
      </c>
      <c r="B131" s="13"/>
      <c r="C131" s="14" t="s">
        <v>763</v>
      </c>
      <c r="D131" s="83" t="s">
        <v>46</v>
      </c>
      <c r="E131" s="849">
        <v>6082.0320000000002</v>
      </c>
      <c r="F131" s="847">
        <v>11819.712287840099</v>
      </c>
      <c r="G131" s="49">
        <v>1940</v>
      </c>
      <c r="H131" s="109" t="s">
        <v>765</v>
      </c>
      <c r="I131" s="369" t="s">
        <v>764</v>
      </c>
      <c r="J131" s="50">
        <v>2</v>
      </c>
      <c r="K131" s="82" t="s">
        <v>1388</v>
      </c>
      <c r="L131" s="50">
        <v>2</v>
      </c>
      <c r="M131" s="1" t="s">
        <v>1279</v>
      </c>
      <c r="N131" s="16">
        <v>2</v>
      </c>
      <c r="O131" s="288" t="s">
        <v>3061</v>
      </c>
      <c r="P131" s="50">
        <v>0</v>
      </c>
      <c r="Q131" s="53" t="s">
        <v>572</v>
      </c>
      <c r="R131" s="16">
        <v>1</v>
      </c>
      <c r="S131" s="50">
        <v>1</v>
      </c>
      <c r="T131" s="19" t="s">
        <v>3062</v>
      </c>
      <c r="U131" s="16">
        <v>2</v>
      </c>
      <c r="V131" s="254">
        <v>1</v>
      </c>
      <c r="W131" s="16">
        <v>2</v>
      </c>
      <c r="X131" s="19" t="s">
        <v>3063</v>
      </c>
      <c r="Y131" s="16">
        <v>1</v>
      </c>
      <c r="Z131" s="1" t="s">
        <v>3064</v>
      </c>
      <c r="AA131" s="16">
        <v>1</v>
      </c>
      <c r="AB131" s="50">
        <v>1</v>
      </c>
      <c r="AC131" s="51">
        <v>2005</v>
      </c>
      <c r="AD131" s="16">
        <v>1</v>
      </c>
      <c r="AE131" s="50">
        <v>1</v>
      </c>
      <c r="AF131" s="50">
        <v>4</v>
      </c>
      <c r="AG131" s="51">
        <v>2006</v>
      </c>
      <c r="AH131" s="16">
        <v>1</v>
      </c>
      <c r="AI131" s="50">
        <v>1</v>
      </c>
      <c r="AJ131" s="51">
        <v>1997</v>
      </c>
      <c r="AK131" s="16">
        <v>1</v>
      </c>
      <c r="AL131" s="50">
        <v>2</v>
      </c>
      <c r="AM131" s="50">
        <v>1</v>
      </c>
      <c r="AN131" s="51">
        <v>1998</v>
      </c>
      <c r="AO131" s="16">
        <v>1</v>
      </c>
      <c r="AP131" s="50">
        <v>1</v>
      </c>
      <c r="AQ131" s="51">
        <v>2005</v>
      </c>
      <c r="AR131" s="16">
        <v>1</v>
      </c>
      <c r="AS131" s="50">
        <v>0</v>
      </c>
      <c r="AT131" s="50">
        <v>0</v>
      </c>
      <c r="AU131" s="50">
        <v>0</v>
      </c>
      <c r="AV131" s="50">
        <v>0</v>
      </c>
      <c r="AW131" s="50">
        <v>1</v>
      </c>
      <c r="AX131" s="50">
        <v>1</v>
      </c>
      <c r="AY131" s="50">
        <v>1</v>
      </c>
      <c r="AZ131" s="50">
        <v>0</v>
      </c>
      <c r="BA131" s="50">
        <v>0</v>
      </c>
      <c r="BB131" s="50">
        <v>1</v>
      </c>
      <c r="BC131" s="288" t="s">
        <v>3061</v>
      </c>
      <c r="BD131" s="423">
        <v>0</v>
      </c>
      <c r="BE131" s="19" t="s">
        <v>572</v>
      </c>
      <c r="BF131" s="25">
        <v>2</v>
      </c>
      <c r="BG131" s="19" t="s">
        <v>1279</v>
      </c>
      <c r="BH131" s="16">
        <v>1</v>
      </c>
      <c r="BI131" s="19" t="s">
        <v>1279</v>
      </c>
      <c r="BJ131" s="16">
        <v>1</v>
      </c>
      <c r="BK131" s="21" t="s">
        <v>3065</v>
      </c>
      <c r="BL131" s="20" t="s">
        <v>3066</v>
      </c>
      <c r="BM131" s="21" t="s">
        <v>767</v>
      </c>
      <c r="BN131" s="20" t="s">
        <v>766</v>
      </c>
      <c r="BO131" s="132" t="s">
        <v>572</v>
      </c>
      <c r="BP131" s="16">
        <v>0</v>
      </c>
      <c r="BQ131" s="134" t="s">
        <v>572</v>
      </c>
      <c r="BR131" s="16">
        <v>1</v>
      </c>
      <c r="BS131" s="19" t="s">
        <v>2037</v>
      </c>
      <c r="BT131" s="16">
        <v>0</v>
      </c>
      <c r="BU131" s="69" t="s">
        <v>572</v>
      </c>
      <c r="BV131" s="16">
        <v>1</v>
      </c>
      <c r="BW131" s="50">
        <v>1</v>
      </c>
      <c r="BX131" s="69" t="s">
        <v>572</v>
      </c>
      <c r="BY131" s="16" t="s">
        <v>1992</v>
      </c>
      <c r="BZ131" s="50" t="s">
        <v>1966</v>
      </c>
      <c r="CA131" s="56" t="s">
        <v>572</v>
      </c>
      <c r="CB131" s="56" t="s">
        <v>572</v>
      </c>
      <c r="CC131" s="55">
        <v>0</v>
      </c>
      <c r="CD131" s="83" t="s">
        <v>1278</v>
      </c>
      <c r="CE131" s="1131" t="s">
        <v>1698</v>
      </c>
      <c r="CF131" s="75" t="s">
        <v>1548</v>
      </c>
      <c r="CG131" s="75" t="s">
        <v>13</v>
      </c>
      <c r="CH131" s="73">
        <v>3</v>
      </c>
      <c r="CI131" s="67">
        <v>2006</v>
      </c>
      <c r="CJ131" s="73" t="s">
        <v>1542</v>
      </c>
      <c r="CK131" s="73">
        <v>2</v>
      </c>
      <c r="CL131" s="74">
        <v>2</v>
      </c>
      <c r="CM131" s="67" t="s">
        <v>9537</v>
      </c>
      <c r="CN131" s="75" t="s">
        <v>1551</v>
      </c>
      <c r="CO131" s="75">
        <f t="shared" ref="CO131:CO162" si="16">IF(CH131=0,0,IF(CG131="T",1,2)+IF(CQ131&gt;1,1,0))</f>
        <v>3</v>
      </c>
      <c r="CP131" s="336"/>
      <c r="CQ131" s="67">
        <v>129</v>
      </c>
      <c r="CR131" s="500" t="s">
        <v>763</v>
      </c>
      <c r="CS131" s="507" t="s">
        <v>3674</v>
      </c>
      <c r="CT131" s="511"/>
      <c r="CU131" s="512"/>
      <c r="CV131" s="628" t="s">
        <v>5661</v>
      </c>
      <c r="CW131" s="568">
        <v>0</v>
      </c>
      <c r="CX131" s="631" t="s">
        <v>572</v>
      </c>
      <c r="CY131" s="380">
        <v>0.38406000000000001</v>
      </c>
      <c r="CZ131" s="380">
        <v>9.4500000000000001E-2</v>
      </c>
      <c r="DA131" s="656">
        <v>16</v>
      </c>
      <c r="DB131" s="597">
        <v>14</v>
      </c>
      <c r="DC131" s="597">
        <v>16</v>
      </c>
      <c r="DD131" s="597">
        <v>3</v>
      </c>
      <c r="DE131" s="685" t="s">
        <v>9405</v>
      </c>
      <c r="DF131" s="1025" t="s">
        <v>9406</v>
      </c>
      <c r="DG131" s="717">
        <v>1</v>
      </c>
      <c r="DH131" s="119" t="s">
        <v>9407</v>
      </c>
      <c r="DI131" s="700">
        <v>2009</v>
      </c>
      <c r="DJ131" s="521" t="s">
        <v>3831</v>
      </c>
      <c r="DK131" s="537">
        <v>1999</v>
      </c>
      <c r="DL131" s="538" t="s">
        <v>3832</v>
      </c>
      <c r="DM131" s="580">
        <v>2002</v>
      </c>
      <c r="DN131" s="580">
        <v>2</v>
      </c>
      <c r="DO131" s="580">
        <v>4</v>
      </c>
      <c r="DP131" s="183" t="s">
        <v>572</v>
      </c>
      <c r="DQ131" s="183" t="s">
        <v>572</v>
      </c>
      <c r="DR131" s="183" t="s">
        <v>572</v>
      </c>
      <c r="DS131" s="184" t="s">
        <v>572</v>
      </c>
      <c r="DT131" s="542" t="s">
        <v>6386</v>
      </c>
      <c r="DU131" s="676">
        <v>1957</v>
      </c>
      <c r="DV131" s="183" t="s">
        <v>6392</v>
      </c>
      <c r="DW131" s="547" t="s">
        <v>6393</v>
      </c>
      <c r="DX131" s="183">
        <v>2</v>
      </c>
      <c r="DY131" s="183" t="s">
        <v>2699</v>
      </c>
      <c r="DZ131" s="538" t="s">
        <v>6391</v>
      </c>
      <c r="EA131" s="374">
        <v>2006</v>
      </c>
      <c r="EB131" s="370">
        <v>3</v>
      </c>
      <c r="EC131" s="539">
        <v>2</v>
      </c>
      <c r="ED131" s="642" t="s">
        <v>5468</v>
      </c>
      <c r="EE131" s="539">
        <v>1957</v>
      </c>
      <c r="EF131" s="537">
        <v>1998</v>
      </c>
      <c r="EG131" s="183">
        <v>4</v>
      </c>
      <c r="EH131" s="541" t="s">
        <v>4064</v>
      </c>
      <c r="EI131" s="547" t="s">
        <v>4470</v>
      </c>
      <c r="EJ131" s="183">
        <v>2</v>
      </c>
      <c r="EK131" s="183" t="s">
        <v>6962</v>
      </c>
      <c r="EL131" s="538" t="s">
        <v>6394</v>
      </c>
      <c r="EM131" s="370">
        <v>2000</v>
      </c>
      <c r="EN131" s="370">
        <v>3</v>
      </c>
      <c r="EO131" s="700">
        <v>2</v>
      </c>
      <c r="EP131" s="676">
        <v>1</v>
      </c>
      <c r="EQ131" s="676">
        <v>0</v>
      </c>
      <c r="ER131" s="542" t="s">
        <v>4572</v>
      </c>
      <c r="ES131" s="183">
        <v>2011</v>
      </c>
      <c r="ET131" s="184">
        <v>3</v>
      </c>
      <c r="EU131" s="799">
        <v>1</v>
      </c>
      <c r="EV131" s="572" t="s">
        <v>572</v>
      </c>
      <c r="EW131" s="183" t="s">
        <v>572</v>
      </c>
      <c r="EX131" s="561">
        <v>0</v>
      </c>
      <c r="EY131" s="571" t="s">
        <v>5826</v>
      </c>
      <c r="EZ131" s="183">
        <v>2010</v>
      </c>
      <c r="FA131" s="599">
        <v>1</v>
      </c>
      <c r="FB131" s="742">
        <v>105650</v>
      </c>
      <c r="FC131" s="740">
        <v>1</v>
      </c>
      <c r="FD131" s="691" t="s">
        <v>7462</v>
      </c>
      <c r="FE131" s="747">
        <v>1999</v>
      </c>
      <c r="FF131" s="761" t="s">
        <v>7399</v>
      </c>
      <c r="FG131" s="762" t="s">
        <v>7400</v>
      </c>
      <c r="FH131" s="713">
        <v>2</v>
      </c>
      <c r="FI131" s="788" t="s">
        <v>2699</v>
      </c>
      <c r="FJ131" s="119" t="s">
        <v>7398</v>
      </c>
      <c r="FK131" s="561">
        <v>2006</v>
      </c>
      <c r="FL131" s="561">
        <v>2</v>
      </c>
      <c r="FM131" s="600">
        <v>2</v>
      </c>
      <c r="FN131" s="761" t="s">
        <v>1278</v>
      </c>
      <c r="FO131" s="762" t="s">
        <v>7401</v>
      </c>
      <c r="FP131" s="713">
        <v>2</v>
      </c>
      <c r="FQ131" s="788" t="s">
        <v>2699</v>
      </c>
      <c r="FR131" s="119" t="s">
        <v>7398</v>
      </c>
      <c r="FS131" s="561">
        <v>2006</v>
      </c>
      <c r="FT131" s="561">
        <v>2</v>
      </c>
      <c r="FU131" s="600">
        <v>2</v>
      </c>
      <c r="FV131" s="566" t="s">
        <v>2486</v>
      </c>
      <c r="FW131" s="547" t="s">
        <v>7605</v>
      </c>
      <c r="FX131" s="536" t="s">
        <v>6355</v>
      </c>
      <c r="FY131" s="539">
        <v>2010</v>
      </c>
      <c r="FZ131" s="539">
        <v>3</v>
      </c>
      <c r="GA131" s="676">
        <v>2</v>
      </c>
      <c r="GB131" s="650" t="s">
        <v>6532</v>
      </c>
      <c r="GC131" s="979" t="s">
        <v>8807</v>
      </c>
      <c r="GD131" s="183">
        <v>2</v>
      </c>
      <c r="GE131" s="683" t="s">
        <v>8837</v>
      </c>
      <c r="GF131" s="183">
        <v>1988</v>
      </c>
      <c r="GG131" s="183">
        <v>3</v>
      </c>
      <c r="GH131" s="340" t="s">
        <v>8835</v>
      </c>
      <c r="GI131" s="184" t="s">
        <v>8842</v>
      </c>
      <c r="GJ131" s="426">
        <f t="shared" ref="GJ131:GJ162" si="17">N131+CO131+EC131+EO131+ET131+FM131+FU131+GA131</f>
        <v>18</v>
      </c>
      <c r="GK131" s="427">
        <f t="shared" ref="GK131:GK162" si="18">GJ131/22*100</f>
        <v>81.818181818181827</v>
      </c>
      <c r="GL131" s="12" t="str">
        <f t="shared" ref="GL131:GL162" si="19">IF(GK131&lt;25,"D",IF(GK131&lt;50,"C",IF(GK131&lt;75,"B","A")))</f>
        <v>A</v>
      </c>
      <c r="GM131" s="83" t="s">
        <v>46</v>
      </c>
      <c r="GN131" s="83" t="s">
        <v>2457</v>
      </c>
      <c r="GO131" s="342"/>
      <c r="GP131" s="1017"/>
      <c r="GQ131" s="59">
        <v>0</v>
      </c>
      <c r="GR131" s="57"/>
      <c r="GS131" s="58"/>
      <c r="GT131" s="59"/>
    </row>
    <row r="132" spans="1:202" x14ac:dyDescent="0.25">
      <c r="A132" s="67">
        <v>130</v>
      </c>
      <c r="B132" s="13"/>
      <c r="C132" s="14" t="s">
        <v>768</v>
      </c>
      <c r="D132" s="83" t="s">
        <v>12</v>
      </c>
      <c r="E132" s="849">
        <v>19899.12</v>
      </c>
      <c r="F132" s="847">
        <v>7830.4073893389623</v>
      </c>
      <c r="G132" s="49">
        <v>390</v>
      </c>
      <c r="H132" s="177" t="s">
        <v>3840</v>
      </c>
      <c r="I132" s="369" t="s">
        <v>769</v>
      </c>
      <c r="J132" s="50">
        <v>0</v>
      </c>
      <c r="K132" s="859" t="s">
        <v>572</v>
      </c>
      <c r="L132" s="50">
        <v>1</v>
      </c>
      <c r="M132" s="1175" t="s">
        <v>9610</v>
      </c>
      <c r="N132" s="16">
        <v>0</v>
      </c>
      <c r="O132" s="69" t="s">
        <v>572</v>
      </c>
      <c r="P132" s="50">
        <v>0</v>
      </c>
      <c r="Q132" s="53" t="s">
        <v>572</v>
      </c>
      <c r="R132" s="16">
        <v>0</v>
      </c>
      <c r="S132" s="50">
        <v>0</v>
      </c>
      <c r="T132" s="17" t="s">
        <v>572</v>
      </c>
      <c r="U132" s="16">
        <v>0</v>
      </c>
      <c r="V132" s="254">
        <v>0</v>
      </c>
      <c r="W132" s="16">
        <v>0</v>
      </c>
      <c r="X132" s="17" t="s">
        <v>572</v>
      </c>
      <c r="Y132" s="16">
        <v>0</v>
      </c>
      <c r="Z132" s="17" t="s">
        <v>572</v>
      </c>
      <c r="AA132" s="16">
        <v>0</v>
      </c>
      <c r="AB132" s="50"/>
      <c r="AC132" s="51" t="s">
        <v>572</v>
      </c>
      <c r="AD132" s="25">
        <v>0</v>
      </c>
      <c r="AE132" s="50"/>
      <c r="AF132" s="50" t="s">
        <v>572</v>
      </c>
      <c r="AG132" s="55" t="s">
        <v>572</v>
      </c>
      <c r="AH132" s="16">
        <v>0</v>
      </c>
      <c r="AI132" s="50"/>
      <c r="AJ132" s="51" t="s">
        <v>572</v>
      </c>
      <c r="AK132" s="16">
        <v>0</v>
      </c>
      <c r="AL132" s="50"/>
      <c r="AM132" s="50"/>
      <c r="AN132" s="51" t="s">
        <v>572</v>
      </c>
      <c r="AO132" s="64">
        <v>0</v>
      </c>
      <c r="AP132" s="65"/>
      <c r="AQ132" s="66" t="s">
        <v>572</v>
      </c>
      <c r="AR132" s="16">
        <v>1</v>
      </c>
      <c r="AS132" s="50">
        <v>1</v>
      </c>
      <c r="AT132" s="50">
        <v>0</v>
      </c>
      <c r="AU132" s="50">
        <v>0</v>
      </c>
      <c r="AV132" s="50">
        <v>0</v>
      </c>
      <c r="AW132" s="50">
        <v>0</v>
      </c>
      <c r="AX132" s="50">
        <v>0</v>
      </c>
      <c r="AY132" s="50">
        <v>0</v>
      </c>
      <c r="AZ132" s="50">
        <v>0</v>
      </c>
      <c r="BA132" s="50">
        <v>0</v>
      </c>
      <c r="BB132" s="50">
        <v>0</v>
      </c>
      <c r="BC132" s="69" t="s">
        <v>572</v>
      </c>
      <c r="BD132" s="423">
        <v>0</v>
      </c>
      <c r="BE132" s="475" t="s">
        <v>572</v>
      </c>
      <c r="BF132" s="25">
        <v>0</v>
      </c>
      <c r="BG132" s="17" t="s">
        <v>572</v>
      </c>
      <c r="BH132" s="16">
        <v>0</v>
      </c>
      <c r="BI132" s="17" t="s">
        <v>572</v>
      </c>
      <c r="BJ132" s="16">
        <v>0</v>
      </c>
      <c r="BK132" s="21" t="s">
        <v>771</v>
      </c>
      <c r="BL132" s="20" t="s">
        <v>770</v>
      </c>
      <c r="BM132" s="21" t="s">
        <v>147</v>
      </c>
      <c r="BN132" s="20" t="s">
        <v>146</v>
      </c>
      <c r="BO132" s="132" t="s">
        <v>572</v>
      </c>
      <c r="BP132" s="16">
        <v>0</v>
      </c>
      <c r="BQ132" s="134" t="s">
        <v>572</v>
      </c>
      <c r="BR132" s="16">
        <v>0</v>
      </c>
      <c r="BS132" s="17" t="s">
        <v>572</v>
      </c>
      <c r="BT132" s="16">
        <v>0</v>
      </c>
      <c r="BU132" s="69" t="s">
        <v>572</v>
      </c>
      <c r="BV132" s="16">
        <v>0</v>
      </c>
      <c r="BW132" s="50">
        <v>1</v>
      </c>
      <c r="BX132" s="69" t="s">
        <v>572</v>
      </c>
      <c r="BY132" s="16" t="s">
        <v>2007</v>
      </c>
      <c r="BZ132" s="56" t="s">
        <v>572</v>
      </c>
      <c r="CA132" s="56" t="s">
        <v>572</v>
      </c>
      <c r="CB132" s="56" t="s">
        <v>572</v>
      </c>
      <c r="CC132" s="55" t="s">
        <v>572</v>
      </c>
      <c r="CD132" s="518" t="s">
        <v>6102</v>
      </c>
      <c r="CE132" s="1133" t="s">
        <v>6100</v>
      </c>
      <c r="CF132" s="75" t="s">
        <v>1548</v>
      </c>
      <c r="CG132" s="518" t="s">
        <v>13</v>
      </c>
      <c r="CH132" s="518">
        <v>3</v>
      </c>
      <c r="CI132" s="518">
        <v>2003</v>
      </c>
      <c r="CJ132" s="518" t="s">
        <v>1548</v>
      </c>
      <c r="CK132" s="518">
        <v>1</v>
      </c>
      <c r="CL132" s="518">
        <v>1</v>
      </c>
      <c r="CM132" s="518" t="s">
        <v>1558</v>
      </c>
      <c r="CN132" s="518" t="s">
        <v>1551</v>
      </c>
      <c r="CO132" s="518">
        <f t="shared" si="16"/>
        <v>3</v>
      </c>
      <c r="CP132" s="336"/>
      <c r="CQ132" s="67">
        <v>130</v>
      </c>
      <c r="CR132" s="500" t="s">
        <v>768</v>
      </c>
      <c r="CS132" s="507" t="s">
        <v>3675</v>
      </c>
      <c r="CT132" s="511">
        <v>2009</v>
      </c>
      <c r="CU132" s="512"/>
      <c r="CV132" s="632" t="s">
        <v>3840</v>
      </c>
      <c r="CW132" s="568">
        <v>0</v>
      </c>
      <c r="CX132" s="631" t="s">
        <v>572</v>
      </c>
      <c r="CY132" s="380">
        <v>7.2459999999999997E-2</v>
      </c>
      <c r="CZ132" s="380">
        <v>0.126</v>
      </c>
      <c r="DA132" s="656">
        <v>47</v>
      </c>
      <c r="DB132" s="597">
        <v>14</v>
      </c>
      <c r="DC132" s="597">
        <v>0</v>
      </c>
      <c r="DD132" s="597">
        <v>6</v>
      </c>
      <c r="DE132" s="685" t="s">
        <v>572</v>
      </c>
      <c r="DF132" s="1025" t="s">
        <v>572</v>
      </c>
      <c r="DG132" s="717" t="s">
        <v>572</v>
      </c>
      <c r="DH132" s="1025" t="s">
        <v>572</v>
      </c>
      <c r="DI132" s="700" t="s">
        <v>572</v>
      </c>
      <c r="DJ132" s="521" t="s">
        <v>3837</v>
      </c>
      <c r="DK132" s="537">
        <v>1972</v>
      </c>
      <c r="DL132" s="541" t="s">
        <v>572</v>
      </c>
      <c r="DM132" s="580" t="s">
        <v>572</v>
      </c>
      <c r="DN132" s="580">
        <v>0</v>
      </c>
      <c r="DO132" s="580" t="s">
        <v>572</v>
      </c>
      <c r="DP132" s="183" t="s">
        <v>572</v>
      </c>
      <c r="DQ132" s="183" t="s">
        <v>572</v>
      </c>
      <c r="DR132" s="183" t="s">
        <v>572</v>
      </c>
      <c r="DS132" s="184" t="s">
        <v>572</v>
      </c>
      <c r="DT132" s="542" t="s">
        <v>6421</v>
      </c>
      <c r="DU132" s="676">
        <v>1999</v>
      </c>
      <c r="DV132" s="183" t="s">
        <v>572</v>
      </c>
      <c r="DW132" s="547" t="s">
        <v>572</v>
      </c>
      <c r="DX132" s="183">
        <v>0</v>
      </c>
      <c r="DY132" s="183" t="s">
        <v>572</v>
      </c>
      <c r="DZ132" s="547" t="s">
        <v>572</v>
      </c>
      <c r="EA132" s="256" t="s">
        <v>572</v>
      </c>
      <c r="EB132" s="58">
        <v>0</v>
      </c>
      <c r="EC132" s="183">
        <v>1</v>
      </c>
      <c r="ED132" s="642" t="s">
        <v>6395</v>
      </c>
      <c r="EE132" s="539">
        <v>1960</v>
      </c>
      <c r="EF132" s="537">
        <v>1981</v>
      </c>
      <c r="EG132" s="539">
        <v>0</v>
      </c>
      <c r="EH132" s="541" t="s">
        <v>6052</v>
      </c>
      <c r="EI132" s="547" t="s">
        <v>4470</v>
      </c>
      <c r="EJ132" s="183">
        <v>2</v>
      </c>
      <c r="EK132" s="183" t="s">
        <v>7015</v>
      </c>
      <c r="EL132" s="538" t="s">
        <v>4641</v>
      </c>
      <c r="EM132" s="370">
        <v>2005</v>
      </c>
      <c r="EN132" s="370">
        <v>3</v>
      </c>
      <c r="EO132" s="342">
        <v>2</v>
      </c>
      <c r="EP132" s="676">
        <v>0</v>
      </c>
      <c r="EQ132" s="676">
        <v>0</v>
      </c>
      <c r="ER132" s="611" t="s">
        <v>572</v>
      </c>
      <c r="ES132" s="183" t="s">
        <v>572</v>
      </c>
      <c r="ET132" s="184">
        <v>0</v>
      </c>
      <c r="EU132" s="799">
        <v>0</v>
      </c>
      <c r="EV132" s="569" t="s">
        <v>572</v>
      </c>
      <c r="EW132" s="183" t="s">
        <v>572</v>
      </c>
      <c r="EX132" s="561">
        <v>0</v>
      </c>
      <c r="EY132" s="572" t="s">
        <v>572</v>
      </c>
      <c r="EZ132" s="183" t="s">
        <v>572</v>
      </c>
      <c r="FA132" s="599">
        <v>0</v>
      </c>
      <c r="FB132" s="742">
        <v>502000</v>
      </c>
      <c r="FC132" s="740">
        <v>1</v>
      </c>
      <c r="FD132" s="691" t="s">
        <v>7482</v>
      </c>
      <c r="FE132" s="747">
        <v>2004</v>
      </c>
      <c r="FF132" s="761" t="s">
        <v>572</v>
      </c>
      <c r="FG132" s="762" t="s">
        <v>572</v>
      </c>
      <c r="FH132" s="713">
        <v>0</v>
      </c>
      <c r="FI132" s="788" t="s">
        <v>572</v>
      </c>
      <c r="FJ132" s="536" t="s">
        <v>6101</v>
      </c>
      <c r="FK132" s="561" t="s">
        <v>572</v>
      </c>
      <c r="FL132" s="561">
        <v>1</v>
      </c>
      <c r="FM132" s="600">
        <v>0</v>
      </c>
      <c r="FN132" s="818" t="s">
        <v>6759</v>
      </c>
      <c r="FO132" s="773" t="s">
        <v>5760</v>
      </c>
      <c r="FP132" s="831">
        <v>1</v>
      </c>
      <c r="FQ132" s="833" t="s">
        <v>1563</v>
      </c>
      <c r="FR132" s="536" t="s">
        <v>7240</v>
      </c>
      <c r="FS132" s="597">
        <v>2009</v>
      </c>
      <c r="FT132" s="597">
        <v>3</v>
      </c>
      <c r="FU132" s="599">
        <v>2</v>
      </c>
      <c r="FV132" s="564" t="s">
        <v>2316</v>
      </c>
      <c r="FW132" s="547" t="s">
        <v>7557</v>
      </c>
      <c r="FX132" s="536" t="s">
        <v>6356</v>
      </c>
      <c r="FY132" s="539">
        <v>2011</v>
      </c>
      <c r="FZ132" s="539">
        <v>3</v>
      </c>
      <c r="GA132" s="676">
        <v>1</v>
      </c>
      <c r="GB132" s="650" t="s">
        <v>7051</v>
      </c>
      <c r="GC132" s="571" t="s">
        <v>9460</v>
      </c>
      <c r="GD132" s="183">
        <v>2</v>
      </c>
      <c r="GE132" s="683" t="s">
        <v>8846</v>
      </c>
      <c r="GF132" s="183">
        <v>2002</v>
      </c>
      <c r="GG132" s="183">
        <v>3</v>
      </c>
      <c r="GH132" s="340" t="s">
        <v>8835</v>
      </c>
      <c r="GI132" s="184">
        <v>4</v>
      </c>
      <c r="GJ132" s="426">
        <f t="shared" si="17"/>
        <v>9</v>
      </c>
      <c r="GK132" s="427">
        <f t="shared" si="18"/>
        <v>40.909090909090914</v>
      </c>
      <c r="GL132" s="12" t="str">
        <f t="shared" si="19"/>
        <v>C</v>
      </c>
      <c r="GM132" s="83" t="s">
        <v>12</v>
      </c>
      <c r="GN132" s="18" t="s">
        <v>2454</v>
      </c>
      <c r="GO132" s="342"/>
      <c r="GP132" s="1016"/>
      <c r="GQ132" s="184">
        <v>0</v>
      </c>
      <c r="GR132" s="57"/>
      <c r="GS132" s="58"/>
      <c r="GT132" s="59"/>
    </row>
    <row r="133" spans="1:202" x14ac:dyDescent="0.25">
      <c r="A133" s="67">
        <v>131</v>
      </c>
      <c r="B133" s="13"/>
      <c r="C133" s="14" t="s">
        <v>772</v>
      </c>
      <c r="D133" s="83" t="s">
        <v>46</v>
      </c>
      <c r="E133" s="849">
        <v>182201.962</v>
      </c>
      <c r="F133" s="847">
        <v>514027.43786784634</v>
      </c>
      <c r="G133" s="49">
        <v>2820</v>
      </c>
      <c r="H133" s="109" t="s">
        <v>774</v>
      </c>
      <c r="I133" s="369" t="s">
        <v>773</v>
      </c>
      <c r="J133" s="50">
        <v>1</v>
      </c>
      <c r="K133" s="119" t="s">
        <v>2433</v>
      </c>
      <c r="L133" s="50">
        <v>2</v>
      </c>
      <c r="M133" s="529" t="s">
        <v>9611</v>
      </c>
      <c r="N133" s="16">
        <v>1</v>
      </c>
      <c r="O133" s="69" t="s">
        <v>572</v>
      </c>
      <c r="P133" s="50">
        <v>0</v>
      </c>
      <c r="Q133" s="115" t="s">
        <v>572</v>
      </c>
      <c r="R133" s="16">
        <v>0</v>
      </c>
      <c r="S133" s="50">
        <v>0</v>
      </c>
      <c r="T133" s="17" t="s">
        <v>572</v>
      </c>
      <c r="U133" s="16">
        <v>1</v>
      </c>
      <c r="V133" s="254">
        <v>1</v>
      </c>
      <c r="W133" s="16">
        <v>1</v>
      </c>
      <c r="X133" s="19" t="s">
        <v>4197</v>
      </c>
      <c r="Y133" s="16">
        <v>0</v>
      </c>
      <c r="Z133" s="17" t="s">
        <v>572</v>
      </c>
      <c r="AA133" s="16">
        <v>1</v>
      </c>
      <c r="AB133" s="50">
        <v>0</v>
      </c>
      <c r="AC133" s="51">
        <v>2008</v>
      </c>
      <c r="AD133" s="16">
        <v>1</v>
      </c>
      <c r="AE133" s="50">
        <v>0</v>
      </c>
      <c r="AF133" s="50">
        <v>3</v>
      </c>
      <c r="AG133" s="51">
        <v>2010</v>
      </c>
      <c r="AH133" s="16">
        <v>0</v>
      </c>
      <c r="AI133" s="50"/>
      <c r="AJ133" s="51" t="s">
        <v>572</v>
      </c>
      <c r="AK133" s="16">
        <v>1</v>
      </c>
      <c r="AL133" s="50">
        <v>3</v>
      </c>
      <c r="AM133" s="50">
        <v>0</v>
      </c>
      <c r="AN133" s="51">
        <v>2009</v>
      </c>
      <c r="AO133" s="64">
        <v>0</v>
      </c>
      <c r="AP133" s="65"/>
      <c r="AQ133" s="66" t="s">
        <v>572</v>
      </c>
      <c r="AR133" s="16">
        <v>1</v>
      </c>
      <c r="AS133" s="50">
        <v>1</v>
      </c>
      <c r="AT133" s="50">
        <v>0</v>
      </c>
      <c r="AU133" s="50">
        <v>0</v>
      </c>
      <c r="AV133" s="50">
        <v>0</v>
      </c>
      <c r="AW133" s="50">
        <v>1</v>
      </c>
      <c r="AX133" s="50">
        <v>0</v>
      </c>
      <c r="AY133" s="50">
        <v>0</v>
      </c>
      <c r="AZ133" s="50">
        <v>0</v>
      </c>
      <c r="BA133" s="50">
        <v>0</v>
      </c>
      <c r="BB133" s="50">
        <v>0</v>
      </c>
      <c r="BC133" s="69" t="s">
        <v>572</v>
      </c>
      <c r="BD133" s="423">
        <v>0</v>
      </c>
      <c r="BE133" s="475" t="s">
        <v>572</v>
      </c>
      <c r="BF133" s="25">
        <v>0</v>
      </c>
      <c r="BG133" s="19" t="s">
        <v>572</v>
      </c>
      <c r="BH133" s="16">
        <v>0</v>
      </c>
      <c r="BI133" s="19" t="s">
        <v>572</v>
      </c>
      <c r="BJ133" s="16">
        <v>0</v>
      </c>
      <c r="BK133" s="21" t="s">
        <v>776</v>
      </c>
      <c r="BL133" s="20" t="s">
        <v>775</v>
      </c>
      <c r="BM133" s="21" t="s">
        <v>778</v>
      </c>
      <c r="BN133" s="20" t="s">
        <v>777</v>
      </c>
      <c r="BO133" s="132" t="s">
        <v>572</v>
      </c>
      <c r="BP133" s="16">
        <v>0</v>
      </c>
      <c r="BQ133" s="134" t="s">
        <v>572</v>
      </c>
      <c r="BR133" s="16">
        <v>0</v>
      </c>
      <c r="BS133" s="17" t="s">
        <v>572</v>
      </c>
      <c r="BT133" s="16">
        <v>0</v>
      </c>
      <c r="BU133" s="69" t="s">
        <v>572</v>
      </c>
      <c r="BV133" s="16">
        <v>0</v>
      </c>
      <c r="BW133" s="50">
        <v>1</v>
      </c>
      <c r="BX133" s="69" t="s">
        <v>572</v>
      </c>
      <c r="BY133" s="16" t="s">
        <v>1966</v>
      </c>
      <c r="BZ133" s="56" t="s">
        <v>572</v>
      </c>
      <c r="CA133" s="56" t="s">
        <v>572</v>
      </c>
      <c r="CB133" s="56" t="s">
        <v>572</v>
      </c>
      <c r="CC133" s="55" t="s">
        <v>572</v>
      </c>
      <c r="CD133" s="75" t="s">
        <v>1510</v>
      </c>
      <c r="CE133" s="1131" t="s">
        <v>1646</v>
      </c>
      <c r="CF133" s="75" t="s">
        <v>1548</v>
      </c>
      <c r="CG133" s="75" t="s">
        <v>13</v>
      </c>
      <c r="CH133" s="73">
        <v>3</v>
      </c>
      <c r="CI133" s="67">
        <v>2012</v>
      </c>
      <c r="CJ133" s="73" t="s">
        <v>1542</v>
      </c>
      <c r="CK133" s="73">
        <v>1</v>
      </c>
      <c r="CL133" s="74">
        <v>2</v>
      </c>
      <c r="CM133" s="67" t="s">
        <v>1600</v>
      </c>
      <c r="CN133" s="75" t="s">
        <v>1553</v>
      </c>
      <c r="CO133" s="75">
        <f t="shared" si="16"/>
        <v>3</v>
      </c>
      <c r="CP133" s="336"/>
      <c r="CQ133" s="67">
        <v>131</v>
      </c>
      <c r="CR133" s="500" t="s">
        <v>772</v>
      </c>
      <c r="CS133" s="507" t="s">
        <v>3676</v>
      </c>
      <c r="CT133" s="511"/>
      <c r="CU133" s="512" t="s">
        <v>3748</v>
      </c>
      <c r="CV133" s="632" t="s">
        <v>4722</v>
      </c>
      <c r="CW133" s="568">
        <v>1</v>
      </c>
      <c r="CX133" s="636" t="s">
        <v>4722</v>
      </c>
      <c r="CY133" s="380">
        <v>0.41304000000000002</v>
      </c>
      <c r="CZ133" s="380">
        <v>0.30709999999999998</v>
      </c>
      <c r="DA133" s="656">
        <v>56</v>
      </c>
      <c r="DB133" s="597">
        <v>36</v>
      </c>
      <c r="DC133" s="597">
        <v>14</v>
      </c>
      <c r="DD133" s="597">
        <v>18</v>
      </c>
      <c r="DE133" s="685" t="s">
        <v>9408</v>
      </c>
      <c r="DF133" s="1025" t="s">
        <v>9409</v>
      </c>
      <c r="DG133" s="717">
        <v>2</v>
      </c>
      <c r="DH133" s="119" t="s">
        <v>9410</v>
      </c>
      <c r="DI133" s="700">
        <v>2007</v>
      </c>
      <c r="DJ133" s="521" t="s">
        <v>3818</v>
      </c>
      <c r="DK133" s="537">
        <v>1988</v>
      </c>
      <c r="DL133" s="538" t="s">
        <v>4437</v>
      </c>
      <c r="DM133" s="581">
        <v>2015</v>
      </c>
      <c r="DN133" s="580">
        <v>1</v>
      </c>
      <c r="DO133" s="581" t="s">
        <v>572</v>
      </c>
      <c r="DP133" s="183" t="s">
        <v>572</v>
      </c>
      <c r="DQ133" s="183" t="s">
        <v>572</v>
      </c>
      <c r="DR133" s="183" t="s">
        <v>572</v>
      </c>
      <c r="DS133" s="184" t="s">
        <v>572</v>
      </c>
      <c r="DT133" s="542" t="s">
        <v>6396</v>
      </c>
      <c r="DU133" s="676">
        <v>1943</v>
      </c>
      <c r="DV133" s="183" t="s">
        <v>6227</v>
      </c>
      <c r="DW133" s="547" t="s">
        <v>6397</v>
      </c>
      <c r="DX133" s="183">
        <v>2</v>
      </c>
      <c r="DY133" s="183" t="s">
        <v>4053</v>
      </c>
      <c r="DZ133" s="538" t="s">
        <v>6398</v>
      </c>
      <c r="EA133" s="374">
        <v>2014</v>
      </c>
      <c r="EB133" s="58">
        <v>3</v>
      </c>
      <c r="EC133" s="183">
        <v>2</v>
      </c>
      <c r="ED133" s="642" t="s">
        <v>5469</v>
      </c>
      <c r="EE133" s="539">
        <v>1922</v>
      </c>
      <c r="EF133" s="537">
        <v>1963</v>
      </c>
      <c r="EG133" s="183">
        <v>4</v>
      </c>
      <c r="EH133" s="547" t="s">
        <v>6061</v>
      </c>
      <c r="EI133" s="541" t="s">
        <v>4131</v>
      </c>
      <c r="EJ133" s="183">
        <v>2</v>
      </c>
      <c r="EK133" s="183" t="s">
        <v>7015</v>
      </c>
      <c r="EL133" s="538" t="s">
        <v>5749</v>
      </c>
      <c r="EM133" s="370">
        <v>1999</v>
      </c>
      <c r="EN133" s="370">
        <v>3</v>
      </c>
      <c r="EO133" s="342">
        <v>2</v>
      </c>
      <c r="EP133" s="676">
        <v>1</v>
      </c>
      <c r="EQ133" s="676">
        <v>0</v>
      </c>
      <c r="ER133" s="611" t="s">
        <v>572</v>
      </c>
      <c r="ES133" s="183" t="s">
        <v>572</v>
      </c>
      <c r="ET133" s="184">
        <v>1</v>
      </c>
      <c r="EU133" s="799">
        <v>0</v>
      </c>
      <c r="EV133" s="569" t="s">
        <v>572</v>
      </c>
      <c r="EW133" s="183" t="s">
        <v>572</v>
      </c>
      <c r="EX133" s="561">
        <v>0</v>
      </c>
      <c r="EY133" s="571" t="s">
        <v>6784</v>
      </c>
      <c r="EZ133" s="183">
        <v>2012</v>
      </c>
      <c r="FA133" s="599">
        <v>1</v>
      </c>
      <c r="FB133" s="742">
        <v>118000</v>
      </c>
      <c r="FC133" s="740">
        <v>1</v>
      </c>
      <c r="FD133" s="691" t="s">
        <v>7483</v>
      </c>
      <c r="FE133" s="747">
        <v>2004</v>
      </c>
      <c r="FF133" s="761" t="s">
        <v>7108</v>
      </c>
      <c r="FG133" s="762" t="s">
        <v>6831</v>
      </c>
      <c r="FH133" s="713">
        <v>2</v>
      </c>
      <c r="FI133" s="788" t="s">
        <v>1552</v>
      </c>
      <c r="FJ133" s="119" t="s">
        <v>7402</v>
      </c>
      <c r="FK133" s="561">
        <v>2007</v>
      </c>
      <c r="FL133" s="561">
        <v>3</v>
      </c>
      <c r="FM133" s="600">
        <v>2</v>
      </c>
      <c r="FN133" s="818" t="s">
        <v>7108</v>
      </c>
      <c r="FO133" s="773" t="s">
        <v>6831</v>
      </c>
      <c r="FP133" s="713">
        <v>2</v>
      </c>
      <c r="FQ133" s="788" t="s">
        <v>1552</v>
      </c>
      <c r="FR133" s="119" t="s">
        <v>7402</v>
      </c>
      <c r="FS133" s="597">
        <v>2007</v>
      </c>
      <c r="FT133" s="597">
        <v>3</v>
      </c>
      <c r="FU133" s="599">
        <v>2</v>
      </c>
      <c r="FV133" s="566" t="s">
        <v>2486</v>
      </c>
      <c r="FW133" s="547" t="s">
        <v>7607</v>
      </c>
      <c r="FX133" s="536" t="s">
        <v>6357</v>
      </c>
      <c r="FY133" s="539">
        <v>2007</v>
      </c>
      <c r="FZ133" s="539">
        <v>3</v>
      </c>
      <c r="GA133" s="676">
        <v>1</v>
      </c>
      <c r="GB133" s="650" t="s">
        <v>7052</v>
      </c>
      <c r="GC133" s="979" t="s">
        <v>9461</v>
      </c>
      <c r="GD133" s="183">
        <v>2</v>
      </c>
      <c r="GE133" s="683" t="s">
        <v>8846</v>
      </c>
      <c r="GF133" s="183">
        <v>1990</v>
      </c>
      <c r="GG133" s="183">
        <v>3</v>
      </c>
      <c r="GH133" s="340" t="s">
        <v>9443</v>
      </c>
      <c r="GI133" s="184">
        <v>4</v>
      </c>
      <c r="GJ133" s="426">
        <f t="shared" si="17"/>
        <v>14</v>
      </c>
      <c r="GK133" s="427">
        <f t="shared" si="18"/>
        <v>63.636363636363633</v>
      </c>
      <c r="GL133" s="12" t="str">
        <f t="shared" si="19"/>
        <v>B</v>
      </c>
      <c r="GM133" s="83" t="s">
        <v>46</v>
      </c>
      <c r="GN133" s="18" t="s">
        <v>2454</v>
      </c>
      <c r="GO133" s="342"/>
      <c r="GP133" s="1016">
        <v>39.9</v>
      </c>
      <c r="GQ133" s="184">
        <v>0</v>
      </c>
      <c r="GR133" s="57"/>
      <c r="GS133" s="58"/>
      <c r="GT133" s="59"/>
    </row>
    <row r="134" spans="1:202" x14ac:dyDescent="0.25">
      <c r="A134" s="67">
        <v>132</v>
      </c>
      <c r="B134" s="13"/>
      <c r="C134" s="14" t="s">
        <v>779</v>
      </c>
      <c r="D134" s="83" t="s">
        <v>38</v>
      </c>
      <c r="E134" s="849">
        <v>5210.9669999999996</v>
      </c>
      <c r="F134" s="847">
        <v>487497.31204731489</v>
      </c>
      <c r="G134" s="49">
        <v>93820</v>
      </c>
      <c r="H134" s="109" t="s">
        <v>1238</v>
      </c>
      <c r="I134" s="20" t="s">
        <v>8</v>
      </c>
      <c r="J134" s="50">
        <v>2</v>
      </c>
      <c r="K134" s="119" t="s">
        <v>2038</v>
      </c>
      <c r="L134" s="50">
        <v>2</v>
      </c>
      <c r="M134" s="529" t="s">
        <v>9649</v>
      </c>
      <c r="N134" s="16">
        <v>2</v>
      </c>
      <c r="O134" s="288" t="s">
        <v>7922</v>
      </c>
      <c r="P134" s="50">
        <v>1</v>
      </c>
      <c r="Q134" s="115" t="s">
        <v>2356</v>
      </c>
      <c r="R134" s="16">
        <v>0</v>
      </c>
      <c r="S134" s="50">
        <v>0</v>
      </c>
      <c r="T134" s="17" t="s">
        <v>572</v>
      </c>
      <c r="U134" s="16">
        <v>2</v>
      </c>
      <c r="V134" s="254">
        <v>1</v>
      </c>
      <c r="W134" s="16">
        <v>1</v>
      </c>
      <c r="X134" s="177" t="s">
        <v>3056</v>
      </c>
      <c r="Y134" s="16">
        <v>1</v>
      </c>
      <c r="Z134" s="1" t="s">
        <v>3122</v>
      </c>
      <c r="AA134" s="16">
        <v>1</v>
      </c>
      <c r="AB134" s="50">
        <v>1</v>
      </c>
      <c r="AC134" s="51">
        <v>2001</v>
      </c>
      <c r="AD134" s="16">
        <v>1</v>
      </c>
      <c r="AE134" s="50">
        <v>1</v>
      </c>
      <c r="AF134" s="50">
        <v>3</v>
      </c>
      <c r="AG134" s="51">
        <v>2007</v>
      </c>
      <c r="AH134" s="16">
        <v>0</v>
      </c>
      <c r="AI134" s="50"/>
      <c r="AJ134" s="51" t="s">
        <v>572</v>
      </c>
      <c r="AK134" s="16">
        <v>1</v>
      </c>
      <c r="AL134" s="50">
        <v>2</v>
      </c>
      <c r="AM134" s="50">
        <v>1</v>
      </c>
      <c r="AN134" s="51">
        <v>1991</v>
      </c>
      <c r="AO134" s="16">
        <v>1</v>
      </c>
      <c r="AP134" s="50">
        <v>1</v>
      </c>
      <c r="AQ134" s="51">
        <v>1997</v>
      </c>
      <c r="AR134" s="16">
        <v>1</v>
      </c>
      <c r="AS134" s="50">
        <v>1</v>
      </c>
      <c r="AT134" s="50">
        <v>0</v>
      </c>
      <c r="AU134" s="50">
        <v>0</v>
      </c>
      <c r="AV134" s="50">
        <v>0</v>
      </c>
      <c r="AW134" s="50">
        <v>1</v>
      </c>
      <c r="AX134" s="50">
        <v>1</v>
      </c>
      <c r="AY134" s="50">
        <v>1</v>
      </c>
      <c r="AZ134" s="50">
        <v>1</v>
      </c>
      <c r="BA134" s="50">
        <v>0</v>
      </c>
      <c r="BB134" s="50">
        <v>1</v>
      </c>
      <c r="BC134" s="19" t="s">
        <v>2171</v>
      </c>
      <c r="BD134" s="423">
        <v>1</v>
      </c>
      <c r="BE134" s="19" t="s">
        <v>3193</v>
      </c>
      <c r="BF134" s="25">
        <v>0</v>
      </c>
      <c r="BG134" s="19" t="s">
        <v>572</v>
      </c>
      <c r="BH134" s="16">
        <v>0</v>
      </c>
      <c r="BI134" s="19" t="s">
        <v>572</v>
      </c>
      <c r="BJ134" s="16">
        <v>3</v>
      </c>
      <c r="BK134" s="21" t="s">
        <v>781</v>
      </c>
      <c r="BL134" s="20" t="s">
        <v>780</v>
      </c>
      <c r="BM134" s="21" t="s">
        <v>782</v>
      </c>
      <c r="BN134" s="20" t="s">
        <v>3057</v>
      </c>
      <c r="BO134" s="288" t="s">
        <v>3058</v>
      </c>
      <c r="BP134" s="16">
        <v>1</v>
      </c>
      <c r="BQ134" s="1" t="s">
        <v>1853</v>
      </c>
      <c r="BR134" s="16">
        <v>1</v>
      </c>
      <c r="BS134" s="19" t="s">
        <v>3059</v>
      </c>
      <c r="BT134" s="16">
        <v>2</v>
      </c>
      <c r="BU134" s="69" t="s">
        <v>2051</v>
      </c>
      <c r="BV134" s="16">
        <v>1</v>
      </c>
      <c r="BW134" s="50">
        <v>3</v>
      </c>
      <c r="BX134" s="69" t="s">
        <v>572</v>
      </c>
      <c r="BY134" s="16" t="s">
        <v>1985</v>
      </c>
      <c r="BZ134" s="50" t="s">
        <v>3060</v>
      </c>
      <c r="CA134" s="56" t="s">
        <v>1966</v>
      </c>
      <c r="CB134" s="56" t="s">
        <v>572</v>
      </c>
      <c r="CC134" s="55">
        <v>0</v>
      </c>
      <c r="CD134" s="83" t="s">
        <v>1276</v>
      </c>
      <c r="CE134" s="1131" t="s">
        <v>1555</v>
      </c>
      <c r="CF134" s="75" t="s">
        <v>1556</v>
      </c>
      <c r="CG134" s="75" t="s">
        <v>13</v>
      </c>
      <c r="CH134" s="75">
        <v>3</v>
      </c>
      <c r="CI134" s="75">
        <v>2013</v>
      </c>
      <c r="CJ134" s="75" t="s">
        <v>1542</v>
      </c>
      <c r="CK134" s="75">
        <v>1</v>
      </c>
      <c r="CL134" s="75">
        <v>2</v>
      </c>
      <c r="CM134" s="75" t="s">
        <v>3743</v>
      </c>
      <c r="CN134" s="75" t="s">
        <v>1553</v>
      </c>
      <c r="CO134" s="75">
        <f t="shared" si="16"/>
        <v>3</v>
      </c>
      <c r="CP134" s="336"/>
      <c r="CQ134" s="67">
        <v>132</v>
      </c>
      <c r="CR134" s="500" t="s">
        <v>779</v>
      </c>
      <c r="CS134" s="507" t="s">
        <v>3677</v>
      </c>
      <c r="CT134" s="511"/>
      <c r="CU134" s="512"/>
      <c r="CV134" s="632" t="s">
        <v>5662</v>
      </c>
      <c r="CW134" s="568">
        <v>2</v>
      </c>
      <c r="CX134" s="636" t="s">
        <v>5662</v>
      </c>
      <c r="CY134" s="380">
        <v>0.80435000000000001</v>
      </c>
      <c r="CZ134" s="380">
        <v>0.75590000000000002</v>
      </c>
      <c r="DA134" s="656">
        <v>97</v>
      </c>
      <c r="DB134" s="597">
        <v>77</v>
      </c>
      <c r="DC134" s="597">
        <v>44</v>
      </c>
      <c r="DD134" s="597">
        <v>56</v>
      </c>
      <c r="DE134" s="685" t="s">
        <v>9009</v>
      </c>
      <c r="DF134" s="1025" t="s">
        <v>9155</v>
      </c>
      <c r="DG134" s="717">
        <v>7</v>
      </c>
      <c r="DH134" s="119" t="s">
        <v>9156</v>
      </c>
      <c r="DI134" s="700">
        <v>2005</v>
      </c>
      <c r="DJ134" s="521" t="s">
        <v>4288</v>
      </c>
      <c r="DK134" s="537">
        <v>1814</v>
      </c>
      <c r="DL134" s="538" t="s">
        <v>4287</v>
      </c>
      <c r="DM134" s="580">
        <v>1997</v>
      </c>
      <c r="DN134" s="580">
        <v>2</v>
      </c>
      <c r="DO134" s="580">
        <v>4</v>
      </c>
      <c r="DP134" s="183" t="s">
        <v>572</v>
      </c>
      <c r="DQ134" s="538" t="s">
        <v>4289</v>
      </c>
      <c r="DR134" s="183" t="s">
        <v>572</v>
      </c>
      <c r="DS134" s="184" t="s">
        <v>572</v>
      </c>
      <c r="DT134" s="542" t="s">
        <v>6399</v>
      </c>
      <c r="DU134" s="676">
        <v>1814</v>
      </c>
      <c r="DV134" s="183" t="s">
        <v>6401</v>
      </c>
      <c r="DW134" s="547" t="s">
        <v>5754</v>
      </c>
      <c r="DX134" s="183">
        <v>2</v>
      </c>
      <c r="DY134" s="183" t="s">
        <v>2699</v>
      </c>
      <c r="DZ134" s="538" t="s">
        <v>6400</v>
      </c>
      <c r="EA134" s="374">
        <v>2013</v>
      </c>
      <c r="EB134" s="370">
        <v>3</v>
      </c>
      <c r="EC134" s="539">
        <v>3</v>
      </c>
      <c r="ED134" s="642" t="s">
        <v>5470</v>
      </c>
      <c r="EE134" s="539">
        <v>1814</v>
      </c>
      <c r="EF134" s="537">
        <v>1952</v>
      </c>
      <c r="EG134" s="539">
        <v>0</v>
      </c>
      <c r="EH134" s="541" t="s">
        <v>4132</v>
      </c>
      <c r="EI134" s="547" t="s">
        <v>4094</v>
      </c>
      <c r="EJ134" s="183">
        <v>2</v>
      </c>
      <c r="EK134" s="183" t="s">
        <v>2699</v>
      </c>
      <c r="EL134" s="538" t="s">
        <v>6402</v>
      </c>
      <c r="EM134" s="370">
        <v>1999</v>
      </c>
      <c r="EN134" s="370">
        <v>3</v>
      </c>
      <c r="EO134" s="700">
        <v>3</v>
      </c>
      <c r="EP134" s="676">
        <v>1</v>
      </c>
      <c r="EQ134" s="676">
        <v>1</v>
      </c>
      <c r="ER134" s="542" t="s">
        <v>4573</v>
      </c>
      <c r="ES134" s="183">
        <v>1999</v>
      </c>
      <c r="ET134" s="184">
        <v>3</v>
      </c>
      <c r="EU134" s="799">
        <v>1</v>
      </c>
      <c r="EV134" s="156" t="s">
        <v>4574</v>
      </c>
      <c r="EW134" s="183">
        <v>2009</v>
      </c>
      <c r="EX134" s="597">
        <v>2</v>
      </c>
      <c r="EY134" s="571" t="s">
        <v>6614</v>
      </c>
      <c r="EZ134" s="183">
        <v>2009</v>
      </c>
      <c r="FA134" s="599">
        <v>3</v>
      </c>
      <c r="FB134" s="742">
        <v>794600</v>
      </c>
      <c r="FC134" s="740">
        <v>2</v>
      </c>
      <c r="FD134" s="692" t="s">
        <v>6853</v>
      </c>
      <c r="FE134" s="747">
        <v>2010</v>
      </c>
      <c r="FF134" s="761" t="s">
        <v>6953</v>
      </c>
      <c r="FG134" s="762" t="s">
        <v>6822</v>
      </c>
      <c r="FH134" s="713">
        <v>2</v>
      </c>
      <c r="FI134" s="788" t="s">
        <v>1565</v>
      </c>
      <c r="FJ134" s="119" t="s">
        <v>6823</v>
      </c>
      <c r="FK134" s="561">
        <v>2008</v>
      </c>
      <c r="FL134" s="561">
        <v>3</v>
      </c>
      <c r="FM134" s="600">
        <v>1</v>
      </c>
      <c r="FN134" s="818" t="s">
        <v>6952</v>
      </c>
      <c r="FO134" s="773" t="s">
        <v>6951</v>
      </c>
      <c r="FP134" s="831">
        <v>2</v>
      </c>
      <c r="FQ134" s="833" t="s">
        <v>1565</v>
      </c>
      <c r="FR134" s="536" t="s">
        <v>6824</v>
      </c>
      <c r="FS134" s="597">
        <v>2008</v>
      </c>
      <c r="FT134" s="597">
        <v>3</v>
      </c>
      <c r="FU134" s="599">
        <v>1</v>
      </c>
      <c r="FV134" s="564" t="s">
        <v>1546</v>
      </c>
      <c r="FW134" s="541" t="s">
        <v>7053</v>
      </c>
      <c r="FX134" s="536" t="s">
        <v>7054</v>
      </c>
      <c r="FY134" s="539">
        <v>2008</v>
      </c>
      <c r="FZ134" s="539">
        <v>3</v>
      </c>
      <c r="GA134" s="676">
        <v>2</v>
      </c>
      <c r="GB134" s="650" t="s">
        <v>7055</v>
      </c>
      <c r="GC134" s="979" t="s">
        <v>8808</v>
      </c>
      <c r="GD134" s="183">
        <v>2</v>
      </c>
      <c r="GE134" s="683" t="s">
        <v>2699</v>
      </c>
      <c r="GF134" s="183">
        <v>1985</v>
      </c>
      <c r="GG134" s="183">
        <v>3</v>
      </c>
      <c r="GH134" s="340" t="s">
        <v>8835</v>
      </c>
      <c r="GI134" s="184">
        <v>4</v>
      </c>
      <c r="GJ134" s="426">
        <f t="shared" si="17"/>
        <v>18</v>
      </c>
      <c r="GK134" s="427">
        <f t="shared" si="18"/>
        <v>81.818181818181827</v>
      </c>
      <c r="GL134" s="12" t="str">
        <f t="shared" si="19"/>
        <v>A</v>
      </c>
      <c r="GM134" s="83" t="s">
        <v>38</v>
      </c>
      <c r="GN134" s="83"/>
      <c r="GO134" s="342"/>
      <c r="GP134" s="1017"/>
      <c r="GQ134" s="59">
        <v>0</v>
      </c>
      <c r="GR134" s="57" t="s">
        <v>2460</v>
      </c>
      <c r="GS134" s="58" t="s">
        <v>2430</v>
      </c>
      <c r="GT134" s="59"/>
    </row>
    <row r="135" spans="1:202" x14ac:dyDescent="0.25">
      <c r="A135" s="67">
        <v>133</v>
      </c>
      <c r="B135" s="13"/>
      <c r="C135" s="14" t="s">
        <v>783</v>
      </c>
      <c r="D135" s="83" t="s">
        <v>38</v>
      </c>
      <c r="E135" s="849">
        <v>4490.5410000000002</v>
      </c>
      <c r="F135" s="847">
        <v>75959.782973764988</v>
      </c>
      <c r="G135" s="49">
        <v>16920</v>
      </c>
      <c r="H135" s="109" t="s">
        <v>785</v>
      </c>
      <c r="I135" s="369" t="s">
        <v>784</v>
      </c>
      <c r="J135" s="50">
        <v>1</v>
      </c>
      <c r="K135" s="82" t="s">
        <v>1387</v>
      </c>
      <c r="L135" s="1177">
        <v>1</v>
      </c>
      <c r="M135" s="19" t="s">
        <v>1701</v>
      </c>
      <c r="N135" s="16">
        <v>1</v>
      </c>
      <c r="O135" s="69" t="s">
        <v>572</v>
      </c>
      <c r="P135" s="50">
        <v>1</v>
      </c>
      <c r="Q135" s="115" t="s">
        <v>1387</v>
      </c>
      <c r="R135" s="16">
        <v>0</v>
      </c>
      <c r="S135" s="50">
        <v>0</v>
      </c>
      <c r="T135" s="17" t="s">
        <v>572</v>
      </c>
      <c r="U135" s="16">
        <v>2</v>
      </c>
      <c r="V135" s="254">
        <v>1</v>
      </c>
      <c r="W135" s="16">
        <v>0</v>
      </c>
      <c r="X135" s="17" t="s">
        <v>572</v>
      </c>
      <c r="Y135" s="16">
        <v>0</v>
      </c>
      <c r="Z135" s="17" t="s">
        <v>572</v>
      </c>
      <c r="AA135" s="16">
        <v>1</v>
      </c>
      <c r="AB135" s="50">
        <v>1</v>
      </c>
      <c r="AC135" s="51">
        <v>2007</v>
      </c>
      <c r="AD135" s="16">
        <v>0</v>
      </c>
      <c r="AE135" s="50"/>
      <c r="AF135" s="50" t="s">
        <v>572</v>
      </c>
      <c r="AG135" s="55" t="s">
        <v>572</v>
      </c>
      <c r="AH135" s="16">
        <v>0</v>
      </c>
      <c r="AI135" s="50"/>
      <c r="AJ135" s="51" t="s">
        <v>572</v>
      </c>
      <c r="AK135" s="16">
        <v>1</v>
      </c>
      <c r="AL135" s="50">
        <v>4</v>
      </c>
      <c r="AM135" s="50">
        <v>1</v>
      </c>
      <c r="AN135" s="51">
        <v>2007</v>
      </c>
      <c r="AO135" s="16">
        <v>0</v>
      </c>
      <c r="AP135" s="50"/>
      <c r="AQ135" s="51" t="s">
        <v>572</v>
      </c>
      <c r="AR135" s="16">
        <v>0</v>
      </c>
      <c r="AS135" s="50">
        <v>1</v>
      </c>
      <c r="AT135" s="50">
        <v>1</v>
      </c>
      <c r="AU135" s="50">
        <v>0</v>
      </c>
      <c r="AV135" s="50">
        <v>0</v>
      </c>
      <c r="AW135" s="50">
        <v>0</v>
      </c>
      <c r="AX135" s="50">
        <v>1</v>
      </c>
      <c r="AY135" s="50">
        <v>1</v>
      </c>
      <c r="AZ135" s="50">
        <v>0</v>
      </c>
      <c r="BA135" s="50">
        <v>0</v>
      </c>
      <c r="BB135" s="50">
        <v>0</v>
      </c>
      <c r="BC135" s="69" t="s">
        <v>572</v>
      </c>
      <c r="BD135" s="423">
        <v>0</v>
      </c>
      <c r="BE135" s="475" t="s">
        <v>572</v>
      </c>
      <c r="BF135" s="25">
        <v>0</v>
      </c>
      <c r="BG135" s="19" t="s">
        <v>572</v>
      </c>
      <c r="BH135" s="16">
        <v>0</v>
      </c>
      <c r="BI135" s="19" t="s">
        <v>572</v>
      </c>
      <c r="BJ135" s="16">
        <v>1</v>
      </c>
      <c r="BK135" s="21" t="s">
        <v>787</v>
      </c>
      <c r="BL135" s="20" t="s">
        <v>786</v>
      </c>
      <c r="BM135" s="21" t="s">
        <v>789</v>
      </c>
      <c r="BN135" s="20" t="s">
        <v>788</v>
      </c>
      <c r="BO135" s="132" t="s">
        <v>572</v>
      </c>
      <c r="BP135" s="16">
        <v>0</v>
      </c>
      <c r="BQ135" s="134" t="s">
        <v>572</v>
      </c>
      <c r="BR135" s="16">
        <v>1</v>
      </c>
      <c r="BS135" s="19" t="s">
        <v>1907</v>
      </c>
      <c r="BT135" s="16">
        <v>0</v>
      </c>
      <c r="BU135" s="69" t="s">
        <v>572</v>
      </c>
      <c r="BV135" s="16">
        <v>0</v>
      </c>
      <c r="BW135" s="50">
        <v>3</v>
      </c>
      <c r="BX135" s="69" t="s">
        <v>572</v>
      </c>
      <c r="BY135" s="16" t="s">
        <v>1958</v>
      </c>
      <c r="BZ135" s="56" t="s">
        <v>572</v>
      </c>
      <c r="CA135" s="56" t="s">
        <v>572</v>
      </c>
      <c r="CB135" s="56" t="s">
        <v>572</v>
      </c>
      <c r="CC135" s="55" t="s">
        <v>572</v>
      </c>
      <c r="CD135" s="83" t="s">
        <v>1702</v>
      </c>
      <c r="CE135" s="1131" t="s">
        <v>1703</v>
      </c>
      <c r="CF135" s="75" t="s">
        <v>1548</v>
      </c>
      <c r="CG135" s="75" t="s">
        <v>13</v>
      </c>
      <c r="CH135" s="75">
        <v>3</v>
      </c>
      <c r="CI135" s="75">
        <v>1998</v>
      </c>
      <c r="CJ135" s="75" t="s">
        <v>1548</v>
      </c>
      <c r="CK135" s="75">
        <v>1</v>
      </c>
      <c r="CL135" s="75">
        <v>1</v>
      </c>
      <c r="CM135" s="75" t="s">
        <v>3763</v>
      </c>
      <c r="CN135" s="75" t="s">
        <v>1553</v>
      </c>
      <c r="CO135" s="75">
        <f t="shared" si="16"/>
        <v>3</v>
      </c>
      <c r="CP135" s="336"/>
      <c r="CQ135" s="67">
        <v>133</v>
      </c>
      <c r="CR135" s="500" t="s">
        <v>783</v>
      </c>
      <c r="CS135" s="507" t="s">
        <v>3678</v>
      </c>
      <c r="CT135" s="511"/>
      <c r="CU135" s="512"/>
      <c r="CV135" s="632" t="s">
        <v>4723</v>
      </c>
      <c r="CW135" s="568">
        <v>2</v>
      </c>
      <c r="CX135" s="636" t="s">
        <v>4723</v>
      </c>
      <c r="CY135" s="652">
        <v>0.59419999999999995</v>
      </c>
      <c r="CZ135" s="652">
        <v>0.73229999999999995</v>
      </c>
      <c r="DA135" s="601">
        <v>97</v>
      </c>
      <c r="DB135" s="560">
        <v>64</v>
      </c>
      <c r="DC135" s="560">
        <v>60</v>
      </c>
      <c r="DD135" s="560">
        <v>44</v>
      </c>
      <c r="DE135" s="531" t="s">
        <v>9411</v>
      </c>
      <c r="DF135" s="1025" t="s">
        <v>9412</v>
      </c>
      <c r="DG135" s="717">
        <v>4</v>
      </c>
      <c r="DH135" s="119" t="s">
        <v>9413</v>
      </c>
      <c r="DI135" s="700">
        <v>2003</v>
      </c>
      <c r="DJ135" s="109" t="s">
        <v>785</v>
      </c>
      <c r="DK135" s="537">
        <v>1941</v>
      </c>
      <c r="DL135" s="538" t="s">
        <v>4438</v>
      </c>
      <c r="DM135" s="580">
        <v>2015</v>
      </c>
      <c r="DN135" s="580">
        <v>1</v>
      </c>
      <c r="DO135" s="580" t="s">
        <v>572</v>
      </c>
      <c r="DP135" s="183" t="s">
        <v>572</v>
      </c>
      <c r="DQ135" s="183" t="s">
        <v>572</v>
      </c>
      <c r="DR135" s="183" t="s">
        <v>572</v>
      </c>
      <c r="DS135" s="184" t="s">
        <v>572</v>
      </c>
      <c r="DT135" s="542" t="s">
        <v>6403</v>
      </c>
      <c r="DU135" s="676">
        <v>1970</v>
      </c>
      <c r="DV135" s="183" t="s">
        <v>5797</v>
      </c>
      <c r="DW135" s="547" t="s">
        <v>6404</v>
      </c>
      <c r="DX135" s="183">
        <v>0</v>
      </c>
      <c r="DY135" s="183" t="s">
        <v>572</v>
      </c>
      <c r="DZ135" s="547" t="s">
        <v>572</v>
      </c>
      <c r="EA135" s="256" t="s">
        <v>572</v>
      </c>
      <c r="EB135" s="370">
        <v>0</v>
      </c>
      <c r="EC135" s="539">
        <v>2</v>
      </c>
      <c r="ED135" s="642" t="s">
        <v>5471</v>
      </c>
      <c r="EE135" s="539">
        <v>1624</v>
      </c>
      <c r="EF135" s="537">
        <v>2000</v>
      </c>
      <c r="EG135" s="539">
        <v>3</v>
      </c>
      <c r="EH135" s="547" t="s">
        <v>6407</v>
      </c>
      <c r="EI135" s="547" t="s">
        <v>6406</v>
      </c>
      <c r="EJ135" s="183">
        <v>1</v>
      </c>
      <c r="EK135" s="183" t="s">
        <v>1563</v>
      </c>
      <c r="EL135" s="538" t="s">
        <v>6405</v>
      </c>
      <c r="EM135" s="58" t="s">
        <v>572</v>
      </c>
      <c r="EN135" s="370">
        <v>2</v>
      </c>
      <c r="EO135" s="700">
        <v>2</v>
      </c>
      <c r="EP135" s="676">
        <v>0</v>
      </c>
      <c r="EQ135" s="676">
        <v>0</v>
      </c>
      <c r="ER135" s="611" t="s">
        <v>572</v>
      </c>
      <c r="ES135" s="183" t="s">
        <v>572</v>
      </c>
      <c r="ET135" s="184">
        <v>1</v>
      </c>
      <c r="EU135" s="799">
        <v>0</v>
      </c>
      <c r="EV135" s="156" t="s">
        <v>4575</v>
      </c>
      <c r="EW135" s="183">
        <v>2006</v>
      </c>
      <c r="EX135" s="597">
        <v>2</v>
      </c>
      <c r="EY135" s="571" t="s">
        <v>5827</v>
      </c>
      <c r="EZ135" s="183">
        <v>2013</v>
      </c>
      <c r="FA135" s="599">
        <v>3</v>
      </c>
      <c r="FB135" s="667">
        <v>200000</v>
      </c>
      <c r="FC135" s="748">
        <v>1</v>
      </c>
      <c r="FD135" s="824" t="s">
        <v>1701</v>
      </c>
      <c r="FE135" s="747">
        <v>2014</v>
      </c>
      <c r="FF135" s="761" t="s">
        <v>7109</v>
      </c>
      <c r="FG135" s="762" t="s">
        <v>7110</v>
      </c>
      <c r="FH135" s="713">
        <v>2</v>
      </c>
      <c r="FI135" s="788" t="s">
        <v>1552</v>
      </c>
      <c r="FJ135" s="119" t="s">
        <v>7403</v>
      </c>
      <c r="FK135" s="561">
        <v>2011</v>
      </c>
      <c r="FL135" s="561">
        <v>3</v>
      </c>
      <c r="FM135" s="600">
        <v>2</v>
      </c>
      <c r="FN135" s="819" t="s">
        <v>7109</v>
      </c>
      <c r="FO135" s="760" t="s">
        <v>7110</v>
      </c>
      <c r="FP135" s="713">
        <v>2</v>
      </c>
      <c r="FQ135" s="788" t="s">
        <v>1552</v>
      </c>
      <c r="FR135" s="119" t="s">
        <v>7403</v>
      </c>
      <c r="FS135" s="561">
        <v>2011</v>
      </c>
      <c r="FT135" s="597">
        <v>3</v>
      </c>
      <c r="FU135" s="599">
        <v>2</v>
      </c>
      <c r="FV135" s="566" t="s">
        <v>2486</v>
      </c>
      <c r="FW135" s="547" t="s">
        <v>7612</v>
      </c>
      <c r="FX135" s="536" t="s">
        <v>6533</v>
      </c>
      <c r="FY135" s="539">
        <v>2011</v>
      </c>
      <c r="FZ135" s="539">
        <v>2</v>
      </c>
      <c r="GA135" s="676">
        <v>1</v>
      </c>
      <c r="GB135" s="860" t="s">
        <v>572</v>
      </c>
      <c r="GC135" s="571" t="s">
        <v>8</v>
      </c>
      <c r="GD135" s="183">
        <v>2</v>
      </c>
      <c r="GE135" s="683" t="s">
        <v>8834</v>
      </c>
      <c r="GF135" s="183">
        <v>2010</v>
      </c>
      <c r="GG135" s="183">
        <v>3</v>
      </c>
      <c r="GH135" s="340" t="s">
        <v>8835</v>
      </c>
      <c r="GI135" s="184">
        <v>3</v>
      </c>
      <c r="GJ135" s="426">
        <f t="shared" si="17"/>
        <v>14</v>
      </c>
      <c r="GK135" s="427">
        <f t="shared" si="18"/>
        <v>63.636363636363633</v>
      </c>
      <c r="GL135" s="12" t="str">
        <f t="shared" si="19"/>
        <v>B</v>
      </c>
      <c r="GM135" s="83" t="s">
        <v>38</v>
      </c>
      <c r="GN135" s="18" t="s">
        <v>2458</v>
      </c>
      <c r="GO135" s="342"/>
      <c r="GP135" s="1016">
        <v>40.799999999999997</v>
      </c>
      <c r="GQ135" s="184">
        <v>0</v>
      </c>
      <c r="GR135" s="57"/>
      <c r="GS135" s="58"/>
      <c r="GT135" s="59"/>
    </row>
    <row r="136" spans="1:202" x14ac:dyDescent="0.25">
      <c r="A136" s="67">
        <v>134</v>
      </c>
      <c r="B136" s="13"/>
      <c r="C136" s="14" t="s">
        <v>790</v>
      </c>
      <c r="D136" s="83" t="s">
        <v>46</v>
      </c>
      <c r="E136" s="849">
        <v>188924.87400000001</v>
      </c>
      <c r="F136" s="847">
        <v>272594.80154625792</v>
      </c>
      <c r="G136" s="49">
        <v>1440</v>
      </c>
      <c r="H136" s="109" t="s">
        <v>792</v>
      </c>
      <c r="I136" s="369" t="s">
        <v>791</v>
      </c>
      <c r="J136" s="50">
        <v>1</v>
      </c>
      <c r="K136" s="82" t="s">
        <v>1386</v>
      </c>
      <c r="L136" s="50">
        <v>2</v>
      </c>
      <c r="M136" s="1" t="s">
        <v>3162</v>
      </c>
      <c r="N136" s="16">
        <v>1</v>
      </c>
      <c r="O136" s="69" t="s">
        <v>572</v>
      </c>
      <c r="P136" s="50">
        <v>0</v>
      </c>
      <c r="Q136" s="53" t="s">
        <v>572</v>
      </c>
      <c r="R136" s="16">
        <v>0</v>
      </c>
      <c r="S136" s="50">
        <v>0</v>
      </c>
      <c r="T136" s="17" t="s">
        <v>572</v>
      </c>
      <c r="U136" s="16">
        <v>2</v>
      </c>
      <c r="V136" s="254">
        <v>1</v>
      </c>
      <c r="W136" s="16">
        <v>0</v>
      </c>
      <c r="X136" s="17" t="s">
        <v>572</v>
      </c>
      <c r="Y136" s="16">
        <v>0</v>
      </c>
      <c r="Z136" s="17" t="s">
        <v>572</v>
      </c>
      <c r="AA136" s="16">
        <v>1</v>
      </c>
      <c r="AB136" s="50">
        <v>1</v>
      </c>
      <c r="AC136" s="51">
        <v>2009</v>
      </c>
      <c r="AD136" s="16">
        <v>1</v>
      </c>
      <c r="AE136" s="50">
        <v>1</v>
      </c>
      <c r="AF136" s="50">
        <v>3</v>
      </c>
      <c r="AG136" s="51">
        <v>2003</v>
      </c>
      <c r="AH136" s="16">
        <v>0</v>
      </c>
      <c r="AI136" s="50"/>
      <c r="AJ136" s="51" t="s">
        <v>572</v>
      </c>
      <c r="AK136" s="16">
        <v>1</v>
      </c>
      <c r="AL136" s="50">
        <v>4</v>
      </c>
      <c r="AM136" s="50">
        <v>1</v>
      </c>
      <c r="AN136" s="51">
        <v>2001</v>
      </c>
      <c r="AO136" s="16">
        <v>0</v>
      </c>
      <c r="AP136" s="50"/>
      <c r="AQ136" s="51" t="s">
        <v>572</v>
      </c>
      <c r="AR136" s="16">
        <v>1</v>
      </c>
      <c r="AS136" s="50">
        <v>1</v>
      </c>
      <c r="AT136" s="50">
        <v>0</v>
      </c>
      <c r="AU136" s="50">
        <v>0</v>
      </c>
      <c r="AV136" s="50">
        <v>1</v>
      </c>
      <c r="AW136" s="50">
        <v>1</v>
      </c>
      <c r="AX136" s="50">
        <v>1</v>
      </c>
      <c r="AY136" s="50">
        <v>1</v>
      </c>
      <c r="AZ136" s="50">
        <v>0</v>
      </c>
      <c r="BA136" s="50">
        <v>0</v>
      </c>
      <c r="BB136" s="50">
        <v>1</v>
      </c>
      <c r="BC136" s="17" t="s">
        <v>2168</v>
      </c>
      <c r="BD136" s="423">
        <v>0</v>
      </c>
      <c r="BE136" s="475" t="s">
        <v>572</v>
      </c>
      <c r="BF136" s="25">
        <v>0</v>
      </c>
      <c r="BG136" s="1" t="s">
        <v>572</v>
      </c>
      <c r="BH136" s="16">
        <v>0</v>
      </c>
      <c r="BI136" s="1" t="s">
        <v>572</v>
      </c>
      <c r="BJ136" s="16">
        <v>2</v>
      </c>
      <c r="BK136" s="21" t="s">
        <v>794</v>
      </c>
      <c r="BL136" s="20" t="s">
        <v>793</v>
      </c>
      <c r="BM136" s="21" t="s">
        <v>796</v>
      </c>
      <c r="BN136" s="20" t="s">
        <v>795</v>
      </c>
      <c r="BO136" s="1" t="s">
        <v>1385</v>
      </c>
      <c r="BP136" s="16">
        <v>0</v>
      </c>
      <c r="BQ136" s="134" t="s">
        <v>572</v>
      </c>
      <c r="BR136" s="16">
        <v>0</v>
      </c>
      <c r="BS136" s="17" t="s">
        <v>572</v>
      </c>
      <c r="BT136" s="16">
        <v>0</v>
      </c>
      <c r="BU136" s="69" t="s">
        <v>572</v>
      </c>
      <c r="BV136" s="16">
        <v>0</v>
      </c>
      <c r="BW136" s="50">
        <v>3</v>
      </c>
      <c r="BX136" s="69" t="s">
        <v>572</v>
      </c>
      <c r="BY136" s="16" t="s">
        <v>1966</v>
      </c>
      <c r="BZ136" s="56" t="s">
        <v>572</v>
      </c>
      <c r="CA136" s="56" t="s">
        <v>572</v>
      </c>
      <c r="CB136" s="56" t="s">
        <v>572</v>
      </c>
      <c r="CC136" s="55" t="s">
        <v>572</v>
      </c>
      <c r="CD136" s="83" t="s">
        <v>1704</v>
      </c>
      <c r="CE136" s="1131" t="s">
        <v>1705</v>
      </c>
      <c r="CF136" s="67" t="s">
        <v>1548</v>
      </c>
      <c r="CG136" s="67" t="s">
        <v>13</v>
      </c>
      <c r="CH136" s="73">
        <v>3</v>
      </c>
      <c r="CI136" s="67">
        <v>2011</v>
      </c>
      <c r="CJ136" s="73" t="s">
        <v>1542</v>
      </c>
      <c r="CK136" s="73">
        <v>2</v>
      </c>
      <c r="CL136" s="74">
        <v>2</v>
      </c>
      <c r="CM136" s="67" t="s">
        <v>1565</v>
      </c>
      <c r="CN136" s="75" t="s">
        <v>1553</v>
      </c>
      <c r="CO136" s="75">
        <f t="shared" si="16"/>
        <v>3</v>
      </c>
      <c r="CP136" s="336"/>
      <c r="CQ136" s="67">
        <v>134</v>
      </c>
      <c r="CR136" s="500" t="s">
        <v>790</v>
      </c>
      <c r="CS136" s="507" t="s">
        <v>3679</v>
      </c>
      <c r="CT136" s="511"/>
      <c r="CU136" s="512" t="s">
        <v>3748</v>
      </c>
      <c r="CV136" s="662" t="s">
        <v>4724</v>
      </c>
      <c r="CW136" s="568">
        <v>1</v>
      </c>
      <c r="CX136" s="636" t="s">
        <v>4724</v>
      </c>
      <c r="CY136" s="380">
        <v>0.32608999999999999</v>
      </c>
      <c r="CZ136" s="380">
        <v>0.32279999999999998</v>
      </c>
      <c r="DA136" s="656">
        <v>78</v>
      </c>
      <c r="DB136" s="597">
        <v>25</v>
      </c>
      <c r="DC136" s="597">
        <v>14</v>
      </c>
      <c r="DD136" s="597">
        <v>18</v>
      </c>
      <c r="DE136" s="685" t="s">
        <v>9414</v>
      </c>
      <c r="DF136" s="1004" t="s">
        <v>9415</v>
      </c>
      <c r="DG136" s="717">
        <v>2</v>
      </c>
      <c r="DH136" s="177" t="s">
        <v>9416</v>
      </c>
      <c r="DI136" s="700">
        <v>2005</v>
      </c>
      <c r="DJ136" s="109" t="s">
        <v>792</v>
      </c>
      <c r="DK136" s="537">
        <v>1947</v>
      </c>
      <c r="DL136" s="538" t="s">
        <v>4291</v>
      </c>
      <c r="DM136" s="580">
        <v>2008</v>
      </c>
      <c r="DN136" s="580">
        <v>2</v>
      </c>
      <c r="DO136" s="580">
        <v>4</v>
      </c>
      <c r="DP136" s="183" t="s">
        <v>572</v>
      </c>
      <c r="DQ136" s="183" t="s">
        <v>572</v>
      </c>
      <c r="DR136" s="183" t="s">
        <v>572</v>
      </c>
      <c r="DS136" s="184" t="s">
        <v>572</v>
      </c>
      <c r="DT136" s="542" t="s">
        <v>5472</v>
      </c>
      <c r="DU136" s="676">
        <v>1924</v>
      </c>
      <c r="DV136" s="183" t="s">
        <v>5797</v>
      </c>
      <c r="DW136" s="547" t="s">
        <v>5754</v>
      </c>
      <c r="DX136" s="183">
        <v>2</v>
      </c>
      <c r="DY136" s="183" t="s">
        <v>2699</v>
      </c>
      <c r="DZ136" s="538" t="s">
        <v>6408</v>
      </c>
      <c r="EA136" s="374">
        <v>2008</v>
      </c>
      <c r="EB136" s="370">
        <v>3</v>
      </c>
      <c r="EC136" s="539">
        <v>3</v>
      </c>
      <c r="ED136" s="642" t="s">
        <v>5472</v>
      </c>
      <c r="EE136" s="539">
        <v>1924</v>
      </c>
      <c r="EF136" s="537">
        <v>1955</v>
      </c>
      <c r="EG136" s="539">
        <v>0</v>
      </c>
      <c r="EH136" s="547" t="s">
        <v>4133</v>
      </c>
      <c r="EI136" s="547" t="s">
        <v>6410</v>
      </c>
      <c r="EJ136" s="183">
        <v>2</v>
      </c>
      <c r="EK136" s="183" t="s">
        <v>2699</v>
      </c>
      <c r="EL136" s="538" t="s">
        <v>6409</v>
      </c>
      <c r="EM136" s="370">
        <v>2013</v>
      </c>
      <c r="EN136" s="370">
        <v>3</v>
      </c>
      <c r="EO136" s="700">
        <v>3</v>
      </c>
      <c r="EP136" s="676">
        <v>0</v>
      </c>
      <c r="EQ136" s="676">
        <v>1</v>
      </c>
      <c r="ER136" s="542" t="s">
        <v>4576</v>
      </c>
      <c r="ES136" s="183">
        <v>2005</v>
      </c>
      <c r="ET136" s="184">
        <v>3</v>
      </c>
      <c r="EU136" s="799">
        <v>0</v>
      </c>
      <c r="EV136" s="1113" t="s">
        <v>9525</v>
      </c>
      <c r="EW136" s="629">
        <v>2005</v>
      </c>
      <c r="EX136" s="1114">
        <v>1</v>
      </c>
      <c r="EY136" s="578" t="s">
        <v>9524</v>
      </c>
      <c r="EZ136" s="183">
        <v>2005</v>
      </c>
      <c r="FA136" s="599">
        <v>3</v>
      </c>
      <c r="FB136" s="742">
        <v>1500000</v>
      </c>
      <c r="FC136" s="740">
        <v>1</v>
      </c>
      <c r="FD136" s="691" t="s">
        <v>7404</v>
      </c>
      <c r="FE136" s="747">
        <v>2011</v>
      </c>
      <c r="FF136" s="818" t="s">
        <v>1704</v>
      </c>
      <c r="FG136" s="773" t="s">
        <v>7112</v>
      </c>
      <c r="FH136" s="831">
        <v>2</v>
      </c>
      <c r="FI136" s="833" t="s">
        <v>1565</v>
      </c>
      <c r="FJ136" s="119" t="s">
        <v>7111</v>
      </c>
      <c r="FK136" s="561">
        <v>2011</v>
      </c>
      <c r="FL136" s="561">
        <v>3</v>
      </c>
      <c r="FM136" s="600">
        <v>2</v>
      </c>
      <c r="FN136" s="818" t="s">
        <v>1704</v>
      </c>
      <c r="FO136" s="773" t="s">
        <v>7112</v>
      </c>
      <c r="FP136" s="831">
        <v>2</v>
      </c>
      <c r="FQ136" s="833" t="s">
        <v>1565</v>
      </c>
      <c r="FR136" s="536" t="s">
        <v>7111</v>
      </c>
      <c r="FS136" s="597">
        <v>2011</v>
      </c>
      <c r="FT136" s="597">
        <v>3</v>
      </c>
      <c r="FU136" s="599">
        <v>2</v>
      </c>
      <c r="FV136" s="564" t="s">
        <v>2317</v>
      </c>
      <c r="FW136" s="547" t="s">
        <v>7608</v>
      </c>
      <c r="FX136" s="536" t="s">
        <v>6534</v>
      </c>
      <c r="FY136" s="539">
        <v>2011</v>
      </c>
      <c r="FZ136" s="539">
        <v>3</v>
      </c>
      <c r="GA136" s="676">
        <v>1</v>
      </c>
      <c r="GB136" s="650" t="s">
        <v>6534</v>
      </c>
      <c r="GC136" s="979" t="s">
        <v>8</v>
      </c>
      <c r="GD136" s="183">
        <v>2</v>
      </c>
      <c r="GE136" s="683" t="s">
        <v>8834</v>
      </c>
      <c r="GF136" s="183">
        <v>1985</v>
      </c>
      <c r="GG136" s="183">
        <v>3</v>
      </c>
      <c r="GH136" s="340" t="s">
        <v>8835</v>
      </c>
      <c r="GI136" s="184">
        <v>4</v>
      </c>
      <c r="GJ136" s="426">
        <f t="shared" si="17"/>
        <v>18</v>
      </c>
      <c r="GK136" s="427">
        <f t="shared" si="18"/>
        <v>81.818181818181827</v>
      </c>
      <c r="GL136" s="12" t="str">
        <f t="shared" si="19"/>
        <v>A</v>
      </c>
      <c r="GM136" s="83" t="s">
        <v>46</v>
      </c>
      <c r="GN136" s="18" t="s">
        <v>2459</v>
      </c>
      <c r="GO136" s="342"/>
      <c r="GP136" s="1016"/>
      <c r="GQ136" s="184">
        <v>0</v>
      </c>
      <c r="GR136" s="57"/>
      <c r="GS136" s="58"/>
      <c r="GT136" s="59"/>
    </row>
    <row r="137" spans="1:202" x14ac:dyDescent="0.25">
      <c r="A137" s="67">
        <v>135</v>
      </c>
      <c r="B137" s="13"/>
      <c r="C137" s="14" t="s">
        <v>797</v>
      </c>
      <c r="D137" s="83" t="s">
        <v>21</v>
      </c>
      <c r="E137" s="849">
        <v>21.186</v>
      </c>
      <c r="F137" s="847">
        <v>259.35337119154786</v>
      </c>
      <c r="G137" s="49">
        <v>12180</v>
      </c>
      <c r="H137" s="177" t="s">
        <v>5245</v>
      </c>
      <c r="I137" s="369" t="s">
        <v>798</v>
      </c>
      <c r="J137" s="50">
        <v>0</v>
      </c>
      <c r="K137" s="53" t="s">
        <v>572</v>
      </c>
      <c r="L137" s="16">
        <v>1</v>
      </c>
      <c r="M137" s="1175" t="s">
        <v>9596</v>
      </c>
      <c r="N137" s="16">
        <v>0</v>
      </c>
      <c r="O137" s="69" t="s">
        <v>572</v>
      </c>
      <c r="P137" s="50">
        <v>0</v>
      </c>
      <c r="Q137" s="53" t="s">
        <v>572</v>
      </c>
      <c r="R137" s="16">
        <v>0</v>
      </c>
      <c r="S137" s="50">
        <v>0</v>
      </c>
      <c r="T137" s="167" t="s">
        <v>572</v>
      </c>
      <c r="U137" s="16">
        <v>0</v>
      </c>
      <c r="V137" s="254">
        <v>0</v>
      </c>
      <c r="W137" s="16">
        <v>0</v>
      </c>
      <c r="X137" s="17" t="s">
        <v>572</v>
      </c>
      <c r="Y137" s="16">
        <v>0</v>
      </c>
      <c r="Z137" s="17" t="s">
        <v>572</v>
      </c>
      <c r="AA137" s="16">
        <v>0</v>
      </c>
      <c r="AB137" s="50"/>
      <c r="AC137" s="51" t="s">
        <v>572</v>
      </c>
      <c r="AD137" s="25">
        <v>0</v>
      </c>
      <c r="AE137" s="50"/>
      <c r="AF137" s="50" t="s">
        <v>572</v>
      </c>
      <c r="AG137" s="55" t="s">
        <v>572</v>
      </c>
      <c r="AH137" s="16">
        <v>0</v>
      </c>
      <c r="AI137" s="50"/>
      <c r="AJ137" s="51" t="s">
        <v>572</v>
      </c>
      <c r="AK137" s="16">
        <v>0</v>
      </c>
      <c r="AL137" s="50"/>
      <c r="AM137" s="50"/>
      <c r="AN137" s="51" t="s">
        <v>572</v>
      </c>
      <c r="AO137" s="64">
        <v>0</v>
      </c>
      <c r="AP137" s="65"/>
      <c r="AQ137" s="66" t="s">
        <v>572</v>
      </c>
      <c r="AR137" s="16">
        <v>0</v>
      </c>
      <c r="AS137" s="50">
        <v>0</v>
      </c>
      <c r="AT137" s="50">
        <v>0</v>
      </c>
      <c r="AU137" s="50">
        <v>0</v>
      </c>
      <c r="AV137" s="50">
        <v>0</v>
      </c>
      <c r="AW137" s="50">
        <v>0</v>
      </c>
      <c r="AX137" s="50">
        <v>0</v>
      </c>
      <c r="AY137" s="50">
        <v>0</v>
      </c>
      <c r="AZ137" s="50">
        <v>0</v>
      </c>
      <c r="BA137" s="50">
        <v>0</v>
      </c>
      <c r="BB137" s="50">
        <v>0</v>
      </c>
      <c r="BC137" s="69" t="s">
        <v>572</v>
      </c>
      <c r="BD137" s="423">
        <v>0</v>
      </c>
      <c r="BE137" s="475" t="s">
        <v>572</v>
      </c>
      <c r="BF137" s="25">
        <v>0</v>
      </c>
      <c r="BG137" s="17" t="s">
        <v>572</v>
      </c>
      <c r="BH137" s="16">
        <v>0</v>
      </c>
      <c r="BI137" s="17" t="s">
        <v>572</v>
      </c>
      <c r="BJ137" s="16">
        <v>1</v>
      </c>
      <c r="BK137" s="21" t="s">
        <v>800</v>
      </c>
      <c r="BL137" s="20" t="s">
        <v>799</v>
      </c>
      <c r="BM137" s="21" t="s">
        <v>802</v>
      </c>
      <c r="BN137" s="20" t="s">
        <v>801</v>
      </c>
      <c r="BO137" s="132" t="s">
        <v>572</v>
      </c>
      <c r="BP137" s="16">
        <v>0</v>
      </c>
      <c r="BQ137" s="134" t="s">
        <v>572</v>
      </c>
      <c r="BR137" s="16">
        <v>1</v>
      </c>
      <c r="BS137" s="19" t="s">
        <v>2201</v>
      </c>
      <c r="BT137" s="16">
        <v>0</v>
      </c>
      <c r="BU137" s="69" t="s">
        <v>572</v>
      </c>
      <c r="BV137" s="16">
        <v>0</v>
      </c>
      <c r="BW137" s="50">
        <v>2</v>
      </c>
      <c r="BX137" s="69" t="s">
        <v>572</v>
      </c>
      <c r="BY137" s="16" t="s">
        <v>1966</v>
      </c>
      <c r="BZ137" s="56" t="s">
        <v>572</v>
      </c>
      <c r="CA137" s="56" t="s">
        <v>572</v>
      </c>
      <c r="CB137" s="56" t="s">
        <v>572</v>
      </c>
      <c r="CC137" s="55" t="s">
        <v>572</v>
      </c>
      <c r="CD137" s="518" t="s">
        <v>7410</v>
      </c>
      <c r="CE137" s="1133" t="s">
        <v>1555</v>
      </c>
      <c r="CF137" s="75" t="s">
        <v>1548</v>
      </c>
      <c r="CG137" s="518" t="s">
        <v>13</v>
      </c>
      <c r="CH137" s="518">
        <v>3</v>
      </c>
      <c r="CI137" s="518">
        <v>2005</v>
      </c>
      <c r="CJ137" s="518" t="s">
        <v>1542</v>
      </c>
      <c r="CK137" s="518">
        <v>2</v>
      </c>
      <c r="CL137" s="518">
        <v>1</v>
      </c>
      <c r="CM137" s="518" t="s">
        <v>1563</v>
      </c>
      <c r="CN137" s="518" t="s">
        <v>1553</v>
      </c>
      <c r="CO137" s="518">
        <f t="shared" si="16"/>
        <v>3</v>
      </c>
      <c r="CP137" s="336"/>
      <c r="CQ137" s="67">
        <v>135</v>
      </c>
      <c r="CR137" s="500" t="s">
        <v>797</v>
      </c>
      <c r="CS137" s="507" t="s">
        <v>3680</v>
      </c>
      <c r="CT137" s="511"/>
      <c r="CU137" s="512"/>
      <c r="CV137" s="633" t="s">
        <v>5663</v>
      </c>
      <c r="CW137" s="568">
        <v>0</v>
      </c>
      <c r="CX137" s="631" t="s">
        <v>572</v>
      </c>
      <c r="CY137" s="380">
        <v>0.1087</v>
      </c>
      <c r="CZ137" s="380">
        <v>0.16539999999999999</v>
      </c>
      <c r="DA137" s="656">
        <v>53</v>
      </c>
      <c r="DB137" s="597">
        <v>16</v>
      </c>
      <c r="DC137" s="597">
        <v>2</v>
      </c>
      <c r="DD137" s="597">
        <v>9</v>
      </c>
      <c r="DE137" s="685" t="s">
        <v>572</v>
      </c>
      <c r="DF137" s="1025" t="s">
        <v>572</v>
      </c>
      <c r="DG137" s="717" t="s">
        <v>572</v>
      </c>
      <c r="DH137" s="1025" t="s">
        <v>572</v>
      </c>
      <c r="DI137" s="700" t="s">
        <v>572</v>
      </c>
      <c r="DJ137" s="521" t="s">
        <v>4293</v>
      </c>
      <c r="DK137" s="548">
        <v>1994</v>
      </c>
      <c r="DL137" s="547" t="s">
        <v>572</v>
      </c>
      <c r="DM137" s="581" t="s">
        <v>572</v>
      </c>
      <c r="DN137" s="580">
        <v>0</v>
      </c>
      <c r="DO137" s="581" t="s">
        <v>572</v>
      </c>
      <c r="DP137" s="183" t="s">
        <v>572</v>
      </c>
      <c r="DQ137" s="183" t="s">
        <v>572</v>
      </c>
      <c r="DR137" s="183" t="s">
        <v>572</v>
      </c>
      <c r="DS137" s="184" t="s">
        <v>572</v>
      </c>
      <c r="DT137" s="542" t="s">
        <v>4295</v>
      </c>
      <c r="DU137" s="676">
        <v>1994</v>
      </c>
      <c r="DV137" s="183" t="s">
        <v>572</v>
      </c>
      <c r="DW137" s="547" t="s">
        <v>572</v>
      </c>
      <c r="DX137" s="183">
        <v>0</v>
      </c>
      <c r="DY137" s="183" t="s">
        <v>572</v>
      </c>
      <c r="DZ137" s="547" t="s">
        <v>572</v>
      </c>
      <c r="EA137" s="256" t="s">
        <v>572</v>
      </c>
      <c r="EB137" s="58">
        <v>0</v>
      </c>
      <c r="EC137" s="183">
        <v>1</v>
      </c>
      <c r="ED137" s="642" t="s">
        <v>4295</v>
      </c>
      <c r="EE137" s="676">
        <v>1994</v>
      </c>
      <c r="EF137" s="183" t="s">
        <v>572</v>
      </c>
      <c r="EG137" s="183" t="s">
        <v>572</v>
      </c>
      <c r="EH137" s="547" t="s">
        <v>572</v>
      </c>
      <c r="EI137" s="547" t="s">
        <v>572</v>
      </c>
      <c r="EJ137" s="183">
        <v>0</v>
      </c>
      <c r="EK137" s="183" t="s">
        <v>572</v>
      </c>
      <c r="EL137" s="547" t="s">
        <v>572</v>
      </c>
      <c r="EM137" s="58" t="s">
        <v>572</v>
      </c>
      <c r="EN137" s="58">
        <v>0</v>
      </c>
      <c r="EO137" s="342">
        <v>1</v>
      </c>
      <c r="EP137" s="340">
        <v>1</v>
      </c>
      <c r="EQ137" s="340">
        <v>0</v>
      </c>
      <c r="ER137" s="611" t="s">
        <v>572</v>
      </c>
      <c r="ES137" s="183" t="s">
        <v>572</v>
      </c>
      <c r="ET137" s="184">
        <v>1</v>
      </c>
      <c r="EU137" s="799">
        <v>0</v>
      </c>
      <c r="EV137" s="569" t="s">
        <v>572</v>
      </c>
      <c r="EW137" s="183" t="s">
        <v>572</v>
      </c>
      <c r="EX137" s="561">
        <v>0</v>
      </c>
      <c r="EY137" s="572" t="s">
        <v>572</v>
      </c>
      <c r="EZ137" s="561" t="s">
        <v>572</v>
      </c>
      <c r="FA137" s="600">
        <v>0</v>
      </c>
      <c r="FB137" s="742" t="s">
        <v>572</v>
      </c>
      <c r="FC137" s="740">
        <v>0</v>
      </c>
      <c r="FD137" s="15" t="s">
        <v>572</v>
      </c>
      <c r="FE137" s="747" t="s">
        <v>572</v>
      </c>
      <c r="FF137" s="761" t="s">
        <v>7410</v>
      </c>
      <c r="FG137" s="762" t="s">
        <v>1555</v>
      </c>
      <c r="FH137" s="713">
        <v>1</v>
      </c>
      <c r="FI137" s="788" t="s">
        <v>1563</v>
      </c>
      <c r="FJ137" s="119" t="s">
        <v>4294</v>
      </c>
      <c r="FK137" s="561">
        <v>2005</v>
      </c>
      <c r="FL137" s="561">
        <v>3</v>
      </c>
      <c r="FM137" s="600">
        <v>2</v>
      </c>
      <c r="FN137" s="761" t="s">
        <v>7410</v>
      </c>
      <c r="FO137" s="762" t="s">
        <v>1555</v>
      </c>
      <c r="FP137" s="713">
        <v>1</v>
      </c>
      <c r="FQ137" s="788" t="s">
        <v>1563</v>
      </c>
      <c r="FR137" s="119" t="s">
        <v>4294</v>
      </c>
      <c r="FS137" s="561">
        <v>2005</v>
      </c>
      <c r="FT137" s="561">
        <v>3</v>
      </c>
      <c r="FU137" s="600">
        <v>2</v>
      </c>
      <c r="FV137" s="423" t="s">
        <v>572</v>
      </c>
      <c r="FW137" s="541" t="s">
        <v>572</v>
      </c>
      <c r="FX137" s="538" t="s">
        <v>7609</v>
      </c>
      <c r="FY137" s="539" t="s">
        <v>572</v>
      </c>
      <c r="FZ137" s="539">
        <v>0</v>
      </c>
      <c r="GA137" s="676">
        <v>0</v>
      </c>
      <c r="GB137" s="860" t="s">
        <v>572</v>
      </c>
      <c r="GC137" s="571" t="s">
        <v>572</v>
      </c>
      <c r="GD137" s="183">
        <v>0</v>
      </c>
      <c r="GE137" s="683" t="s">
        <v>572</v>
      </c>
      <c r="GF137" s="183" t="s">
        <v>572</v>
      </c>
      <c r="GG137" s="183">
        <v>0</v>
      </c>
      <c r="GH137" s="340" t="s">
        <v>572</v>
      </c>
      <c r="GI137" s="184" t="s">
        <v>572</v>
      </c>
      <c r="GJ137" s="426">
        <f t="shared" si="17"/>
        <v>10</v>
      </c>
      <c r="GK137" s="427">
        <f t="shared" si="18"/>
        <v>45.454545454545453</v>
      </c>
      <c r="GL137" s="12" t="str">
        <f t="shared" si="19"/>
        <v>C</v>
      </c>
      <c r="GM137" s="83" t="s">
        <v>21</v>
      </c>
      <c r="GN137" s="83" t="s">
        <v>2455</v>
      </c>
      <c r="GO137" s="342"/>
      <c r="GP137" s="1017"/>
      <c r="GQ137" s="59">
        <v>1</v>
      </c>
      <c r="GR137" s="57"/>
      <c r="GS137" s="58"/>
      <c r="GT137" s="59"/>
    </row>
    <row r="138" spans="1:202" x14ac:dyDescent="0.25">
      <c r="A138" s="67">
        <v>136</v>
      </c>
      <c r="B138" s="13"/>
      <c r="C138" s="14" t="s">
        <v>803</v>
      </c>
      <c r="D138" s="83" t="s">
        <v>21</v>
      </c>
      <c r="E138" s="849">
        <v>3929.1410000000001</v>
      </c>
      <c r="F138" s="847">
        <v>47341.547302154955</v>
      </c>
      <c r="G138" s="49">
        <v>12050</v>
      </c>
      <c r="H138" s="109" t="s">
        <v>4292</v>
      </c>
      <c r="I138" s="369" t="s">
        <v>804</v>
      </c>
      <c r="J138" s="50">
        <v>2</v>
      </c>
      <c r="K138" s="115" t="s">
        <v>4198</v>
      </c>
      <c r="L138" s="16">
        <v>2</v>
      </c>
      <c r="M138" s="177" t="s">
        <v>2435</v>
      </c>
      <c r="N138" s="16">
        <v>1</v>
      </c>
      <c r="O138" s="69" t="s">
        <v>572</v>
      </c>
      <c r="P138" s="50">
        <v>0</v>
      </c>
      <c r="Q138" s="53" t="s">
        <v>572</v>
      </c>
      <c r="R138" s="16">
        <v>0</v>
      </c>
      <c r="S138" s="50">
        <v>0</v>
      </c>
      <c r="T138" s="167" t="s">
        <v>572</v>
      </c>
      <c r="U138" s="16">
        <v>1</v>
      </c>
      <c r="V138" s="254">
        <v>1</v>
      </c>
      <c r="W138" s="16">
        <v>0</v>
      </c>
      <c r="X138" s="17" t="s">
        <v>572</v>
      </c>
      <c r="Y138" s="16">
        <v>0</v>
      </c>
      <c r="Z138" s="17" t="s">
        <v>572</v>
      </c>
      <c r="AA138" s="16">
        <v>1</v>
      </c>
      <c r="AB138" s="50">
        <v>0</v>
      </c>
      <c r="AC138" s="51">
        <v>2010</v>
      </c>
      <c r="AD138" s="25">
        <v>0</v>
      </c>
      <c r="AE138" s="56"/>
      <c r="AF138" s="56" t="s">
        <v>572</v>
      </c>
      <c r="AG138" s="55" t="s">
        <v>572</v>
      </c>
      <c r="AH138" s="16">
        <v>0</v>
      </c>
      <c r="AI138" s="50"/>
      <c r="AJ138" s="51" t="s">
        <v>572</v>
      </c>
      <c r="AK138" s="16">
        <v>1</v>
      </c>
      <c r="AL138" s="50">
        <v>2</v>
      </c>
      <c r="AM138" s="50">
        <v>0</v>
      </c>
      <c r="AN138" s="51">
        <v>2010</v>
      </c>
      <c r="AO138" s="64">
        <v>0</v>
      </c>
      <c r="AP138" s="65"/>
      <c r="AQ138" s="66" t="s">
        <v>572</v>
      </c>
      <c r="AR138" s="16">
        <v>1</v>
      </c>
      <c r="AS138" s="50">
        <v>1</v>
      </c>
      <c r="AT138" s="50">
        <v>0</v>
      </c>
      <c r="AU138" s="50">
        <v>0</v>
      </c>
      <c r="AV138" s="50">
        <v>0</v>
      </c>
      <c r="AW138" s="50">
        <v>0</v>
      </c>
      <c r="AX138" s="50">
        <v>0</v>
      </c>
      <c r="AY138" s="50">
        <v>0</v>
      </c>
      <c r="AZ138" s="50">
        <v>0</v>
      </c>
      <c r="BA138" s="50">
        <v>0</v>
      </c>
      <c r="BB138" s="50">
        <v>0</v>
      </c>
      <c r="BC138" s="69" t="s">
        <v>572</v>
      </c>
      <c r="BD138" s="423">
        <v>0</v>
      </c>
      <c r="BE138" s="630" t="s">
        <v>572</v>
      </c>
      <c r="BF138" s="25">
        <v>0</v>
      </c>
      <c r="BG138" s="1" t="s">
        <v>572</v>
      </c>
      <c r="BH138" s="16">
        <v>0</v>
      </c>
      <c r="BI138" s="1" t="s">
        <v>572</v>
      </c>
      <c r="BJ138" s="16">
        <v>3</v>
      </c>
      <c r="BK138" s="21" t="s">
        <v>806</v>
      </c>
      <c r="BL138" s="20" t="s">
        <v>805</v>
      </c>
      <c r="BM138" s="21" t="s">
        <v>808</v>
      </c>
      <c r="BN138" s="20" t="s">
        <v>807</v>
      </c>
      <c r="BO138" s="1" t="s">
        <v>1384</v>
      </c>
      <c r="BP138" s="16">
        <v>0</v>
      </c>
      <c r="BQ138" s="134" t="s">
        <v>572</v>
      </c>
      <c r="BR138" s="16">
        <v>1</v>
      </c>
      <c r="BS138" s="19" t="s">
        <v>2073</v>
      </c>
      <c r="BT138" s="16">
        <v>0</v>
      </c>
      <c r="BU138" s="24" t="s">
        <v>19</v>
      </c>
      <c r="BV138" s="16">
        <v>0</v>
      </c>
      <c r="BW138" s="50">
        <v>2</v>
      </c>
      <c r="BX138" s="69" t="s">
        <v>572</v>
      </c>
      <c r="BY138" s="16" t="s">
        <v>1992</v>
      </c>
      <c r="BZ138" s="50" t="s">
        <v>572</v>
      </c>
      <c r="CA138" s="56" t="s">
        <v>572</v>
      </c>
      <c r="CB138" s="56" t="s">
        <v>572</v>
      </c>
      <c r="CC138" s="55" t="s">
        <v>572</v>
      </c>
      <c r="CD138" s="75" t="s">
        <v>2434</v>
      </c>
      <c r="CE138" s="1131" t="s">
        <v>1555</v>
      </c>
      <c r="CF138" s="75" t="s">
        <v>1548</v>
      </c>
      <c r="CG138" s="75" t="s">
        <v>13</v>
      </c>
      <c r="CH138" s="73">
        <v>1</v>
      </c>
      <c r="CI138" s="75">
        <v>2000</v>
      </c>
      <c r="CJ138" s="75" t="s">
        <v>1548</v>
      </c>
      <c r="CK138" s="75">
        <v>2</v>
      </c>
      <c r="CL138" s="75">
        <v>2</v>
      </c>
      <c r="CM138" s="75" t="s">
        <v>1565</v>
      </c>
      <c r="CN138" s="75" t="s">
        <v>1553</v>
      </c>
      <c r="CO138" s="75">
        <f t="shared" si="16"/>
        <v>3</v>
      </c>
      <c r="CP138" s="336"/>
      <c r="CQ138" s="67">
        <v>136</v>
      </c>
      <c r="CR138" s="500" t="s">
        <v>803</v>
      </c>
      <c r="CS138" s="507" t="s">
        <v>3681</v>
      </c>
      <c r="CT138" s="511"/>
      <c r="CU138" s="512"/>
      <c r="CV138" s="632" t="s">
        <v>4725</v>
      </c>
      <c r="CW138" s="568">
        <v>1</v>
      </c>
      <c r="CX138" s="636" t="s">
        <v>5546</v>
      </c>
      <c r="CY138" s="380">
        <v>0.33333000000000002</v>
      </c>
      <c r="CZ138" s="380">
        <v>0.37009999999999998</v>
      </c>
      <c r="DA138" s="656">
        <v>84</v>
      </c>
      <c r="DB138" s="597">
        <v>36</v>
      </c>
      <c r="DC138" s="597">
        <v>12</v>
      </c>
      <c r="DD138" s="597">
        <v>18</v>
      </c>
      <c r="DE138" s="685" t="s">
        <v>9157</v>
      </c>
      <c r="DF138" s="1025" t="s">
        <v>9158</v>
      </c>
      <c r="DG138" s="717">
        <v>5</v>
      </c>
      <c r="DH138" s="119" t="s">
        <v>9417</v>
      </c>
      <c r="DI138" s="700">
        <v>2011</v>
      </c>
      <c r="DJ138" s="521" t="s">
        <v>3842</v>
      </c>
      <c r="DK138" s="537">
        <v>1903</v>
      </c>
      <c r="DL138" s="538" t="s">
        <v>4439</v>
      </c>
      <c r="DM138" s="581">
        <v>2015</v>
      </c>
      <c r="DN138" s="580">
        <v>1</v>
      </c>
      <c r="DO138" s="581" t="s">
        <v>572</v>
      </c>
      <c r="DP138" s="183" t="s">
        <v>572</v>
      </c>
      <c r="DQ138" s="538" t="s">
        <v>3841</v>
      </c>
      <c r="DR138" s="183" t="s">
        <v>572</v>
      </c>
      <c r="DS138" s="184" t="s">
        <v>572</v>
      </c>
      <c r="DT138" s="542" t="s">
        <v>6411</v>
      </c>
      <c r="DU138" s="676">
        <v>1903</v>
      </c>
      <c r="DV138" s="183" t="s">
        <v>5995</v>
      </c>
      <c r="DW138" s="547" t="s">
        <v>6120</v>
      </c>
      <c r="DX138" s="183">
        <v>2</v>
      </c>
      <c r="DY138" s="183" t="s">
        <v>2699</v>
      </c>
      <c r="DZ138" s="538" t="s">
        <v>4492</v>
      </c>
      <c r="EA138" s="374">
        <v>2014</v>
      </c>
      <c r="EB138" s="370">
        <v>3</v>
      </c>
      <c r="EC138" s="539">
        <v>2</v>
      </c>
      <c r="ED138" s="642" t="s">
        <v>5473</v>
      </c>
      <c r="EE138" s="539">
        <v>1979</v>
      </c>
      <c r="EF138" s="537">
        <v>1996</v>
      </c>
      <c r="EG138" s="539">
        <v>0</v>
      </c>
      <c r="EH138" s="547" t="s">
        <v>4090</v>
      </c>
      <c r="EI138" s="541" t="s">
        <v>4091</v>
      </c>
      <c r="EJ138" s="183">
        <v>2</v>
      </c>
      <c r="EK138" s="183" t="s">
        <v>2699</v>
      </c>
      <c r="EL138" s="538" t="s">
        <v>6412</v>
      </c>
      <c r="EM138" s="370">
        <v>2010</v>
      </c>
      <c r="EN138" s="370">
        <v>3</v>
      </c>
      <c r="EO138" s="700">
        <v>2</v>
      </c>
      <c r="EP138" s="676">
        <v>1</v>
      </c>
      <c r="EQ138" s="676">
        <v>0</v>
      </c>
      <c r="ER138" s="542" t="s">
        <v>4492</v>
      </c>
      <c r="ES138" s="183">
        <v>2012</v>
      </c>
      <c r="ET138" s="184">
        <v>3</v>
      </c>
      <c r="EU138" s="799">
        <v>0</v>
      </c>
      <c r="EV138" s="572" t="s">
        <v>572</v>
      </c>
      <c r="EW138" s="183" t="s">
        <v>572</v>
      </c>
      <c r="EX138" s="561">
        <v>0</v>
      </c>
      <c r="EY138" s="571" t="s">
        <v>5828</v>
      </c>
      <c r="EZ138" s="183">
        <v>2012</v>
      </c>
      <c r="FA138" s="599">
        <v>2</v>
      </c>
      <c r="FB138" s="742">
        <v>195200</v>
      </c>
      <c r="FC138" s="740">
        <v>2</v>
      </c>
      <c r="FD138" s="692" t="s">
        <v>6853</v>
      </c>
      <c r="FE138" s="747">
        <v>2007</v>
      </c>
      <c r="FF138" s="818" t="s">
        <v>2434</v>
      </c>
      <c r="FG138" s="773" t="s">
        <v>1555</v>
      </c>
      <c r="FH138" s="831">
        <v>2</v>
      </c>
      <c r="FI138" s="833" t="s">
        <v>1565</v>
      </c>
      <c r="FJ138" s="119" t="s">
        <v>7406</v>
      </c>
      <c r="FK138" s="597">
        <v>2000</v>
      </c>
      <c r="FL138" s="561">
        <v>2</v>
      </c>
      <c r="FM138" s="600">
        <v>2</v>
      </c>
      <c r="FN138" s="818" t="s">
        <v>2434</v>
      </c>
      <c r="FO138" s="773" t="s">
        <v>1555</v>
      </c>
      <c r="FP138" s="831">
        <v>2</v>
      </c>
      <c r="FQ138" s="833" t="s">
        <v>1565</v>
      </c>
      <c r="FR138" s="536" t="s">
        <v>7405</v>
      </c>
      <c r="FS138" s="597">
        <v>2000</v>
      </c>
      <c r="FT138" s="597">
        <v>2</v>
      </c>
      <c r="FU138" s="599">
        <v>2</v>
      </c>
      <c r="FV138" s="566" t="s">
        <v>2486</v>
      </c>
      <c r="FW138" s="547" t="s">
        <v>7611</v>
      </c>
      <c r="FX138" s="536" t="s">
        <v>6358</v>
      </c>
      <c r="FY138" s="539">
        <v>2006</v>
      </c>
      <c r="FZ138" s="539">
        <v>3</v>
      </c>
      <c r="GA138" s="676">
        <v>2</v>
      </c>
      <c r="GB138" s="650" t="s">
        <v>7056</v>
      </c>
      <c r="GC138" s="1041" t="s">
        <v>8</v>
      </c>
      <c r="GD138" s="183">
        <v>2</v>
      </c>
      <c r="GE138" s="683" t="s">
        <v>8837</v>
      </c>
      <c r="GF138" s="183">
        <v>1996</v>
      </c>
      <c r="GG138" s="183">
        <v>3</v>
      </c>
      <c r="GH138" s="340" t="s">
        <v>8835</v>
      </c>
      <c r="GI138" s="184" t="s">
        <v>8842</v>
      </c>
      <c r="GJ138" s="426">
        <f t="shared" si="17"/>
        <v>17</v>
      </c>
      <c r="GK138" s="427">
        <f t="shared" si="18"/>
        <v>77.272727272727266</v>
      </c>
      <c r="GL138" s="12" t="str">
        <f t="shared" si="19"/>
        <v>A</v>
      </c>
      <c r="GM138" s="83" t="s">
        <v>21</v>
      </c>
      <c r="GN138" s="83" t="s">
        <v>2457</v>
      </c>
      <c r="GO138" s="342"/>
      <c r="GP138" s="1017"/>
      <c r="GQ138" s="59">
        <v>0</v>
      </c>
      <c r="GR138" s="57"/>
      <c r="GS138" s="58"/>
      <c r="GT138" s="59"/>
    </row>
    <row r="139" spans="1:202" x14ac:dyDescent="0.25">
      <c r="A139" s="67">
        <v>137</v>
      </c>
      <c r="B139" s="13"/>
      <c r="C139" s="14" t="s">
        <v>809</v>
      </c>
      <c r="D139" s="83" t="s">
        <v>46</v>
      </c>
      <c r="E139" s="849">
        <v>7619.3209999999999</v>
      </c>
      <c r="F139" s="847">
        <v>16724.491000000002</v>
      </c>
      <c r="G139" s="49">
        <v>2240</v>
      </c>
      <c r="H139" s="109" t="s">
        <v>1382</v>
      </c>
      <c r="I139" s="369" t="s">
        <v>810</v>
      </c>
      <c r="J139" s="50">
        <v>2</v>
      </c>
      <c r="K139" s="115" t="s">
        <v>1383</v>
      </c>
      <c r="L139" s="16">
        <v>1</v>
      </c>
      <c r="M139" s="19" t="s">
        <v>1532</v>
      </c>
      <c r="N139" s="16">
        <v>1</v>
      </c>
      <c r="O139" s="69" t="s">
        <v>572</v>
      </c>
      <c r="P139" s="50">
        <v>0</v>
      </c>
      <c r="Q139" s="53" t="s">
        <v>572</v>
      </c>
      <c r="R139" s="16">
        <v>0</v>
      </c>
      <c r="S139" s="50">
        <v>0</v>
      </c>
      <c r="T139" s="167" t="s">
        <v>572</v>
      </c>
      <c r="U139" s="16">
        <v>1</v>
      </c>
      <c r="V139" s="254">
        <v>1</v>
      </c>
      <c r="W139" s="16">
        <v>0</v>
      </c>
      <c r="X139" s="17" t="s">
        <v>572</v>
      </c>
      <c r="Y139" s="16">
        <v>0</v>
      </c>
      <c r="Z139" s="17" t="s">
        <v>572</v>
      </c>
      <c r="AA139" s="16">
        <v>1</v>
      </c>
      <c r="AB139" s="50">
        <v>1</v>
      </c>
      <c r="AC139" s="51">
        <v>2007</v>
      </c>
      <c r="AD139" s="16">
        <v>1</v>
      </c>
      <c r="AE139" s="50">
        <v>0</v>
      </c>
      <c r="AF139" s="50">
        <v>5</v>
      </c>
      <c r="AG139" s="51">
        <v>2008</v>
      </c>
      <c r="AH139" s="16">
        <v>1</v>
      </c>
      <c r="AI139" s="50">
        <v>0</v>
      </c>
      <c r="AJ139" s="51">
        <v>2008</v>
      </c>
      <c r="AK139" s="16">
        <v>1</v>
      </c>
      <c r="AL139" s="50">
        <v>3</v>
      </c>
      <c r="AM139" s="50">
        <v>1</v>
      </c>
      <c r="AN139" s="51">
        <v>2007</v>
      </c>
      <c r="AO139" s="64">
        <v>0</v>
      </c>
      <c r="AP139" s="65"/>
      <c r="AQ139" s="66" t="s">
        <v>572</v>
      </c>
      <c r="AR139" s="16">
        <v>1</v>
      </c>
      <c r="AS139" s="50">
        <v>1</v>
      </c>
      <c r="AT139" s="50">
        <v>0</v>
      </c>
      <c r="AU139" s="50">
        <v>0</v>
      </c>
      <c r="AV139" s="50">
        <v>0</v>
      </c>
      <c r="AW139" s="50">
        <v>1</v>
      </c>
      <c r="AX139" s="50">
        <v>1</v>
      </c>
      <c r="AY139" s="50">
        <v>1</v>
      </c>
      <c r="AZ139" s="50">
        <v>1</v>
      </c>
      <c r="BA139" s="50">
        <v>0</v>
      </c>
      <c r="BB139" s="50">
        <v>0</v>
      </c>
      <c r="BC139" s="69" t="s">
        <v>572</v>
      </c>
      <c r="BD139" s="423">
        <v>0</v>
      </c>
      <c r="BE139" s="475" t="s">
        <v>572</v>
      </c>
      <c r="BF139" s="25">
        <v>0</v>
      </c>
      <c r="BG139" s="19" t="s">
        <v>572</v>
      </c>
      <c r="BH139" s="16">
        <v>0</v>
      </c>
      <c r="BI139" s="19" t="s">
        <v>572</v>
      </c>
      <c r="BJ139" s="16">
        <v>2</v>
      </c>
      <c r="BK139" s="21" t="s">
        <v>812</v>
      </c>
      <c r="BL139" s="20" t="s">
        <v>811</v>
      </c>
      <c r="BM139" s="21" t="s">
        <v>814</v>
      </c>
      <c r="BN139" s="20" t="s">
        <v>813</v>
      </c>
      <c r="BO139" s="1" t="s">
        <v>1383</v>
      </c>
      <c r="BP139" s="16">
        <v>0</v>
      </c>
      <c r="BQ139" s="134" t="s">
        <v>572</v>
      </c>
      <c r="BR139" s="16">
        <v>1</v>
      </c>
      <c r="BS139" s="19" t="s">
        <v>2202</v>
      </c>
      <c r="BT139" s="16">
        <v>2</v>
      </c>
      <c r="BU139" s="69" t="s">
        <v>572</v>
      </c>
      <c r="BV139" s="16">
        <v>0</v>
      </c>
      <c r="BW139" s="50">
        <v>2</v>
      </c>
      <c r="BX139" s="69" t="s">
        <v>572</v>
      </c>
      <c r="BY139" s="16" t="s">
        <v>1966</v>
      </c>
      <c r="BZ139" s="50" t="s">
        <v>572</v>
      </c>
      <c r="CA139" s="56" t="s">
        <v>572</v>
      </c>
      <c r="CB139" s="56" t="s">
        <v>572</v>
      </c>
      <c r="CC139" s="55" t="s">
        <v>572</v>
      </c>
      <c r="CD139" s="83" t="s">
        <v>1282</v>
      </c>
      <c r="CE139" s="1131" t="s">
        <v>1559</v>
      </c>
      <c r="CF139" s="75" t="s">
        <v>1548</v>
      </c>
      <c r="CG139" s="75" t="s">
        <v>1549</v>
      </c>
      <c r="CH139" s="75">
        <v>3</v>
      </c>
      <c r="CI139" s="75">
        <v>2011</v>
      </c>
      <c r="CJ139" s="75" t="s">
        <v>1548</v>
      </c>
      <c r="CK139" s="75">
        <v>1</v>
      </c>
      <c r="CL139" s="75">
        <v>1</v>
      </c>
      <c r="CM139" s="75" t="s">
        <v>1563</v>
      </c>
      <c r="CN139" s="75" t="s">
        <v>1553</v>
      </c>
      <c r="CO139" s="75">
        <f t="shared" si="16"/>
        <v>2</v>
      </c>
      <c r="CP139" s="336"/>
      <c r="CQ139" s="67">
        <v>137</v>
      </c>
      <c r="CR139" s="500" t="s">
        <v>809</v>
      </c>
      <c r="CS139" s="507" t="s">
        <v>3682</v>
      </c>
      <c r="CT139" s="511"/>
      <c r="CU139" s="512" t="s">
        <v>3748</v>
      </c>
      <c r="CV139" s="628" t="s">
        <v>5664</v>
      </c>
      <c r="CW139" s="568">
        <v>0</v>
      </c>
      <c r="CX139" s="631" t="s">
        <v>572</v>
      </c>
      <c r="CY139" s="380">
        <v>0.16667000000000001</v>
      </c>
      <c r="CZ139" s="380">
        <v>7.9000000000000008E-3</v>
      </c>
      <c r="DA139" s="656">
        <v>9</v>
      </c>
      <c r="DB139" s="597">
        <v>11</v>
      </c>
      <c r="DC139" s="597">
        <v>0</v>
      </c>
      <c r="DD139" s="597">
        <v>0</v>
      </c>
      <c r="DE139" s="685" t="s">
        <v>572</v>
      </c>
      <c r="DF139" s="1025" t="s">
        <v>572</v>
      </c>
      <c r="DG139" s="717" t="s">
        <v>572</v>
      </c>
      <c r="DH139" s="1025" t="s">
        <v>572</v>
      </c>
      <c r="DI139" s="700" t="s">
        <v>572</v>
      </c>
      <c r="DJ139" s="521" t="s">
        <v>4296</v>
      </c>
      <c r="DK139" s="537">
        <v>1975</v>
      </c>
      <c r="DL139" s="538" t="s">
        <v>4297</v>
      </c>
      <c r="DM139" s="581">
        <v>1997</v>
      </c>
      <c r="DN139" s="580">
        <v>2</v>
      </c>
      <c r="DO139" s="580">
        <v>4</v>
      </c>
      <c r="DP139" s="183" t="s">
        <v>572</v>
      </c>
      <c r="DQ139" s="183" t="s">
        <v>572</v>
      </c>
      <c r="DR139" s="183" t="s">
        <v>572</v>
      </c>
      <c r="DS139" s="184" t="s">
        <v>572</v>
      </c>
      <c r="DT139" s="542" t="s">
        <v>6413</v>
      </c>
      <c r="DU139" s="676">
        <v>1959</v>
      </c>
      <c r="DV139" s="183" t="s">
        <v>4053</v>
      </c>
      <c r="DW139" s="547" t="s">
        <v>4054</v>
      </c>
      <c r="DX139" s="183">
        <v>2</v>
      </c>
      <c r="DY139" s="183" t="s">
        <v>4053</v>
      </c>
      <c r="DZ139" s="538" t="s">
        <v>4467</v>
      </c>
      <c r="EA139" s="374">
        <v>2013</v>
      </c>
      <c r="EB139" s="58">
        <v>3</v>
      </c>
      <c r="EC139" s="183">
        <v>2</v>
      </c>
      <c r="ED139" s="642" t="s">
        <v>5474</v>
      </c>
      <c r="EE139" s="539">
        <v>1966</v>
      </c>
      <c r="EF139" s="537">
        <v>2002</v>
      </c>
      <c r="EG139" s="539">
        <v>3</v>
      </c>
      <c r="EH139" s="547" t="s">
        <v>6052</v>
      </c>
      <c r="EI139" s="547" t="s">
        <v>4470</v>
      </c>
      <c r="EJ139" s="183">
        <v>2</v>
      </c>
      <c r="EK139" s="183" t="s">
        <v>7015</v>
      </c>
      <c r="EL139" s="538" t="s">
        <v>6053</v>
      </c>
      <c r="EM139" s="370">
        <v>1993</v>
      </c>
      <c r="EN139" s="370">
        <v>3</v>
      </c>
      <c r="EO139" s="342">
        <v>2</v>
      </c>
      <c r="EP139" s="676">
        <v>1</v>
      </c>
      <c r="EQ139" s="676">
        <v>0</v>
      </c>
      <c r="ER139" s="611" t="s">
        <v>572</v>
      </c>
      <c r="ES139" s="183" t="s">
        <v>572</v>
      </c>
      <c r="ET139" s="184">
        <v>1</v>
      </c>
      <c r="EU139" s="799">
        <v>0</v>
      </c>
      <c r="EV139" s="569" t="s">
        <v>572</v>
      </c>
      <c r="EW139" s="183" t="s">
        <v>572</v>
      </c>
      <c r="EX139" s="561">
        <v>0</v>
      </c>
      <c r="EY139" s="572" t="s">
        <v>572</v>
      </c>
      <c r="EZ139" s="561" t="s">
        <v>572</v>
      </c>
      <c r="FA139" s="600">
        <v>0</v>
      </c>
      <c r="FB139" s="742">
        <v>67300</v>
      </c>
      <c r="FC139" s="740">
        <v>1</v>
      </c>
      <c r="FD139" s="691" t="s">
        <v>7073</v>
      </c>
      <c r="FE139" s="747">
        <v>2008</v>
      </c>
      <c r="FF139" s="761" t="s">
        <v>6652</v>
      </c>
      <c r="FG139" s="762" t="s">
        <v>7208</v>
      </c>
      <c r="FH139" s="713">
        <v>1</v>
      </c>
      <c r="FI139" s="788" t="s">
        <v>1563</v>
      </c>
      <c r="FJ139" s="119" t="s">
        <v>7209</v>
      </c>
      <c r="FK139" s="561">
        <v>2002</v>
      </c>
      <c r="FL139" s="561">
        <v>3</v>
      </c>
      <c r="FM139" s="600">
        <v>2</v>
      </c>
      <c r="FN139" s="761" t="s">
        <v>6652</v>
      </c>
      <c r="FO139" s="762" t="s">
        <v>7208</v>
      </c>
      <c r="FP139" s="713">
        <v>1</v>
      </c>
      <c r="FQ139" s="788" t="s">
        <v>1563</v>
      </c>
      <c r="FR139" s="119" t="s">
        <v>7209</v>
      </c>
      <c r="FS139" s="561">
        <v>2002</v>
      </c>
      <c r="FT139" s="561">
        <v>3</v>
      </c>
      <c r="FU139" s="600">
        <v>2</v>
      </c>
      <c r="FV139" s="566" t="s">
        <v>2486</v>
      </c>
      <c r="FW139" s="547" t="s">
        <v>7610</v>
      </c>
      <c r="FX139" s="536" t="s">
        <v>6359</v>
      </c>
      <c r="FY139" s="539">
        <v>2003</v>
      </c>
      <c r="FZ139" s="539">
        <v>2</v>
      </c>
      <c r="GA139" s="676">
        <v>1</v>
      </c>
      <c r="GB139" s="860" t="s">
        <v>572</v>
      </c>
      <c r="GC139" s="979" t="s">
        <v>8809</v>
      </c>
      <c r="GD139" s="183">
        <v>2</v>
      </c>
      <c r="GE139" s="683" t="s">
        <v>8846</v>
      </c>
      <c r="GF139" s="183">
        <v>1987</v>
      </c>
      <c r="GG139" s="183">
        <v>3</v>
      </c>
      <c r="GH139" s="340" t="s">
        <v>9443</v>
      </c>
      <c r="GI139" s="184">
        <v>4</v>
      </c>
      <c r="GJ139" s="426">
        <f t="shared" si="17"/>
        <v>13</v>
      </c>
      <c r="GK139" s="427">
        <f t="shared" si="18"/>
        <v>59.090909090909093</v>
      </c>
      <c r="GL139" s="12" t="str">
        <f t="shared" si="19"/>
        <v>B</v>
      </c>
      <c r="GM139" s="83" t="s">
        <v>46</v>
      </c>
      <c r="GN139" s="83" t="s">
        <v>2455</v>
      </c>
      <c r="GO139" s="342"/>
      <c r="GP139" s="1017">
        <v>38.200000000000003</v>
      </c>
      <c r="GQ139" s="59">
        <v>0</v>
      </c>
      <c r="GR139" s="57"/>
      <c r="GS139" s="58"/>
      <c r="GT139" s="59" t="s">
        <v>2465</v>
      </c>
    </row>
    <row r="140" spans="1:202" x14ac:dyDescent="0.25">
      <c r="A140" s="67">
        <v>138</v>
      </c>
      <c r="B140" s="13"/>
      <c r="C140" s="14" t="s">
        <v>815</v>
      </c>
      <c r="D140" s="83" t="s">
        <v>21</v>
      </c>
      <c r="E140" s="849">
        <v>6639.1229999999996</v>
      </c>
      <c r="F140" s="847">
        <v>28043.962570842959</v>
      </c>
      <c r="G140" s="49">
        <v>4220</v>
      </c>
      <c r="H140" s="109" t="s">
        <v>816</v>
      </c>
      <c r="I140" s="20" t="s">
        <v>3083</v>
      </c>
      <c r="J140" s="50">
        <v>2</v>
      </c>
      <c r="K140" s="115" t="s">
        <v>1380</v>
      </c>
      <c r="L140" s="16">
        <v>2</v>
      </c>
      <c r="M140" s="1" t="s">
        <v>1381</v>
      </c>
      <c r="N140" s="16">
        <v>2</v>
      </c>
      <c r="O140" s="19" t="s">
        <v>2123</v>
      </c>
      <c r="P140" s="50">
        <v>0</v>
      </c>
      <c r="Q140" s="53" t="s">
        <v>572</v>
      </c>
      <c r="R140" s="16">
        <v>0</v>
      </c>
      <c r="S140" s="50">
        <v>1</v>
      </c>
      <c r="T140" s="191" t="s">
        <v>2359</v>
      </c>
      <c r="U140" s="16">
        <v>2</v>
      </c>
      <c r="V140" s="254">
        <v>1</v>
      </c>
      <c r="W140" s="16">
        <v>1</v>
      </c>
      <c r="X140" s="177" t="s">
        <v>3084</v>
      </c>
      <c r="Y140" s="16">
        <v>1</v>
      </c>
      <c r="Z140" s="19" t="s">
        <v>3085</v>
      </c>
      <c r="AA140" s="16">
        <v>1</v>
      </c>
      <c r="AB140" s="50">
        <v>1</v>
      </c>
      <c r="AC140" s="55">
        <v>2005</v>
      </c>
      <c r="AD140" s="16">
        <v>1</v>
      </c>
      <c r="AE140" s="50">
        <v>1</v>
      </c>
      <c r="AF140" s="50">
        <v>3</v>
      </c>
      <c r="AG140" s="55">
        <v>2006</v>
      </c>
      <c r="AH140" s="16">
        <v>1</v>
      </c>
      <c r="AI140" s="50">
        <v>1</v>
      </c>
      <c r="AJ140" s="51">
        <v>2009</v>
      </c>
      <c r="AK140" s="16">
        <v>1</v>
      </c>
      <c r="AL140" s="50">
        <v>4</v>
      </c>
      <c r="AM140" s="50">
        <v>1</v>
      </c>
      <c r="AN140" s="51">
        <v>1997</v>
      </c>
      <c r="AO140" s="16">
        <v>1</v>
      </c>
      <c r="AP140" s="50">
        <v>1</v>
      </c>
      <c r="AQ140" s="66">
        <v>2006</v>
      </c>
      <c r="AR140" s="16">
        <v>1</v>
      </c>
      <c r="AS140" s="50">
        <v>1</v>
      </c>
      <c r="AT140" s="50">
        <v>0</v>
      </c>
      <c r="AU140" s="50">
        <v>1</v>
      </c>
      <c r="AV140" s="50">
        <v>1</v>
      </c>
      <c r="AW140" s="50">
        <v>1</v>
      </c>
      <c r="AX140" s="50">
        <v>1</v>
      </c>
      <c r="AY140" s="50">
        <v>1</v>
      </c>
      <c r="AZ140" s="50">
        <v>1</v>
      </c>
      <c r="BA140" s="50">
        <v>1</v>
      </c>
      <c r="BB140" s="50">
        <v>1</v>
      </c>
      <c r="BC140" s="288" t="s">
        <v>3086</v>
      </c>
      <c r="BD140" s="423">
        <v>1</v>
      </c>
      <c r="BE140" s="476" t="s">
        <v>5666</v>
      </c>
      <c r="BF140" s="25">
        <v>1</v>
      </c>
      <c r="BG140" s="1" t="s">
        <v>3087</v>
      </c>
      <c r="BH140" s="16">
        <v>1</v>
      </c>
      <c r="BI140" s="19" t="s">
        <v>2086</v>
      </c>
      <c r="BJ140" s="16">
        <v>0</v>
      </c>
      <c r="BK140" s="21" t="s">
        <v>818</v>
      </c>
      <c r="BL140" s="20" t="s">
        <v>817</v>
      </c>
      <c r="BM140" s="21" t="s">
        <v>820</v>
      </c>
      <c r="BN140" s="20" t="s">
        <v>819</v>
      </c>
      <c r="BO140" s="288" t="s">
        <v>3086</v>
      </c>
      <c r="BP140" s="16">
        <v>0</v>
      </c>
      <c r="BQ140" s="134" t="s">
        <v>572</v>
      </c>
      <c r="BR140" s="16">
        <v>1</v>
      </c>
      <c r="BS140" s="19" t="s">
        <v>2087</v>
      </c>
      <c r="BT140" s="16">
        <v>2</v>
      </c>
      <c r="BU140" s="69" t="s">
        <v>3043</v>
      </c>
      <c r="BV140" s="16">
        <v>0</v>
      </c>
      <c r="BW140" s="50">
        <v>3</v>
      </c>
      <c r="BX140" s="69" t="s">
        <v>572</v>
      </c>
      <c r="BY140" s="16" t="s">
        <v>1992</v>
      </c>
      <c r="BZ140" s="56" t="s">
        <v>572</v>
      </c>
      <c r="CA140" s="56" t="s">
        <v>572</v>
      </c>
      <c r="CB140" s="56" t="s">
        <v>572</v>
      </c>
      <c r="CC140" s="55" t="s">
        <v>572</v>
      </c>
      <c r="CD140" s="75" t="s">
        <v>1310</v>
      </c>
      <c r="CE140" s="1131" t="s">
        <v>1661</v>
      </c>
      <c r="CF140" s="75" t="s">
        <v>1548</v>
      </c>
      <c r="CG140" s="75" t="s">
        <v>13</v>
      </c>
      <c r="CH140" s="75">
        <v>3</v>
      </c>
      <c r="CI140" s="75">
        <v>2012</v>
      </c>
      <c r="CJ140" s="75" t="s">
        <v>1542</v>
      </c>
      <c r="CK140" s="75">
        <v>1</v>
      </c>
      <c r="CL140" s="75">
        <v>2</v>
      </c>
      <c r="CM140" s="75" t="s">
        <v>1552</v>
      </c>
      <c r="CN140" s="75" t="s">
        <v>1553</v>
      </c>
      <c r="CO140" s="75">
        <f t="shared" si="16"/>
        <v>3</v>
      </c>
      <c r="CP140" s="336"/>
      <c r="CQ140" s="67">
        <v>138</v>
      </c>
      <c r="CR140" s="500" t="s">
        <v>815</v>
      </c>
      <c r="CS140" s="507" t="s">
        <v>3683</v>
      </c>
      <c r="CT140" s="511"/>
      <c r="CU140" s="512"/>
      <c r="CV140" s="648" t="s">
        <v>4726</v>
      </c>
      <c r="CW140" s="568">
        <v>1</v>
      </c>
      <c r="CX140" s="636" t="s">
        <v>5665</v>
      </c>
      <c r="CY140" s="380">
        <v>0.60145000000000004</v>
      </c>
      <c r="CZ140" s="380">
        <v>0.2283</v>
      </c>
      <c r="DA140" s="656">
        <v>59</v>
      </c>
      <c r="DB140" s="597">
        <v>25</v>
      </c>
      <c r="DC140" s="597">
        <v>2</v>
      </c>
      <c r="DD140" s="597">
        <v>15</v>
      </c>
      <c r="DE140" s="685" t="s">
        <v>9418</v>
      </c>
      <c r="DF140" s="1025" t="s">
        <v>9419</v>
      </c>
      <c r="DG140" s="717">
        <v>2</v>
      </c>
      <c r="DH140" s="119" t="s">
        <v>9420</v>
      </c>
      <c r="DI140" s="700">
        <v>2008</v>
      </c>
      <c r="DJ140" s="521" t="s">
        <v>4299</v>
      </c>
      <c r="DK140" s="537">
        <v>1992</v>
      </c>
      <c r="DL140" s="538" t="s">
        <v>4298</v>
      </c>
      <c r="DM140" s="581">
        <v>2012</v>
      </c>
      <c r="DN140" s="581">
        <v>2</v>
      </c>
      <c r="DO140" s="580">
        <v>4</v>
      </c>
      <c r="DP140" s="183" t="s">
        <v>572</v>
      </c>
      <c r="DQ140" s="183" t="s">
        <v>572</v>
      </c>
      <c r="DR140" s="183" t="s">
        <v>572</v>
      </c>
      <c r="DS140" s="184" t="s">
        <v>572</v>
      </c>
      <c r="DT140" s="542" t="s">
        <v>6417</v>
      </c>
      <c r="DU140" s="676">
        <v>1811</v>
      </c>
      <c r="DV140" s="183" t="s">
        <v>6414</v>
      </c>
      <c r="DW140" s="547" t="s">
        <v>4636</v>
      </c>
      <c r="DX140" s="183">
        <v>2</v>
      </c>
      <c r="DY140" s="183" t="s">
        <v>2699</v>
      </c>
      <c r="DZ140" s="538" t="s">
        <v>4577</v>
      </c>
      <c r="EA140" s="374">
        <v>2007</v>
      </c>
      <c r="EB140" s="370">
        <v>3</v>
      </c>
      <c r="EC140" s="539">
        <v>2</v>
      </c>
      <c r="ED140" s="642" t="s">
        <v>5475</v>
      </c>
      <c r="EE140" s="539">
        <v>1846</v>
      </c>
      <c r="EF140" s="537">
        <v>1969</v>
      </c>
      <c r="EG140" s="539">
        <v>3</v>
      </c>
      <c r="EH140" s="541" t="s">
        <v>4134</v>
      </c>
      <c r="EI140" s="547" t="s">
        <v>6416</v>
      </c>
      <c r="EJ140" s="183">
        <v>1</v>
      </c>
      <c r="EK140" s="183" t="s">
        <v>1563</v>
      </c>
      <c r="EL140" s="538" t="s">
        <v>6415</v>
      </c>
      <c r="EM140" s="370">
        <v>2007</v>
      </c>
      <c r="EN140" s="370">
        <v>3</v>
      </c>
      <c r="EO140" s="700">
        <v>3</v>
      </c>
      <c r="EP140" s="676">
        <v>1</v>
      </c>
      <c r="EQ140" s="676">
        <v>1</v>
      </c>
      <c r="ER140" s="542" t="s">
        <v>4577</v>
      </c>
      <c r="ES140" s="183">
        <v>2013</v>
      </c>
      <c r="ET140" s="184">
        <v>2</v>
      </c>
      <c r="EU140" s="799">
        <v>1</v>
      </c>
      <c r="EV140" s="572" t="s">
        <v>572</v>
      </c>
      <c r="EW140" s="183" t="s">
        <v>572</v>
      </c>
      <c r="EX140" s="561">
        <v>0</v>
      </c>
      <c r="EY140" s="571" t="s">
        <v>5829</v>
      </c>
      <c r="EZ140" s="183">
        <v>2012</v>
      </c>
      <c r="FA140" s="599">
        <v>2</v>
      </c>
      <c r="FB140" s="742">
        <v>183241</v>
      </c>
      <c r="FC140" s="740">
        <v>2</v>
      </c>
      <c r="FD140" s="692" t="s">
        <v>6853</v>
      </c>
      <c r="FE140" s="747">
        <v>2004</v>
      </c>
      <c r="FF140" s="761" t="s">
        <v>6869</v>
      </c>
      <c r="FG140" s="762" t="s">
        <v>7412</v>
      </c>
      <c r="FH140" s="713">
        <v>1</v>
      </c>
      <c r="FI140" s="788" t="s">
        <v>1563</v>
      </c>
      <c r="FJ140" s="119" t="s">
        <v>6870</v>
      </c>
      <c r="FK140" s="561">
        <v>2010</v>
      </c>
      <c r="FL140" s="561">
        <v>3</v>
      </c>
      <c r="FM140" s="600">
        <v>2</v>
      </c>
      <c r="FN140" s="761" t="s">
        <v>6869</v>
      </c>
      <c r="FO140" s="762" t="s">
        <v>7412</v>
      </c>
      <c r="FP140" s="713">
        <v>1</v>
      </c>
      <c r="FQ140" s="788" t="s">
        <v>1563</v>
      </c>
      <c r="FR140" s="119" t="s">
        <v>6870</v>
      </c>
      <c r="FS140" s="561">
        <v>2010</v>
      </c>
      <c r="FT140" s="561">
        <v>3</v>
      </c>
      <c r="FU140" s="600">
        <v>2</v>
      </c>
      <c r="FV140" s="564" t="s">
        <v>2316</v>
      </c>
      <c r="FW140" s="547" t="s">
        <v>7613</v>
      </c>
      <c r="FX140" s="536" t="s">
        <v>6360</v>
      </c>
      <c r="FY140" s="539">
        <v>2006</v>
      </c>
      <c r="FZ140" s="539">
        <v>3</v>
      </c>
      <c r="GA140" s="698">
        <v>2</v>
      </c>
      <c r="GB140" s="650" t="s">
        <v>6360</v>
      </c>
      <c r="GC140" s="979" t="s">
        <v>8</v>
      </c>
      <c r="GD140" s="183">
        <v>2</v>
      </c>
      <c r="GE140" s="683" t="s">
        <v>8837</v>
      </c>
      <c r="GF140" s="183">
        <v>1995</v>
      </c>
      <c r="GG140" s="183">
        <v>3</v>
      </c>
      <c r="GH140" s="340" t="s">
        <v>8835</v>
      </c>
      <c r="GI140" s="184" t="s">
        <v>8842</v>
      </c>
      <c r="GJ140" s="426">
        <f t="shared" si="17"/>
        <v>18</v>
      </c>
      <c r="GK140" s="427">
        <f t="shared" si="18"/>
        <v>81.818181818181827</v>
      </c>
      <c r="GL140" s="12" t="str">
        <f t="shared" si="19"/>
        <v>A</v>
      </c>
      <c r="GM140" s="83" t="s">
        <v>21</v>
      </c>
      <c r="GN140" s="83" t="s">
        <v>2457</v>
      </c>
      <c r="GO140" s="342"/>
      <c r="GP140" s="1017"/>
      <c r="GQ140" s="59">
        <v>0</v>
      </c>
      <c r="GR140" s="57"/>
      <c r="GS140" s="58"/>
      <c r="GT140" s="59"/>
    </row>
    <row r="141" spans="1:202" x14ac:dyDescent="0.25">
      <c r="A141" s="67">
        <v>139</v>
      </c>
      <c r="B141" s="13"/>
      <c r="C141" s="14" t="s">
        <v>821</v>
      </c>
      <c r="D141" s="83" t="s">
        <v>21</v>
      </c>
      <c r="E141" s="849">
        <v>31376.67</v>
      </c>
      <c r="F141" s="847">
        <v>194629.66891786238</v>
      </c>
      <c r="G141" s="49">
        <v>6200</v>
      </c>
      <c r="H141" s="109" t="s">
        <v>823</v>
      </c>
      <c r="I141" s="369" t="s">
        <v>822</v>
      </c>
      <c r="J141" s="50">
        <v>2</v>
      </c>
      <c r="K141" s="115" t="s">
        <v>1314</v>
      </c>
      <c r="L141" s="16">
        <v>2</v>
      </c>
      <c r="M141" s="1" t="s">
        <v>1313</v>
      </c>
      <c r="N141" s="16">
        <v>3</v>
      </c>
      <c r="O141" s="19" t="s">
        <v>2041</v>
      </c>
      <c r="P141" s="16">
        <v>1</v>
      </c>
      <c r="Q141" s="278" t="s">
        <v>2041</v>
      </c>
      <c r="R141" s="16">
        <v>1</v>
      </c>
      <c r="S141" s="50">
        <v>1</v>
      </c>
      <c r="T141" s="172" t="s">
        <v>2357</v>
      </c>
      <c r="U141" s="16">
        <v>2</v>
      </c>
      <c r="V141" s="254">
        <v>1</v>
      </c>
      <c r="W141" s="16">
        <v>2</v>
      </c>
      <c r="X141" s="19" t="s">
        <v>2208</v>
      </c>
      <c r="Y141" s="16">
        <v>1</v>
      </c>
      <c r="Z141" s="61" t="s">
        <v>2040</v>
      </c>
      <c r="AA141" s="16">
        <v>1</v>
      </c>
      <c r="AB141" s="50">
        <v>1</v>
      </c>
      <c r="AC141" s="51">
        <v>2000</v>
      </c>
      <c r="AD141" s="16">
        <v>1</v>
      </c>
      <c r="AE141" s="50">
        <v>0</v>
      </c>
      <c r="AF141" s="50">
        <v>3</v>
      </c>
      <c r="AG141" s="51">
        <v>2011</v>
      </c>
      <c r="AH141" s="16">
        <v>1</v>
      </c>
      <c r="AI141" s="50">
        <v>0</v>
      </c>
      <c r="AJ141" s="51">
        <v>2005</v>
      </c>
      <c r="AK141" s="16">
        <v>1</v>
      </c>
      <c r="AL141" s="50">
        <v>2</v>
      </c>
      <c r="AM141" s="50">
        <v>1</v>
      </c>
      <c r="AN141" s="51">
        <v>1999</v>
      </c>
      <c r="AO141" s="16">
        <v>1</v>
      </c>
      <c r="AP141" s="50">
        <v>1</v>
      </c>
      <c r="AQ141" s="51">
        <v>2004</v>
      </c>
      <c r="AR141" s="16">
        <v>1</v>
      </c>
      <c r="AS141" s="50">
        <v>1</v>
      </c>
      <c r="AT141" s="50">
        <v>1</v>
      </c>
      <c r="AU141" s="50">
        <v>0</v>
      </c>
      <c r="AV141" s="50">
        <v>0</v>
      </c>
      <c r="AW141" s="50">
        <v>1</v>
      </c>
      <c r="AX141" s="50">
        <v>1</v>
      </c>
      <c r="AY141" s="50">
        <v>1</v>
      </c>
      <c r="AZ141" s="50">
        <v>0</v>
      </c>
      <c r="BA141" s="50">
        <v>0</v>
      </c>
      <c r="BB141" s="50">
        <v>1</v>
      </c>
      <c r="BC141" s="19" t="s">
        <v>2039</v>
      </c>
      <c r="BD141" s="423">
        <v>1</v>
      </c>
      <c r="BE141" s="19" t="s">
        <v>3194</v>
      </c>
      <c r="BF141" s="25">
        <v>2</v>
      </c>
      <c r="BG141" s="1" t="s">
        <v>2213</v>
      </c>
      <c r="BH141" s="16">
        <v>1</v>
      </c>
      <c r="BI141" s="19" t="s">
        <v>2045</v>
      </c>
      <c r="BJ141" s="16">
        <v>1</v>
      </c>
      <c r="BK141" s="21" t="s">
        <v>825</v>
      </c>
      <c r="BL141" s="20" t="s">
        <v>824</v>
      </c>
      <c r="BM141" s="21" t="s">
        <v>827</v>
      </c>
      <c r="BN141" s="20" t="s">
        <v>826</v>
      </c>
      <c r="BO141" s="132" t="s">
        <v>572</v>
      </c>
      <c r="BP141" s="16">
        <v>1</v>
      </c>
      <c r="BQ141" s="62" t="s">
        <v>2043</v>
      </c>
      <c r="BR141" s="16">
        <v>1</v>
      </c>
      <c r="BS141" s="19" t="s">
        <v>2044</v>
      </c>
      <c r="BT141" s="16">
        <v>0</v>
      </c>
      <c r="BU141" s="17" t="s">
        <v>2042</v>
      </c>
      <c r="BV141" s="16">
        <v>1</v>
      </c>
      <c r="BW141" s="50">
        <v>3</v>
      </c>
      <c r="BX141" s="17" t="s">
        <v>1762</v>
      </c>
      <c r="BY141" s="16" t="s">
        <v>1992</v>
      </c>
      <c r="BZ141" s="56" t="s">
        <v>1966</v>
      </c>
      <c r="CA141" s="56" t="s">
        <v>572</v>
      </c>
      <c r="CB141" s="56" t="s">
        <v>572</v>
      </c>
      <c r="CC141" s="55">
        <v>0</v>
      </c>
      <c r="CD141" s="75" t="s">
        <v>1706</v>
      </c>
      <c r="CE141" s="1131" t="s">
        <v>1661</v>
      </c>
      <c r="CF141" s="75" t="s">
        <v>1548</v>
      </c>
      <c r="CG141" s="75" t="s">
        <v>13</v>
      </c>
      <c r="CH141" s="75">
        <v>3</v>
      </c>
      <c r="CI141" s="75">
        <v>2001</v>
      </c>
      <c r="CJ141" s="75" t="s">
        <v>1542</v>
      </c>
      <c r="CK141" s="75">
        <v>1</v>
      </c>
      <c r="CL141" s="75">
        <v>1</v>
      </c>
      <c r="CM141" s="75" t="s">
        <v>1558</v>
      </c>
      <c r="CN141" s="75" t="s">
        <v>1553</v>
      </c>
      <c r="CO141" s="75">
        <f t="shared" si="16"/>
        <v>3</v>
      </c>
      <c r="CP141" s="336"/>
      <c r="CQ141" s="67">
        <v>139</v>
      </c>
      <c r="CR141" s="500" t="s">
        <v>821</v>
      </c>
      <c r="CS141" s="507" t="s">
        <v>3684</v>
      </c>
      <c r="CT141" s="511"/>
      <c r="CU141" s="512"/>
      <c r="CV141" s="632" t="s">
        <v>4727</v>
      </c>
      <c r="CW141" s="568">
        <v>2</v>
      </c>
      <c r="CX141" s="636" t="s">
        <v>5547</v>
      </c>
      <c r="CY141" s="380">
        <v>0.63043000000000005</v>
      </c>
      <c r="CZ141" s="380">
        <v>0.62990000000000002</v>
      </c>
      <c r="DA141" s="656">
        <v>88</v>
      </c>
      <c r="DB141" s="597">
        <v>55</v>
      </c>
      <c r="DC141" s="597">
        <v>51</v>
      </c>
      <c r="DD141" s="597">
        <v>38</v>
      </c>
      <c r="DE141" s="685" t="s">
        <v>9159</v>
      </c>
      <c r="DF141" s="1025" t="s">
        <v>9114</v>
      </c>
      <c r="DG141" s="717">
        <v>5</v>
      </c>
      <c r="DH141" s="119" t="s">
        <v>9160</v>
      </c>
      <c r="DI141" s="700">
        <v>2009</v>
      </c>
      <c r="DJ141" s="521" t="s">
        <v>4300</v>
      </c>
      <c r="DK141" s="537">
        <v>1821</v>
      </c>
      <c r="DL141" s="538" t="s">
        <v>4301</v>
      </c>
      <c r="DM141" s="581">
        <v>2005</v>
      </c>
      <c r="DN141" s="581">
        <v>2</v>
      </c>
      <c r="DO141" s="581">
        <v>4</v>
      </c>
      <c r="DP141" s="183" t="s">
        <v>572</v>
      </c>
      <c r="DQ141" s="538" t="s">
        <v>4302</v>
      </c>
      <c r="DR141" s="183" t="s">
        <v>572</v>
      </c>
      <c r="DS141" s="184" t="s">
        <v>572</v>
      </c>
      <c r="DT141" s="542" t="s">
        <v>5476</v>
      </c>
      <c r="DU141" s="676">
        <v>2002</v>
      </c>
      <c r="DV141" s="183" t="s">
        <v>5995</v>
      </c>
      <c r="DW141" s="547" t="s">
        <v>6120</v>
      </c>
      <c r="DX141" s="183">
        <v>2</v>
      </c>
      <c r="DY141" s="183" t="s">
        <v>2699</v>
      </c>
      <c r="DZ141" s="538" t="s">
        <v>6418</v>
      </c>
      <c r="EA141" s="374">
        <v>1997</v>
      </c>
      <c r="EB141" s="370">
        <v>3</v>
      </c>
      <c r="EC141" s="539">
        <v>3</v>
      </c>
      <c r="ED141" s="642" t="s">
        <v>5476</v>
      </c>
      <c r="EE141" s="539">
        <v>2002</v>
      </c>
      <c r="EF141" s="537">
        <v>1970</v>
      </c>
      <c r="EG141" s="183">
        <v>3</v>
      </c>
      <c r="EH141" s="547" t="s">
        <v>4135</v>
      </c>
      <c r="EI141" s="547" t="s">
        <v>4091</v>
      </c>
      <c r="EJ141" s="183">
        <v>2</v>
      </c>
      <c r="EK141" s="183" t="s">
        <v>2699</v>
      </c>
      <c r="EL141" s="538" t="s">
        <v>6419</v>
      </c>
      <c r="EM141" s="370">
        <v>2000</v>
      </c>
      <c r="EN141" s="370">
        <v>3</v>
      </c>
      <c r="EO141" s="700">
        <v>3</v>
      </c>
      <c r="EP141" s="676">
        <v>1</v>
      </c>
      <c r="EQ141" s="676">
        <v>1</v>
      </c>
      <c r="ER141" s="542" t="s">
        <v>4578</v>
      </c>
      <c r="ES141" s="183">
        <v>2009</v>
      </c>
      <c r="ET141" s="184">
        <v>3</v>
      </c>
      <c r="EU141" s="799">
        <v>1</v>
      </c>
      <c r="EV141" s="571" t="s">
        <v>5812</v>
      </c>
      <c r="EW141" s="183">
        <v>2007</v>
      </c>
      <c r="EX141" s="597">
        <v>1</v>
      </c>
      <c r="EY141" s="571" t="s">
        <v>5830</v>
      </c>
      <c r="EZ141" s="183">
        <v>2012</v>
      </c>
      <c r="FA141" s="599">
        <v>2</v>
      </c>
      <c r="FB141" s="742">
        <v>1199200</v>
      </c>
      <c r="FC141" s="740">
        <v>2</v>
      </c>
      <c r="FD141" s="692" t="s">
        <v>6853</v>
      </c>
      <c r="FE141" s="747">
        <v>2008</v>
      </c>
      <c r="FF141" s="761" t="s">
        <v>7415</v>
      </c>
      <c r="FG141" s="762" t="s">
        <v>7414</v>
      </c>
      <c r="FH141" s="713">
        <v>1</v>
      </c>
      <c r="FI141" s="788" t="s">
        <v>1563</v>
      </c>
      <c r="FJ141" s="119" t="s">
        <v>7413</v>
      </c>
      <c r="FK141" s="561">
        <v>2006</v>
      </c>
      <c r="FL141" s="561">
        <v>3</v>
      </c>
      <c r="FM141" s="600">
        <v>2</v>
      </c>
      <c r="FN141" s="819" t="s">
        <v>1706</v>
      </c>
      <c r="FO141" s="760" t="s">
        <v>1661</v>
      </c>
      <c r="FP141" s="713">
        <v>1</v>
      </c>
      <c r="FQ141" s="788" t="s">
        <v>1563</v>
      </c>
      <c r="FR141" s="536" t="s">
        <v>7416</v>
      </c>
      <c r="FS141" s="597">
        <v>2001</v>
      </c>
      <c r="FT141" s="597">
        <v>3</v>
      </c>
      <c r="FU141" s="599">
        <v>2</v>
      </c>
      <c r="FV141" s="564" t="s">
        <v>2316</v>
      </c>
      <c r="FW141" s="541" t="s">
        <v>6362</v>
      </c>
      <c r="FX141" s="536" t="s">
        <v>6361</v>
      </c>
      <c r="FY141" s="539">
        <v>2002</v>
      </c>
      <c r="FZ141" s="539">
        <v>3</v>
      </c>
      <c r="GA141" s="698">
        <v>2</v>
      </c>
      <c r="GB141" s="650" t="s">
        <v>6535</v>
      </c>
      <c r="GC141" s="496" t="s">
        <v>9446</v>
      </c>
      <c r="GD141" s="183">
        <v>1</v>
      </c>
      <c r="GE141" s="683" t="s">
        <v>1563</v>
      </c>
      <c r="GF141" s="183">
        <v>1998</v>
      </c>
      <c r="GG141" s="183">
        <v>3</v>
      </c>
      <c r="GH141" s="340" t="s">
        <v>9443</v>
      </c>
      <c r="GI141" s="184">
        <v>4</v>
      </c>
      <c r="GJ141" s="426">
        <f t="shared" si="17"/>
        <v>21</v>
      </c>
      <c r="GK141" s="427">
        <f t="shared" si="18"/>
        <v>95.454545454545453</v>
      </c>
      <c r="GL141" s="12" t="str">
        <f t="shared" si="19"/>
        <v>A</v>
      </c>
      <c r="GM141" s="83" t="s">
        <v>21</v>
      </c>
      <c r="GN141" s="83" t="s">
        <v>2457</v>
      </c>
      <c r="GO141" s="342"/>
      <c r="GP141" s="1017"/>
      <c r="GQ141" s="59">
        <v>0</v>
      </c>
      <c r="GR141" s="57"/>
      <c r="GS141" s="58"/>
      <c r="GT141" s="59" t="s">
        <v>2465</v>
      </c>
    </row>
    <row r="142" spans="1:202" x14ac:dyDescent="0.25">
      <c r="A142" s="67">
        <v>140</v>
      </c>
      <c r="B142" s="13"/>
      <c r="C142" s="23" t="s">
        <v>828</v>
      </c>
      <c r="D142" s="83" t="s">
        <v>46</v>
      </c>
      <c r="E142" s="849">
        <v>100699.395</v>
      </c>
      <c r="F142" s="847">
        <v>356955.49549864879</v>
      </c>
      <c r="G142" s="49">
        <v>3540</v>
      </c>
      <c r="H142" s="109" t="s">
        <v>830</v>
      </c>
      <c r="I142" s="369" t="s">
        <v>829</v>
      </c>
      <c r="J142" s="50">
        <v>2</v>
      </c>
      <c r="K142" s="110" t="s">
        <v>2046</v>
      </c>
      <c r="L142" s="16">
        <v>2</v>
      </c>
      <c r="M142" s="1176" t="s">
        <v>9650</v>
      </c>
      <c r="N142" s="16">
        <v>1</v>
      </c>
      <c r="O142" s="17" t="s">
        <v>572</v>
      </c>
      <c r="P142" s="16">
        <v>1</v>
      </c>
      <c r="Q142" s="278" t="s">
        <v>2739</v>
      </c>
      <c r="R142" s="16">
        <v>0</v>
      </c>
      <c r="S142" s="50">
        <v>1</v>
      </c>
      <c r="T142" s="278" t="s">
        <v>2725</v>
      </c>
      <c r="U142" s="16">
        <v>1</v>
      </c>
      <c r="V142" s="254">
        <v>1</v>
      </c>
      <c r="W142" s="16">
        <v>1</v>
      </c>
      <c r="X142" s="278" t="s">
        <v>2737</v>
      </c>
      <c r="Y142" s="16">
        <v>0</v>
      </c>
      <c r="Z142" s="17" t="s">
        <v>572</v>
      </c>
      <c r="AA142" s="16">
        <v>1</v>
      </c>
      <c r="AB142" s="50">
        <v>1</v>
      </c>
      <c r="AC142" s="51">
        <v>2008</v>
      </c>
      <c r="AD142" s="16">
        <v>1</v>
      </c>
      <c r="AE142" s="50">
        <v>1</v>
      </c>
      <c r="AF142" s="50">
        <v>3</v>
      </c>
      <c r="AG142" s="51">
        <v>2006</v>
      </c>
      <c r="AH142" s="16">
        <v>0</v>
      </c>
      <c r="AI142" s="50"/>
      <c r="AJ142" s="51" t="s">
        <v>572</v>
      </c>
      <c r="AK142" s="16">
        <v>1</v>
      </c>
      <c r="AL142" s="50">
        <v>3</v>
      </c>
      <c r="AM142" s="50">
        <v>0</v>
      </c>
      <c r="AN142" s="51">
        <v>2011</v>
      </c>
      <c r="AO142" s="64">
        <v>1</v>
      </c>
      <c r="AP142" s="65">
        <v>0</v>
      </c>
      <c r="AQ142" s="66">
        <v>2010</v>
      </c>
      <c r="AR142" s="16">
        <v>1</v>
      </c>
      <c r="AS142" s="50">
        <v>1</v>
      </c>
      <c r="AT142" s="50">
        <v>1</v>
      </c>
      <c r="AU142" s="50">
        <v>0</v>
      </c>
      <c r="AV142" s="50">
        <v>0</v>
      </c>
      <c r="AW142" s="50">
        <v>1</v>
      </c>
      <c r="AX142" s="50">
        <v>1</v>
      </c>
      <c r="AY142" s="50">
        <v>1</v>
      </c>
      <c r="AZ142" s="50">
        <v>1</v>
      </c>
      <c r="BA142" s="50">
        <v>1</v>
      </c>
      <c r="BB142" s="50">
        <v>1</v>
      </c>
      <c r="BC142" s="19" t="s">
        <v>2047</v>
      </c>
      <c r="BD142" s="423">
        <v>0</v>
      </c>
      <c r="BE142" s="475" t="s">
        <v>572</v>
      </c>
      <c r="BF142" s="25">
        <v>0</v>
      </c>
      <c r="BG142" s="19" t="s">
        <v>572</v>
      </c>
      <c r="BH142" s="16">
        <v>0</v>
      </c>
      <c r="BI142" s="1" t="s">
        <v>572</v>
      </c>
      <c r="BJ142" s="16">
        <v>2</v>
      </c>
      <c r="BK142" s="21" t="s">
        <v>831</v>
      </c>
      <c r="BL142" s="20" t="s">
        <v>9538</v>
      </c>
      <c r="BM142" s="21" t="s">
        <v>9539</v>
      </c>
      <c r="BN142" s="20" t="s">
        <v>832</v>
      </c>
      <c r="BO142" s="177" t="s">
        <v>2738</v>
      </c>
      <c r="BP142" s="16">
        <v>0</v>
      </c>
      <c r="BQ142" s="134" t="s">
        <v>572</v>
      </c>
      <c r="BR142" s="16">
        <v>1</v>
      </c>
      <c r="BS142" s="19" t="s">
        <v>2048</v>
      </c>
      <c r="BT142" s="16">
        <v>0</v>
      </c>
      <c r="BU142" s="24" t="s">
        <v>19</v>
      </c>
      <c r="BV142" s="16">
        <v>0</v>
      </c>
      <c r="BW142" s="50">
        <v>2</v>
      </c>
      <c r="BX142" s="17" t="s">
        <v>2049</v>
      </c>
      <c r="BY142" s="16" t="s">
        <v>1992</v>
      </c>
      <c r="BZ142" s="56" t="s">
        <v>1966</v>
      </c>
      <c r="CA142" s="56" t="s">
        <v>572</v>
      </c>
      <c r="CB142" s="56" t="s">
        <v>572</v>
      </c>
      <c r="CC142" s="55">
        <v>1</v>
      </c>
      <c r="CD142" s="517" t="s">
        <v>9540</v>
      </c>
      <c r="CE142" s="1136" t="s">
        <v>9541</v>
      </c>
      <c r="CF142" s="75" t="s">
        <v>1556</v>
      </c>
      <c r="CG142" s="75" t="s">
        <v>13</v>
      </c>
      <c r="CH142" s="75">
        <v>3</v>
      </c>
      <c r="CI142" s="75">
        <v>2004</v>
      </c>
      <c r="CJ142" s="75" t="s">
        <v>1542</v>
      </c>
      <c r="CK142" s="75">
        <v>1</v>
      </c>
      <c r="CL142" s="75">
        <v>1</v>
      </c>
      <c r="CM142" s="75" t="s">
        <v>9542</v>
      </c>
      <c r="CN142" s="75" t="s">
        <v>1553</v>
      </c>
      <c r="CO142" s="75">
        <f t="shared" si="16"/>
        <v>3</v>
      </c>
      <c r="CP142" s="336"/>
      <c r="CQ142" s="67">
        <v>140</v>
      </c>
      <c r="CR142" s="500" t="s">
        <v>828</v>
      </c>
      <c r="CS142" s="507" t="s">
        <v>3685</v>
      </c>
      <c r="CT142" s="511"/>
      <c r="CU142" s="512"/>
      <c r="CV142" s="632" t="s">
        <v>4728</v>
      </c>
      <c r="CW142" s="568">
        <v>2</v>
      </c>
      <c r="CX142" s="636" t="s">
        <v>4728</v>
      </c>
      <c r="CY142" s="380">
        <v>0.66666999999999998</v>
      </c>
      <c r="CZ142" s="380">
        <v>0.4803</v>
      </c>
      <c r="DA142" s="656">
        <v>84</v>
      </c>
      <c r="DB142" s="597">
        <v>57</v>
      </c>
      <c r="DC142" s="597">
        <v>19</v>
      </c>
      <c r="DD142" s="597">
        <v>24</v>
      </c>
      <c r="DE142" s="685" t="s">
        <v>9161</v>
      </c>
      <c r="DF142" s="1025" t="s">
        <v>9162</v>
      </c>
      <c r="DG142" s="717">
        <v>4</v>
      </c>
      <c r="DH142" s="119" t="s">
        <v>9163</v>
      </c>
      <c r="DI142" s="700">
        <v>2012</v>
      </c>
      <c r="DJ142" s="521" t="s">
        <v>3802</v>
      </c>
      <c r="DK142" s="537">
        <v>1897</v>
      </c>
      <c r="DL142" s="538" t="s">
        <v>3801</v>
      </c>
      <c r="DM142" s="581">
        <v>2013</v>
      </c>
      <c r="DN142" s="580">
        <v>1</v>
      </c>
      <c r="DO142" s="581" t="s">
        <v>572</v>
      </c>
      <c r="DP142" s="183" t="s">
        <v>572</v>
      </c>
      <c r="DQ142" s="538" t="s">
        <v>3799</v>
      </c>
      <c r="DR142" s="58" t="s">
        <v>572</v>
      </c>
      <c r="DS142" s="184" t="s">
        <v>572</v>
      </c>
      <c r="DT142" s="542" t="s">
        <v>6420</v>
      </c>
      <c r="DU142" s="676">
        <v>1947</v>
      </c>
      <c r="DV142" s="183" t="s">
        <v>6423</v>
      </c>
      <c r="DW142" s="547" t="s">
        <v>6424</v>
      </c>
      <c r="DX142" s="183">
        <v>2</v>
      </c>
      <c r="DY142" s="183" t="s">
        <v>2699</v>
      </c>
      <c r="DZ142" s="538" t="s">
        <v>6422</v>
      </c>
      <c r="EA142" s="374">
        <v>2000</v>
      </c>
      <c r="EB142" s="370">
        <v>3</v>
      </c>
      <c r="EC142" s="539">
        <v>3</v>
      </c>
      <c r="ED142" s="642" t="s">
        <v>5477</v>
      </c>
      <c r="EE142" s="539">
        <v>1965</v>
      </c>
      <c r="EF142" s="548">
        <v>1980</v>
      </c>
      <c r="EG142" s="183">
        <v>3</v>
      </c>
      <c r="EH142" s="547" t="s">
        <v>6054</v>
      </c>
      <c r="EI142" s="547" t="s">
        <v>6055</v>
      </c>
      <c r="EJ142" s="183">
        <v>2</v>
      </c>
      <c r="EK142" s="183" t="s">
        <v>7015</v>
      </c>
      <c r="EL142" s="538" t="s">
        <v>5750</v>
      </c>
      <c r="EM142" s="370">
        <v>1996</v>
      </c>
      <c r="EN142" s="370">
        <v>3</v>
      </c>
      <c r="EO142" s="700">
        <v>2</v>
      </c>
      <c r="EP142" s="676">
        <v>1</v>
      </c>
      <c r="EQ142" s="676">
        <v>1</v>
      </c>
      <c r="ER142" s="542" t="s">
        <v>4579</v>
      </c>
      <c r="ES142" s="183">
        <v>2001</v>
      </c>
      <c r="ET142" s="184">
        <v>3</v>
      </c>
      <c r="EU142" s="799">
        <v>1</v>
      </c>
      <c r="EV142" s="569" t="s">
        <v>572</v>
      </c>
      <c r="EW142" s="183" t="s">
        <v>572</v>
      </c>
      <c r="EX142" s="561">
        <v>0</v>
      </c>
      <c r="EY142" s="571" t="s">
        <v>5831</v>
      </c>
      <c r="EZ142" s="183">
        <v>2013</v>
      </c>
      <c r="FA142" s="599">
        <v>2</v>
      </c>
      <c r="FB142" s="742">
        <v>3025000</v>
      </c>
      <c r="FC142" s="740">
        <v>2</v>
      </c>
      <c r="FD142" s="692" t="s">
        <v>6853</v>
      </c>
      <c r="FE142" s="747">
        <v>2010</v>
      </c>
      <c r="FF142" s="761" t="s">
        <v>6955</v>
      </c>
      <c r="FG142" s="762" t="s">
        <v>6954</v>
      </c>
      <c r="FH142" s="713">
        <v>2</v>
      </c>
      <c r="FI142" s="788" t="s">
        <v>2699</v>
      </c>
      <c r="FJ142" s="119" t="s">
        <v>6825</v>
      </c>
      <c r="FK142" s="561">
        <v>2005</v>
      </c>
      <c r="FL142" s="561">
        <v>2</v>
      </c>
      <c r="FM142" s="921">
        <v>1</v>
      </c>
      <c r="FN142" s="818" t="s">
        <v>6957</v>
      </c>
      <c r="FO142" s="773" t="s">
        <v>6956</v>
      </c>
      <c r="FP142" s="831">
        <v>1</v>
      </c>
      <c r="FQ142" s="833" t="s">
        <v>1563</v>
      </c>
      <c r="FR142" s="536" t="s">
        <v>6871</v>
      </c>
      <c r="FS142" s="597" t="s">
        <v>572</v>
      </c>
      <c r="FT142" s="597">
        <v>2</v>
      </c>
      <c r="FU142" s="599">
        <v>1</v>
      </c>
      <c r="FV142" s="564" t="s">
        <v>1546</v>
      </c>
      <c r="FW142" s="547" t="s">
        <v>7620</v>
      </c>
      <c r="FX142" s="119" t="s">
        <v>4373</v>
      </c>
      <c r="FY142" s="539">
        <v>2006</v>
      </c>
      <c r="FZ142" s="539">
        <v>3</v>
      </c>
      <c r="GA142" s="676">
        <v>2</v>
      </c>
      <c r="GB142" s="650" t="s">
        <v>6536</v>
      </c>
      <c r="GC142" s="979" t="s">
        <v>8810</v>
      </c>
      <c r="GD142" s="183">
        <v>2</v>
      </c>
      <c r="GE142" s="683" t="s">
        <v>8837</v>
      </c>
      <c r="GF142" s="183">
        <v>1987</v>
      </c>
      <c r="GG142" s="183">
        <v>3</v>
      </c>
      <c r="GH142" s="340" t="s">
        <v>9443</v>
      </c>
      <c r="GI142" s="184">
        <v>4</v>
      </c>
      <c r="GJ142" s="426">
        <f t="shared" si="17"/>
        <v>16</v>
      </c>
      <c r="GK142" s="427">
        <f t="shared" si="18"/>
        <v>72.727272727272734</v>
      </c>
      <c r="GL142" s="12" t="str">
        <f t="shared" si="19"/>
        <v>B</v>
      </c>
      <c r="GM142" s="83" t="s">
        <v>46</v>
      </c>
      <c r="GN142" s="83" t="s">
        <v>2455</v>
      </c>
      <c r="GO142" s="342"/>
      <c r="GP142" s="1017"/>
      <c r="GQ142" s="59">
        <v>0</v>
      </c>
      <c r="GR142" s="57"/>
      <c r="GS142" s="58"/>
      <c r="GT142" s="59" t="s">
        <v>2465</v>
      </c>
    </row>
    <row r="143" spans="1:202" x14ac:dyDescent="0.25">
      <c r="A143" s="67">
        <v>141</v>
      </c>
      <c r="B143" s="13"/>
      <c r="C143" s="14" t="s">
        <v>833</v>
      </c>
      <c r="D143" s="83" t="s">
        <v>38</v>
      </c>
      <c r="E143" s="849">
        <v>38611.794000000002</v>
      </c>
      <c r="F143" s="847">
        <v>508221.37031160994</v>
      </c>
      <c r="G143" s="49">
        <v>13370</v>
      </c>
      <c r="H143" s="177" t="s">
        <v>3067</v>
      </c>
      <c r="I143" s="369" t="s">
        <v>834</v>
      </c>
      <c r="J143" s="50">
        <v>2</v>
      </c>
      <c r="K143" s="177" t="s">
        <v>3068</v>
      </c>
      <c r="L143" s="16">
        <v>2</v>
      </c>
      <c r="M143" s="177" t="s">
        <v>3069</v>
      </c>
      <c r="N143" s="16">
        <v>1</v>
      </c>
      <c r="O143" s="17" t="s">
        <v>572</v>
      </c>
      <c r="P143" s="50">
        <v>0</v>
      </c>
      <c r="Q143" s="53" t="s">
        <v>572</v>
      </c>
      <c r="R143" s="16">
        <v>0</v>
      </c>
      <c r="S143" s="50">
        <v>0</v>
      </c>
      <c r="T143" s="167" t="s">
        <v>572</v>
      </c>
      <c r="U143" s="16">
        <v>1</v>
      </c>
      <c r="V143" s="254">
        <v>1</v>
      </c>
      <c r="W143" s="16">
        <v>2</v>
      </c>
      <c r="X143" s="19" t="s">
        <v>2050</v>
      </c>
      <c r="Y143" s="16">
        <v>1</v>
      </c>
      <c r="Z143" s="19" t="s">
        <v>2167</v>
      </c>
      <c r="AA143" s="16">
        <v>1</v>
      </c>
      <c r="AB143" s="50">
        <v>1</v>
      </c>
      <c r="AC143" s="51">
        <v>2001</v>
      </c>
      <c r="AD143" s="25">
        <v>0</v>
      </c>
      <c r="AE143" s="50"/>
      <c r="AF143" s="50" t="s">
        <v>572</v>
      </c>
      <c r="AG143" s="55" t="s">
        <v>572</v>
      </c>
      <c r="AH143" s="16">
        <v>0</v>
      </c>
      <c r="AI143" s="50"/>
      <c r="AJ143" s="51" t="s">
        <v>572</v>
      </c>
      <c r="AK143" s="16">
        <v>1</v>
      </c>
      <c r="AL143" s="50">
        <v>2</v>
      </c>
      <c r="AM143" s="50">
        <v>1</v>
      </c>
      <c r="AN143" s="51">
        <v>2000</v>
      </c>
      <c r="AO143" s="16">
        <v>1</v>
      </c>
      <c r="AP143" s="50">
        <v>1</v>
      </c>
      <c r="AQ143" s="51">
        <v>1995</v>
      </c>
      <c r="AR143" s="16">
        <v>1</v>
      </c>
      <c r="AS143" s="50">
        <v>1</v>
      </c>
      <c r="AT143" s="50">
        <v>1</v>
      </c>
      <c r="AU143" s="50">
        <v>0</v>
      </c>
      <c r="AV143" s="50">
        <v>0</v>
      </c>
      <c r="AW143" s="50">
        <v>1</v>
      </c>
      <c r="AX143" s="50">
        <v>1</v>
      </c>
      <c r="AY143" s="50">
        <v>1</v>
      </c>
      <c r="AZ143" s="50">
        <v>0</v>
      </c>
      <c r="BA143" s="50">
        <v>0</v>
      </c>
      <c r="BB143" s="50">
        <v>0</v>
      </c>
      <c r="BC143" s="69" t="s">
        <v>572</v>
      </c>
      <c r="BD143" s="423">
        <v>1</v>
      </c>
      <c r="BE143" s="19" t="s">
        <v>3195</v>
      </c>
      <c r="BF143" s="25">
        <v>0</v>
      </c>
      <c r="BG143" s="1" t="s">
        <v>572</v>
      </c>
      <c r="BH143" s="16">
        <v>0</v>
      </c>
      <c r="BI143" s="1" t="s">
        <v>572</v>
      </c>
      <c r="BJ143" s="16">
        <v>1</v>
      </c>
      <c r="BK143" s="21" t="s">
        <v>836</v>
      </c>
      <c r="BL143" s="20" t="s">
        <v>835</v>
      </c>
      <c r="BM143" s="21" t="s">
        <v>838</v>
      </c>
      <c r="BN143" s="20" t="s">
        <v>837</v>
      </c>
      <c r="BO143" s="288" t="s">
        <v>572</v>
      </c>
      <c r="BP143" s="16">
        <v>0</v>
      </c>
      <c r="BQ143" s="134" t="s">
        <v>572</v>
      </c>
      <c r="BR143" s="16">
        <v>1</v>
      </c>
      <c r="BS143" s="177" t="s">
        <v>3070</v>
      </c>
      <c r="BT143" s="16">
        <v>2</v>
      </c>
      <c r="BU143" s="17" t="s">
        <v>2051</v>
      </c>
      <c r="BV143" s="16">
        <v>0</v>
      </c>
      <c r="BW143" s="50">
        <v>2</v>
      </c>
      <c r="BX143" s="17" t="s">
        <v>2052</v>
      </c>
      <c r="BY143" s="16" t="s">
        <v>1986</v>
      </c>
      <c r="BZ143" s="50" t="s">
        <v>1966</v>
      </c>
      <c r="CA143" s="56" t="s">
        <v>572</v>
      </c>
      <c r="CB143" s="56" t="s">
        <v>572</v>
      </c>
      <c r="CC143" s="55">
        <v>0</v>
      </c>
      <c r="CD143" s="75" t="s">
        <v>1379</v>
      </c>
      <c r="CE143" s="1131" t="s">
        <v>1708</v>
      </c>
      <c r="CF143" s="75" t="s">
        <v>1548</v>
      </c>
      <c r="CG143" s="75" t="s">
        <v>13</v>
      </c>
      <c r="CH143" s="75">
        <v>3</v>
      </c>
      <c r="CI143" s="75">
        <v>2011</v>
      </c>
      <c r="CJ143" s="75" t="s">
        <v>1542</v>
      </c>
      <c r="CK143" s="75">
        <v>1</v>
      </c>
      <c r="CL143" s="75">
        <v>2</v>
      </c>
      <c r="CM143" s="75" t="s">
        <v>1552</v>
      </c>
      <c r="CN143" s="75" t="s">
        <v>1553</v>
      </c>
      <c r="CO143" s="75">
        <f t="shared" si="16"/>
        <v>3</v>
      </c>
      <c r="CP143" s="336"/>
      <c r="CQ143" s="67">
        <v>141</v>
      </c>
      <c r="CR143" s="500" t="s">
        <v>833</v>
      </c>
      <c r="CS143" s="507" t="s">
        <v>3686</v>
      </c>
      <c r="CT143" s="511"/>
      <c r="CU143" s="512"/>
      <c r="CV143" s="632" t="s">
        <v>5667</v>
      </c>
      <c r="CW143" s="568">
        <v>2</v>
      </c>
      <c r="CX143" s="636" t="s">
        <v>5668</v>
      </c>
      <c r="CY143" s="380">
        <v>0.70289999999999997</v>
      </c>
      <c r="CZ143" s="380">
        <v>0.54330000000000001</v>
      </c>
      <c r="DA143" s="656">
        <v>72</v>
      </c>
      <c r="DB143" s="597">
        <v>59</v>
      </c>
      <c r="DC143" s="597">
        <v>42</v>
      </c>
      <c r="DD143" s="597">
        <v>26</v>
      </c>
      <c r="DE143" s="685" t="s">
        <v>9010</v>
      </c>
      <c r="DF143" s="1025" t="s">
        <v>9011</v>
      </c>
      <c r="DG143" s="717">
        <v>5</v>
      </c>
      <c r="DH143" s="119" t="s">
        <v>9164</v>
      </c>
      <c r="DI143" s="700">
        <v>2014</v>
      </c>
      <c r="DJ143" s="521" t="s">
        <v>3068</v>
      </c>
      <c r="DK143" s="537">
        <v>1996</v>
      </c>
      <c r="DL143" s="538" t="s">
        <v>4303</v>
      </c>
      <c r="DM143" s="580">
        <v>2011</v>
      </c>
      <c r="DN143" s="580">
        <v>2</v>
      </c>
      <c r="DO143" s="580">
        <v>4</v>
      </c>
      <c r="DP143" s="183" t="s">
        <v>572</v>
      </c>
      <c r="DQ143" s="183" t="s">
        <v>572</v>
      </c>
      <c r="DR143" s="183" t="s">
        <v>572</v>
      </c>
      <c r="DS143" s="184" t="s">
        <v>572</v>
      </c>
      <c r="DT143" s="542" t="s">
        <v>4493</v>
      </c>
      <c r="DU143" s="676">
        <v>1989</v>
      </c>
      <c r="DV143" s="183" t="s">
        <v>7009</v>
      </c>
      <c r="DW143" s="547" t="s">
        <v>5754</v>
      </c>
      <c r="DX143" s="183">
        <v>2</v>
      </c>
      <c r="DY143" s="183" t="s">
        <v>6676</v>
      </c>
      <c r="DZ143" s="538" t="s">
        <v>6425</v>
      </c>
      <c r="EA143" s="374">
        <v>2007</v>
      </c>
      <c r="EB143" s="370">
        <v>3</v>
      </c>
      <c r="EC143" s="539">
        <v>3</v>
      </c>
      <c r="ED143" s="642" t="s">
        <v>3067</v>
      </c>
      <c r="EE143" s="539">
        <v>1919</v>
      </c>
      <c r="EF143" s="537">
        <v>1974</v>
      </c>
      <c r="EG143" s="183">
        <v>2</v>
      </c>
      <c r="EH143" s="547" t="s">
        <v>6712</v>
      </c>
      <c r="EI143" s="547" t="s">
        <v>5769</v>
      </c>
      <c r="EJ143" s="183">
        <v>2</v>
      </c>
      <c r="EK143" s="183" t="s">
        <v>2699</v>
      </c>
      <c r="EL143" s="538" t="s">
        <v>6426</v>
      </c>
      <c r="EM143" s="370">
        <v>2008</v>
      </c>
      <c r="EN143" s="370">
        <v>3</v>
      </c>
      <c r="EO143" s="700">
        <v>3</v>
      </c>
      <c r="EP143" s="676">
        <v>1</v>
      </c>
      <c r="EQ143" s="676">
        <v>1</v>
      </c>
      <c r="ER143" s="542" t="s">
        <v>4580</v>
      </c>
      <c r="ES143" s="183">
        <v>2006</v>
      </c>
      <c r="ET143" s="184">
        <v>3</v>
      </c>
      <c r="EU143" s="799">
        <v>1</v>
      </c>
      <c r="EV143" s="571" t="s">
        <v>6275</v>
      </c>
      <c r="EW143" s="183">
        <v>2008</v>
      </c>
      <c r="EX143" s="717">
        <v>2</v>
      </c>
      <c r="EY143" s="571" t="s">
        <v>6276</v>
      </c>
      <c r="EZ143" s="183">
        <v>2004</v>
      </c>
      <c r="FA143" s="599">
        <v>3</v>
      </c>
      <c r="FB143" s="742">
        <v>3570700</v>
      </c>
      <c r="FC143" s="740">
        <v>2</v>
      </c>
      <c r="FD143" s="692" t="s">
        <v>6853</v>
      </c>
      <c r="FE143" s="747">
        <v>2010</v>
      </c>
      <c r="FF143" s="761" t="s">
        <v>7214</v>
      </c>
      <c r="FG143" s="762" t="s">
        <v>7215</v>
      </c>
      <c r="FH143" s="713">
        <v>1</v>
      </c>
      <c r="FI143" s="788" t="s">
        <v>1563</v>
      </c>
      <c r="FJ143" s="119" t="s">
        <v>7216</v>
      </c>
      <c r="FK143" s="561">
        <v>2014</v>
      </c>
      <c r="FL143" s="561">
        <v>3</v>
      </c>
      <c r="FM143" s="600">
        <v>2</v>
      </c>
      <c r="FN143" s="761" t="s">
        <v>7214</v>
      </c>
      <c r="FO143" s="762" t="s">
        <v>7215</v>
      </c>
      <c r="FP143" s="713">
        <v>1</v>
      </c>
      <c r="FQ143" s="788" t="s">
        <v>1563</v>
      </c>
      <c r="FR143" s="119" t="s">
        <v>7216</v>
      </c>
      <c r="FS143" s="561">
        <v>2014</v>
      </c>
      <c r="FT143" s="561">
        <v>3</v>
      </c>
      <c r="FU143" s="600">
        <v>2</v>
      </c>
      <c r="FV143" s="423" t="s">
        <v>572</v>
      </c>
      <c r="FW143" s="541" t="s">
        <v>7057</v>
      </c>
      <c r="FX143" s="870" t="s">
        <v>7058</v>
      </c>
      <c r="FY143" s="539">
        <v>2005</v>
      </c>
      <c r="FZ143" s="370">
        <v>3</v>
      </c>
      <c r="GA143" s="676">
        <v>2</v>
      </c>
      <c r="GB143" s="650" t="s">
        <v>7059</v>
      </c>
      <c r="GC143" s="979" t="s">
        <v>8811</v>
      </c>
      <c r="GD143" s="183">
        <v>1</v>
      </c>
      <c r="GE143" s="683" t="s">
        <v>1563</v>
      </c>
      <c r="GF143" s="183">
        <v>2001</v>
      </c>
      <c r="GG143" s="183">
        <v>3</v>
      </c>
      <c r="GH143" s="340" t="s">
        <v>9443</v>
      </c>
      <c r="GI143" s="184">
        <v>4</v>
      </c>
      <c r="GJ143" s="426">
        <f t="shared" si="17"/>
        <v>19</v>
      </c>
      <c r="GK143" s="427">
        <f t="shared" si="18"/>
        <v>86.36363636363636</v>
      </c>
      <c r="GL143" s="12" t="str">
        <f t="shared" si="19"/>
        <v>A</v>
      </c>
      <c r="GM143" s="83" t="s">
        <v>38</v>
      </c>
      <c r="GN143" s="83" t="s">
        <v>2456</v>
      </c>
      <c r="GO143" s="342"/>
      <c r="GP143" s="1017"/>
      <c r="GQ143" s="59">
        <v>0</v>
      </c>
      <c r="GR143" s="57" t="s">
        <v>2429</v>
      </c>
      <c r="GS143" s="58" t="s">
        <v>2430</v>
      </c>
      <c r="GT143" s="59"/>
    </row>
    <row r="144" spans="1:202" x14ac:dyDescent="0.25">
      <c r="A144" s="67">
        <v>142</v>
      </c>
      <c r="B144" s="13"/>
      <c r="C144" s="14" t="s">
        <v>839</v>
      </c>
      <c r="D144" s="83" t="s">
        <v>38</v>
      </c>
      <c r="E144" s="849">
        <v>10374.822</v>
      </c>
      <c r="F144" s="847">
        <v>212490.32410433274</v>
      </c>
      <c r="G144" s="49">
        <v>20530</v>
      </c>
      <c r="H144" s="109" t="s">
        <v>1248</v>
      </c>
      <c r="I144" s="369" t="s">
        <v>840</v>
      </c>
      <c r="J144" s="50">
        <v>1</v>
      </c>
      <c r="K144" s="110" t="s">
        <v>2069</v>
      </c>
      <c r="L144" s="16">
        <v>2</v>
      </c>
      <c r="M144" s="19" t="s">
        <v>1534</v>
      </c>
      <c r="N144" s="16">
        <v>2</v>
      </c>
      <c r="O144" s="1" t="s">
        <v>2209</v>
      </c>
      <c r="P144" s="50">
        <v>1</v>
      </c>
      <c r="Q144" s="115" t="s">
        <v>4199</v>
      </c>
      <c r="R144" s="16">
        <v>0</v>
      </c>
      <c r="S144" s="50">
        <v>0</v>
      </c>
      <c r="T144" s="167" t="s">
        <v>572</v>
      </c>
      <c r="U144" s="16">
        <v>2</v>
      </c>
      <c r="V144" s="254">
        <v>1</v>
      </c>
      <c r="W144" s="16">
        <v>2</v>
      </c>
      <c r="X144" s="1" t="s">
        <v>1377</v>
      </c>
      <c r="Y144" s="16">
        <v>1</v>
      </c>
      <c r="Z144" s="19" t="s">
        <v>2072</v>
      </c>
      <c r="AA144" s="16">
        <v>1</v>
      </c>
      <c r="AB144" s="50">
        <v>1</v>
      </c>
      <c r="AC144" s="51">
        <v>1997</v>
      </c>
      <c r="AD144" s="16">
        <v>1</v>
      </c>
      <c r="AE144" s="50">
        <v>1</v>
      </c>
      <c r="AF144" s="50">
        <v>4</v>
      </c>
      <c r="AG144" s="51">
        <v>2012</v>
      </c>
      <c r="AH144" s="16">
        <v>0</v>
      </c>
      <c r="AI144" s="50"/>
      <c r="AJ144" s="51" t="s">
        <v>572</v>
      </c>
      <c r="AK144" s="16">
        <v>1</v>
      </c>
      <c r="AL144" s="50">
        <v>2</v>
      </c>
      <c r="AM144" s="50">
        <v>1</v>
      </c>
      <c r="AN144" s="51">
        <v>1997</v>
      </c>
      <c r="AO144" s="64">
        <v>0</v>
      </c>
      <c r="AP144" s="65"/>
      <c r="AQ144" s="66" t="s">
        <v>572</v>
      </c>
      <c r="AR144" s="16">
        <v>1</v>
      </c>
      <c r="AS144" s="50">
        <v>1</v>
      </c>
      <c r="AT144" s="50">
        <v>1</v>
      </c>
      <c r="AU144" s="50">
        <v>0</v>
      </c>
      <c r="AV144" s="50">
        <v>0</v>
      </c>
      <c r="AW144" s="50">
        <v>1</v>
      </c>
      <c r="AX144" s="50">
        <v>1</v>
      </c>
      <c r="AY144" s="50">
        <v>1</v>
      </c>
      <c r="AZ144" s="50">
        <v>1</v>
      </c>
      <c r="BA144" s="50">
        <v>0</v>
      </c>
      <c r="BB144" s="65">
        <v>1</v>
      </c>
      <c r="BC144" s="19" t="s">
        <v>2146</v>
      </c>
      <c r="BD144" s="423">
        <v>1</v>
      </c>
      <c r="BE144" s="19" t="s">
        <v>3498</v>
      </c>
      <c r="BF144" s="25">
        <v>2</v>
      </c>
      <c r="BG144" s="19" t="s">
        <v>2070</v>
      </c>
      <c r="BH144" s="16">
        <v>1</v>
      </c>
      <c r="BI144" s="19" t="s">
        <v>2068</v>
      </c>
      <c r="BJ144" s="16">
        <v>2</v>
      </c>
      <c r="BK144" s="21" t="s">
        <v>841</v>
      </c>
      <c r="BL144" s="20" t="s">
        <v>155</v>
      </c>
      <c r="BM144" s="21" t="s">
        <v>843</v>
      </c>
      <c r="BN144" s="20" t="s">
        <v>842</v>
      </c>
      <c r="BO144" s="1" t="s">
        <v>1378</v>
      </c>
      <c r="BP144" s="16">
        <v>1</v>
      </c>
      <c r="BQ144" s="19" t="s">
        <v>2071</v>
      </c>
      <c r="BR144" s="16">
        <v>1</v>
      </c>
      <c r="BS144" s="19" t="s">
        <v>2071</v>
      </c>
      <c r="BT144" s="16">
        <v>2</v>
      </c>
      <c r="BU144" s="17" t="s">
        <v>2074</v>
      </c>
      <c r="BV144" s="16">
        <v>0</v>
      </c>
      <c r="BW144" s="50">
        <v>3</v>
      </c>
      <c r="BX144" s="17" t="s">
        <v>2049</v>
      </c>
      <c r="BY144" s="16" t="s">
        <v>1987</v>
      </c>
      <c r="BZ144" s="50" t="s">
        <v>1966</v>
      </c>
      <c r="CA144" s="56" t="s">
        <v>572</v>
      </c>
      <c r="CB144" s="56" t="s">
        <v>572</v>
      </c>
      <c r="CC144" s="55">
        <v>0</v>
      </c>
      <c r="CD144" s="83" t="s">
        <v>1533</v>
      </c>
      <c r="CE144" s="1131" t="s">
        <v>1709</v>
      </c>
      <c r="CF144" s="75" t="s">
        <v>1548</v>
      </c>
      <c r="CG144" s="75" t="s">
        <v>13</v>
      </c>
      <c r="CH144" s="75">
        <v>3</v>
      </c>
      <c r="CI144" s="75">
        <v>2003</v>
      </c>
      <c r="CJ144" s="75" t="s">
        <v>1542</v>
      </c>
      <c r="CK144" s="75">
        <v>1</v>
      </c>
      <c r="CL144" s="75">
        <v>2</v>
      </c>
      <c r="CM144" s="75" t="s">
        <v>1552</v>
      </c>
      <c r="CN144" s="75" t="s">
        <v>1553</v>
      </c>
      <c r="CO144" s="75">
        <f t="shared" si="16"/>
        <v>3</v>
      </c>
      <c r="CP144" s="336"/>
      <c r="CQ144" s="67">
        <v>142</v>
      </c>
      <c r="CR144" s="500" t="s">
        <v>839</v>
      </c>
      <c r="CS144" s="507" t="s">
        <v>3687</v>
      </c>
      <c r="CT144" s="511"/>
      <c r="CU144" s="512"/>
      <c r="CV144" s="632" t="s">
        <v>5669</v>
      </c>
      <c r="CW144" s="568">
        <v>2</v>
      </c>
      <c r="CX144" s="636" t="s">
        <v>5670</v>
      </c>
      <c r="CY144" s="380">
        <v>0.74638000000000004</v>
      </c>
      <c r="CZ144" s="380">
        <v>0.63780000000000003</v>
      </c>
      <c r="DA144" s="656">
        <v>100</v>
      </c>
      <c r="DB144" s="597">
        <v>55</v>
      </c>
      <c r="DC144" s="597">
        <v>40</v>
      </c>
      <c r="DD144" s="597">
        <v>44</v>
      </c>
      <c r="DE144" s="156" t="s">
        <v>9012</v>
      </c>
      <c r="DF144" s="1025" t="s">
        <v>9013</v>
      </c>
      <c r="DG144" s="717">
        <v>5</v>
      </c>
      <c r="DH144" s="119" t="s">
        <v>9165</v>
      </c>
      <c r="DI144" s="700">
        <v>2014</v>
      </c>
      <c r="DJ144" s="521" t="s">
        <v>4304</v>
      </c>
      <c r="DK144" s="537">
        <v>1833</v>
      </c>
      <c r="DL144" s="538" t="s">
        <v>4305</v>
      </c>
      <c r="DM144" s="581">
        <v>2012</v>
      </c>
      <c r="DN144" s="580">
        <v>2</v>
      </c>
      <c r="DO144" s="581">
        <v>4</v>
      </c>
      <c r="DP144" s="183" t="s">
        <v>572</v>
      </c>
      <c r="DQ144" s="183" t="s">
        <v>572</v>
      </c>
      <c r="DR144" s="183" t="s">
        <v>572</v>
      </c>
      <c r="DS144" s="184" t="s">
        <v>572</v>
      </c>
      <c r="DT144" s="571" t="s">
        <v>4494</v>
      </c>
      <c r="DU144" s="676">
        <v>1976</v>
      </c>
      <c r="DV144" s="539" t="s">
        <v>5797</v>
      </c>
      <c r="DW144" s="541" t="s">
        <v>5754</v>
      </c>
      <c r="DX144" s="539">
        <v>2</v>
      </c>
      <c r="DY144" s="183" t="s">
        <v>2699</v>
      </c>
      <c r="DZ144" s="538" t="s">
        <v>6427</v>
      </c>
      <c r="EA144" s="374">
        <v>2006</v>
      </c>
      <c r="EB144" s="370">
        <v>3</v>
      </c>
      <c r="EC144" s="539">
        <v>2</v>
      </c>
      <c r="ED144" s="642" t="s">
        <v>5478</v>
      </c>
      <c r="EE144" s="539">
        <v>1976</v>
      </c>
      <c r="EF144" s="537">
        <v>1953</v>
      </c>
      <c r="EG144" s="539">
        <v>0</v>
      </c>
      <c r="EH144" s="547" t="s">
        <v>6429</v>
      </c>
      <c r="EI144" s="547" t="s">
        <v>5769</v>
      </c>
      <c r="EJ144" s="539">
        <v>2</v>
      </c>
      <c r="EK144" s="183" t="s">
        <v>2699</v>
      </c>
      <c r="EL144" s="538" t="s">
        <v>6428</v>
      </c>
      <c r="EM144" s="370">
        <v>2012</v>
      </c>
      <c r="EN144" s="370">
        <v>3</v>
      </c>
      <c r="EO144" s="700">
        <v>3</v>
      </c>
      <c r="EP144" s="676">
        <v>1</v>
      </c>
      <c r="EQ144" s="676">
        <v>1</v>
      </c>
      <c r="ER144" s="542" t="s">
        <v>4581</v>
      </c>
      <c r="ES144" s="183">
        <v>2000</v>
      </c>
      <c r="ET144" s="184">
        <v>3</v>
      </c>
      <c r="EU144" s="799">
        <v>1</v>
      </c>
      <c r="EV144" s="156" t="s">
        <v>5813</v>
      </c>
      <c r="EW144" s="183">
        <v>2004</v>
      </c>
      <c r="EX144" s="597">
        <v>2</v>
      </c>
      <c r="EY144" s="571" t="s">
        <v>5832</v>
      </c>
      <c r="EZ144" s="183">
        <v>2007</v>
      </c>
      <c r="FA144" s="599">
        <v>3</v>
      </c>
      <c r="FB144" s="742">
        <v>648500</v>
      </c>
      <c r="FC144" s="740">
        <v>2</v>
      </c>
      <c r="FD144" s="692" t="s">
        <v>6853</v>
      </c>
      <c r="FE144" s="747">
        <v>2008</v>
      </c>
      <c r="FF144" s="761" t="s">
        <v>1533</v>
      </c>
      <c r="FG144" s="762" t="s">
        <v>7217</v>
      </c>
      <c r="FH144" s="713">
        <v>2</v>
      </c>
      <c r="FI144" s="788" t="s">
        <v>1552</v>
      </c>
      <c r="FJ144" s="119" t="s">
        <v>7218</v>
      </c>
      <c r="FK144" s="561">
        <v>2003</v>
      </c>
      <c r="FL144" s="561">
        <v>3</v>
      </c>
      <c r="FM144" s="600">
        <v>2</v>
      </c>
      <c r="FN144" s="761" t="s">
        <v>1533</v>
      </c>
      <c r="FO144" s="762" t="s">
        <v>7217</v>
      </c>
      <c r="FP144" s="561">
        <v>2</v>
      </c>
      <c r="FQ144" s="762" t="s">
        <v>1552</v>
      </c>
      <c r="FR144" s="119" t="s">
        <v>7218</v>
      </c>
      <c r="FS144" s="561">
        <v>2003</v>
      </c>
      <c r="FT144" s="561">
        <v>3</v>
      </c>
      <c r="FU144" s="600">
        <v>2</v>
      </c>
      <c r="FV144" s="423" t="s">
        <v>572</v>
      </c>
      <c r="FW144" s="547" t="s">
        <v>7614</v>
      </c>
      <c r="FX144" s="536" t="s">
        <v>5911</v>
      </c>
      <c r="FY144" s="539">
        <v>2008</v>
      </c>
      <c r="FZ144" s="539">
        <v>3</v>
      </c>
      <c r="GA144" s="676">
        <v>2</v>
      </c>
      <c r="GB144" s="650" t="s">
        <v>7060</v>
      </c>
      <c r="GC144" s="979" t="s">
        <v>8812</v>
      </c>
      <c r="GD144" s="183">
        <v>2</v>
      </c>
      <c r="GE144" s="683" t="s">
        <v>2699</v>
      </c>
      <c r="GF144" s="183">
        <v>1998</v>
      </c>
      <c r="GG144" s="183">
        <v>3</v>
      </c>
      <c r="GH144" s="340" t="s">
        <v>9443</v>
      </c>
      <c r="GI144" s="184">
        <v>4</v>
      </c>
      <c r="GJ144" s="426">
        <f t="shared" si="17"/>
        <v>19</v>
      </c>
      <c r="GK144" s="427">
        <f t="shared" si="18"/>
        <v>86.36363636363636</v>
      </c>
      <c r="GL144" s="12" t="str">
        <f t="shared" si="19"/>
        <v>A</v>
      </c>
      <c r="GM144" s="83" t="s">
        <v>38</v>
      </c>
      <c r="GN144" s="83"/>
      <c r="GO144" s="342"/>
      <c r="GP144" s="1017"/>
      <c r="GQ144" s="59">
        <v>0</v>
      </c>
      <c r="GR144" s="57" t="s">
        <v>2429</v>
      </c>
      <c r="GS144" s="58" t="s">
        <v>2430</v>
      </c>
      <c r="GT144" s="59"/>
    </row>
    <row r="145" spans="1:202" x14ac:dyDescent="0.25">
      <c r="A145" s="67">
        <v>143</v>
      </c>
      <c r="B145" s="13"/>
      <c r="C145" s="14" t="s">
        <v>844</v>
      </c>
      <c r="D145" s="83" t="s">
        <v>38</v>
      </c>
      <c r="E145" s="849">
        <v>2421.0549999999998</v>
      </c>
      <c r="F145" s="847">
        <v>190960.71041231154</v>
      </c>
      <c r="G145" s="49">
        <v>78874.998879542836</v>
      </c>
      <c r="H145" s="109" t="s">
        <v>846</v>
      </c>
      <c r="I145" s="369" t="s">
        <v>845</v>
      </c>
      <c r="J145" s="50">
        <v>0</v>
      </c>
      <c r="K145" s="53" t="s">
        <v>572</v>
      </c>
      <c r="L145" s="16">
        <v>2</v>
      </c>
      <c r="M145" s="177" t="s">
        <v>4307</v>
      </c>
      <c r="N145" s="16">
        <v>0</v>
      </c>
      <c r="O145" s="17" t="s">
        <v>572</v>
      </c>
      <c r="P145" s="50">
        <v>0</v>
      </c>
      <c r="Q145" s="53" t="s">
        <v>572</v>
      </c>
      <c r="R145" s="16">
        <v>0</v>
      </c>
      <c r="S145" s="50">
        <v>0</v>
      </c>
      <c r="T145" s="167" t="s">
        <v>572</v>
      </c>
      <c r="U145" s="16">
        <v>0</v>
      </c>
      <c r="V145" s="254">
        <v>0</v>
      </c>
      <c r="W145" s="16">
        <v>0</v>
      </c>
      <c r="X145" s="17" t="s">
        <v>572</v>
      </c>
      <c r="Y145" s="16">
        <v>0</v>
      </c>
      <c r="Z145" s="17" t="s">
        <v>572</v>
      </c>
      <c r="AA145" s="16">
        <v>0</v>
      </c>
      <c r="AB145" s="50"/>
      <c r="AC145" s="51" t="s">
        <v>572</v>
      </c>
      <c r="AD145" s="25">
        <v>0</v>
      </c>
      <c r="AE145" s="50"/>
      <c r="AF145" s="50" t="s">
        <v>572</v>
      </c>
      <c r="AG145" s="55" t="s">
        <v>572</v>
      </c>
      <c r="AH145" s="16">
        <v>0</v>
      </c>
      <c r="AI145" s="50"/>
      <c r="AJ145" s="51" t="s">
        <v>572</v>
      </c>
      <c r="AK145" s="16">
        <v>0</v>
      </c>
      <c r="AL145" s="50"/>
      <c r="AM145" s="50"/>
      <c r="AN145" s="51" t="s">
        <v>572</v>
      </c>
      <c r="AO145" s="64">
        <v>0</v>
      </c>
      <c r="AP145" s="65"/>
      <c r="AQ145" s="66" t="s">
        <v>572</v>
      </c>
      <c r="AR145" s="16">
        <v>0</v>
      </c>
      <c r="AS145" s="50">
        <v>0</v>
      </c>
      <c r="AT145" s="50">
        <v>0</v>
      </c>
      <c r="AU145" s="50">
        <v>0</v>
      </c>
      <c r="AV145" s="50">
        <v>0</v>
      </c>
      <c r="AW145" s="50">
        <v>0</v>
      </c>
      <c r="AX145" s="50">
        <v>0</v>
      </c>
      <c r="AY145" s="50">
        <v>0</v>
      </c>
      <c r="AZ145" s="50">
        <v>0</v>
      </c>
      <c r="BA145" s="50">
        <v>0</v>
      </c>
      <c r="BB145" s="50">
        <v>0</v>
      </c>
      <c r="BC145" s="69" t="s">
        <v>572</v>
      </c>
      <c r="BD145" s="423">
        <v>0</v>
      </c>
      <c r="BE145" s="475" t="s">
        <v>572</v>
      </c>
      <c r="BF145" s="25">
        <v>0</v>
      </c>
      <c r="BG145" s="19" t="s">
        <v>572</v>
      </c>
      <c r="BH145" s="16">
        <v>0</v>
      </c>
      <c r="BI145" s="19" t="s">
        <v>572</v>
      </c>
      <c r="BJ145" s="16">
        <v>0</v>
      </c>
      <c r="BK145" s="21" t="s">
        <v>848</v>
      </c>
      <c r="BL145" s="20" t="s">
        <v>847</v>
      </c>
      <c r="BM145" s="21" t="s">
        <v>850</v>
      </c>
      <c r="BN145" s="20" t="s">
        <v>849</v>
      </c>
      <c r="BO145" s="132" t="s">
        <v>572</v>
      </c>
      <c r="BP145" s="16">
        <v>0</v>
      </c>
      <c r="BQ145" s="134" t="s">
        <v>572</v>
      </c>
      <c r="BR145" s="16">
        <v>0</v>
      </c>
      <c r="BS145" s="17" t="s">
        <v>572</v>
      </c>
      <c r="BT145" s="16">
        <v>0</v>
      </c>
      <c r="BU145" s="69" t="s">
        <v>572</v>
      </c>
      <c r="BV145" s="16">
        <v>0</v>
      </c>
      <c r="BW145" s="50">
        <v>0</v>
      </c>
      <c r="BX145" s="69" t="s">
        <v>572</v>
      </c>
      <c r="BY145" s="16" t="s">
        <v>1958</v>
      </c>
      <c r="BZ145" s="50" t="s">
        <v>1966</v>
      </c>
      <c r="CA145" s="56" t="s">
        <v>572</v>
      </c>
      <c r="CB145" s="56" t="s">
        <v>572</v>
      </c>
      <c r="CC145" s="55">
        <v>0</v>
      </c>
      <c r="CD145" s="83" t="s">
        <v>1298</v>
      </c>
      <c r="CE145" s="1131" t="s">
        <v>1593</v>
      </c>
      <c r="CF145" s="75" t="s">
        <v>1548</v>
      </c>
      <c r="CG145" s="75" t="s">
        <v>1549</v>
      </c>
      <c r="CH145" s="75">
        <v>2</v>
      </c>
      <c r="CI145" s="75">
        <v>2014</v>
      </c>
      <c r="CJ145" s="75" t="s">
        <v>1548</v>
      </c>
      <c r="CK145" s="75">
        <v>1</v>
      </c>
      <c r="CL145" s="75">
        <v>2</v>
      </c>
      <c r="CM145" s="75" t="s">
        <v>1552</v>
      </c>
      <c r="CN145" s="75" t="s">
        <v>1551</v>
      </c>
      <c r="CO145" s="75">
        <f t="shared" si="16"/>
        <v>2</v>
      </c>
      <c r="CP145" s="336"/>
      <c r="CQ145" s="67">
        <v>143</v>
      </c>
      <c r="CR145" s="500" t="s">
        <v>844</v>
      </c>
      <c r="CS145" s="507" t="s">
        <v>3688</v>
      </c>
      <c r="CT145" s="511"/>
      <c r="CU145" s="512"/>
      <c r="CV145" s="632" t="s">
        <v>4729</v>
      </c>
      <c r="CW145" s="568">
        <v>2</v>
      </c>
      <c r="CX145" s="636" t="s">
        <v>4729</v>
      </c>
      <c r="CY145" s="652">
        <v>0.67391000000000001</v>
      </c>
      <c r="CZ145" s="652">
        <v>0.65349999999999997</v>
      </c>
      <c r="DA145" s="601">
        <v>91</v>
      </c>
      <c r="DB145" s="560">
        <v>61</v>
      </c>
      <c r="DC145" s="560">
        <v>42</v>
      </c>
      <c r="DD145" s="560">
        <v>47</v>
      </c>
      <c r="DE145" s="685" t="s">
        <v>9166</v>
      </c>
      <c r="DF145" s="1025" t="s">
        <v>9167</v>
      </c>
      <c r="DG145" s="717">
        <v>2</v>
      </c>
      <c r="DH145" s="119" t="s">
        <v>9168</v>
      </c>
      <c r="DI145" s="700">
        <v>2014</v>
      </c>
      <c r="DJ145" s="521" t="s">
        <v>4309</v>
      </c>
      <c r="DK145" s="537">
        <v>1960</v>
      </c>
      <c r="DL145" s="547" t="s">
        <v>572</v>
      </c>
      <c r="DM145" s="581" t="s">
        <v>572</v>
      </c>
      <c r="DN145" s="580">
        <v>0</v>
      </c>
      <c r="DO145" s="581" t="s">
        <v>572</v>
      </c>
      <c r="DP145" s="183" t="s">
        <v>572</v>
      </c>
      <c r="DQ145" s="183" t="s">
        <v>572</v>
      </c>
      <c r="DR145" s="183" t="s">
        <v>572</v>
      </c>
      <c r="DS145" s="184" t="s">
        <v>572</v>
      </c>
      <c r="DT145" s="542" t="s">
        <v>846</v>
      </c>
      <c r="DU145" s="676">
        <v>1960</v>
      </c>
      <c r="DV145" s="183" t="s">
        <v>6431</v>
      </c>
      <c r="DW145" s="547" t="s">
        <v>6430</v>
      </c>
      <c r="DX145" s="183">
        <v>2</v>
      </c>
      <c r="DY145" s="183" t="s">
        <v>2699</v>
      </c>
      <c r="DZ145" s="538" t="s">
        <v>4308</v>
      </c>
      <c r="EA145" s="256" t="s">
        <v>572</v>
      </c>
      <c r="EB145" s="370">
        <v>2</v>
      </c>
      <c r="EC145" s="539">
        <v>2</v>
      </c>
      <c r="ED145" s="642" t="s">
        <v>5479</v>
      </c>
      <c r="EE145" s="539">
        <v>1940</v>
      </c>
      <c r="EF145" s="537">
        <v>1992</v>
      </c>
      <c r="EG145" s="539">
        <v>0</v>
      </c>
      <c r="EH145" s="547" t="s">
        <v>6433</v>
      </c>
      <c r="EI145" s="541" t="s">
        <v>4136</v>
      </c>
      <c r="EJ145" s="183">
        <v>2</v>
      </c>
      <c r="EK145" s="183" t="s">
        <v>2699</v>
      </c>
      <c r="EL145" s="538" t="s">
        <v>6432</v>
      </c>
      <c r="EM145" s="370">
        <v>2013</v>
      </c>
      <c r="EN145" s="370">
        <v>3</v>
      </c>
      <c r="EO145" s="700">
        <v>3</v>
      </c>
      <c r="EP145" s="676">
        <v>1</v>
      </c>
      <c r="EQ145" s="676">
        <v>1</v>
      </c>
      <c r="ER145" s="611" t="s">
        <v>572</v>
      </c>
      <c r="ES145" s="183" t="s">
        <v>572</v>
      </c>
      <c r="ET145" s="184">
        <v>0</v>
      </c>
      <c r="EU145" s="799">
        <v>0</v>
      </c>
      <c r="EV145" s="571" t="s">
        <v>4495</v>
      </c>
      <c r="EW145" s="183">
        <v>2008</v>
      </c>
      <c r="EX145" s="597">
        <v>2</v>
      </c>
      <c r="EY145" s="571" t="s">
        <v>5833</v>
      </c>
      <c r="EZ145" s="183">
        <v>2008</v>
      </c>
      <c r="FA145" s="599">
        <v>3</v>
      </c>
      <c r="FB145" s="742">
        <v>64200</v>
      </c>
      <c r="FC145" s="740">
        <v>1</v>
      </c>
      <c r="FD145" s="691" t="s">
        <v>7484</v>
      </c>
      <c r="FE145" s="747">
        <v>2004</v>
      </c>
      <c r="FF145" s="761" t="s">
        <v>1298</v>
      </c>
      <c r="FG145" s="762" t="s">
        <v>1593</v>
      </c>
      <c r="FH145" s="713">
        <v>2</v>
      </c>
      <c r="FI145" s="788" t="s">
        <v>1552</v>
      </c>
      <c r="FJ145" s="119" t="s">
        <v>7417</v>
      </c>
      <c r="FK145" s="561" t="s">
        <v>572</v>
      </c>
      <c r="FL145" s="561">
        <v>2</v>
      </c>
      <c r="FM145" s="600">
        <v>2</v>
      </c>
      <c r="FN145" s="761" t="s">
        <v>1298</v>
      </c>
      <c r="FO145" s="762" t="s">
        <v>1593</v>
      </c>
      <c r="FP145" s="713">
        <v>2</v>
      </c>
      <c r="FQ145" s="788" t="s">
        <v>1552</v>
      </c>
      <c r="FR145" s="119" t="s">
        <v>7417</v>
      </c>
      <c r="FS145" s="561" t="s">
        <v>572</v>
      </c>
      <c r="FT145" s="561">
        <v>2</v>
      </c>
      <c r="FU145" s="600">
        <v>2</v>
      </c>
      <c r="FV145" s="423" t="s">
        <v>572</v>
      </c>
      <c r="FW145" s="547" t="s">
        <v>7617</v>
      </c>
      <c r="FX145" s="538" t="s">
        <v>7615</v>
      </c>
      <c r="FY145" s="539">
        <v>2013</v>
      </c>
      <c r="FZ145" s="539">
        <v>3</v>
      </c>
      <c r="GA145" s="676">
        <v>1</v>
      </c>
      <c r="GB145" s="650" t="s">
        <v>7616</v>
      </c>
      <c r="GC145" s="571" t="s">
        <v>849</v>
      </c>
      <c r="GD145" s="183">
        <v>2</v>
      </c>
      <c r="GE145" s="683" t="s">
        <v>2699</v>
      </c>
      <c r="GF145" s="183">
        <v>2016</v>
      </c>
      <c r="GG145" s="183">
        <v>2</v>
      </c>
      <c r="GH145" s="340" t="s">
        <v>3252</v>
      </c>
      <c r="GI145" s="184">
        <v>3</v>
      </c>
      <c r="GJ145" s="426">
        <f t="shared" si="17"/>
        <v>12</v>
      </c>
      <c r="GK145" s="427">
        <f t="shared" si="18"/>
        <v>54.54545454545454</v>
      </c>
      <c r="GL145" s="12" t="str">
        <f t="shared" si="19"/>
        <v>B</v>
      </c>
      <c r="GM145" s="83" t="s">
        <v>38</v>
      </c>
      <c r="GN145" s="18" t="s">
        <v>2458</v>
      </c>
      <c r="GO145" s="342"/>
      <c r="GP145" s="1016">
        <v>37.700000000000003</v>
      </c>
      <c r="GQ145" s="184">
        <v>0</v>
      </c>
      <c r="GR145" s="57"/>
      <c r="GS145" s="58"/>
      <c r="GT145" s="59"/>
    </row>
    <row r="146" spans="1:202" x14ac:dyDescent="0.25">
      <c r="A146" s="67">
        <v>144</v>
      </c>
      <c r="B146" s="13"/>
      <c r="C146" s="14" t="s">
        <v>851</v>
      </c>
      <c r="D146" s="83" t="s">
        <v>21</v>
      </c>
      <c r="E146" s="849">
        <v>21729.870999999999</v>
      </c>
      <c r="F146" s="847">
        <v>188390.35054939499</v>
      </c>
      <c r="G146" s="49">
        <v>8669.6488234741482</v>
      </c>
      <c r="H146" s="109" t="s">
        <v>853</v>
      </c>
      <c r="I146" s="369" t="s">
        <v>852</v>
      </c>
      <c r="J146" s="50">
        <v>2</v>
      </c>
      <c r="K146" s="115" t="s">
        <v>1376</v>
      </c>
      <c r="L146" s="16">
        <v>1</v>
      </c>
      <c r="M146" s="19" t="s">
        <v>1535</v>
      </c>
      <c r="N146" s="16">
        <v>1</v>
      </c>
      <c r="O146" s="17" t="s">
        <v>572</v>
      </c>
      <c r="P146" s="50">
        <v>0</v>
      </c>
      <c r="Q146" s="53" t="s">
        <v>572</v>
      </c>
      <c r="R146" s="16">
        <v>0</v>
      </c>
      <c r="S146" s="50">
        <v>0</v>
      </c>
      <c r="T146" s="167" t="s">
        <v>572</v>
      </c>
      <c r="U146" s="16">
        <v>1</v>
      </c>
      <c r="V146" s="254">
        <v>1</v>
      </c>
      <c r="W146" s="16">
        <v>0</v>
      </c>
      <c r="X146" s="17" t="s">
        <v>572</v>
      </c>
      <c r="Y146" s="16">
        <v>1</v>
      </c>
      <c r="Z146" s="1" t="s">
        <v>2057</v>
      </c>
      <c r="AA146" s="16">
        <v>1</v>
      </c>
      <c r="AB146" s="50">
        <v>1</v>
      </c>
      <c r="AC146" s="51">
        <v>2001</v>
      </c>
      <c r="AD146" s="16">
        <v>1</v>
      </c>
      <c r="AE146" s="50">
        <v>0</v>
      </c>
      <c r="AF146" s="50">
        <v>3</v>
      </c>
      <c r="AG146" s="51">
        <v>2011</v>
      </c>
      <c r="AH146" s="16">
        <v>1</v>
      </c>
      <c r="AI146" s="50">
        <v>1</v>
      </c>
      <c r="AJ146" s="51">
        <v>2006</v>
      </c>
      <c r="AK146" s="16">
        <v>1</v>
      </c>
      <c r="AL146" s="50">
        <v>2</v>
      </c>
      <c r="AM146" s="50">
        <v>1</v>
      </c>
      <c r="AN146" s="51">
        <v>2006</v>
      </c>
      <c r="AO146" s="64">
        <v>1</v>
      </c>
      <c r="AP146" s="65">
        <v>1</v>
      </c>
      <c r="AQ146" s="66">
        <v>2004</v>
      </c>
      <c r="AR146" s="16">
        <v>1</v>
      </c>
      <c r="AS146" s="50">
        <v>1</v>
      </c>
      <c r="AT146" s="50">
        <v>1</v>
      </c>
      <c r="AU146" s="50">
        <v>0</v>
      </c>
      <c r="AV146" s="50">
        <v>0</v>
      </c>
      <c r="AW146" s="50">
        <v>1</v>
      </c>
      <c r="AX146" s="50">
        <v>1</v>
      </c>
      <c r="AY146" s="50">
        <v>0</v>
      </c>
      <c r="AZ146" s="50">
        <v>1</v>
      </c>
      <c r="BA146" s="50">
        <v>0</v>
      </c>
      <c r="BB146" s="50">
        <v>0</v>
      </c>
      <c r="BC146" s="69" t="s">
        <v>572</v>
      </c>
      <c r="BD146" s="423">
        <v>0</v>
      </c>
      <c r="BE146" s="19" t="s">
        <v>572</v>
      </c>
      <c r="BF146" s="25">
        <v>0</v>
      </c>
      <c r="BG146" s="19" t="s">
        <v>572</v>
      </c>
      <c r="BH146" s="16">
        <v>0</v>
      </c>
      <c r="BI146" s="19" t="s">
        <v>572</v>
      </c>
      <c r="BJ146" s="16">
        <v>1</v>
      </c>
      <c r="BK146" s="21" t="s">
        <v>855</v>
      </c>
      <c r="BL146" s="20" t="s">
        <v>854</v>
      </c>
      <c r="BM146" s="21" t="s">
        <v>857</v>
      </c>
      <c r="BN146" s="20" t="s">
        <v>856</v>
      </c>
      <c r="BO146" s="132" t="s">
        <v>572</v>
      </c>
      <c r="BP146" s="16">
        <v>0</v>
      </c>
      <c r="BQ146" s="134" t="s">
        <v>572</v>
      </c>
      <c r="BR146" s="16">
        <v>1</v>
      </c>
      <c r="BS146" s="19" t="s">
        <v>2203</v>
      </c>
      <c r="BT146" s="16">
        <v>2</v>
      </c>
      <c r="BU146" s="69" t="s">
        <v>572</v>
      </c>
      <c r="BV146" s="16">
        <v>0</v>
      </c>
      <c r="BW146" s="50">
        <v>2</v>
      </c>
      <c r="BX146" s="69" t="s">
        <v>572</v>
      </c>
      <c r="BY146" s="16" t="s">
        <v>1988</v>
      </c>
      <c r="BZ146" s="50" t="s">
        <v>572</v>
      </c>
      <c r="CA146" s="56" t="s">
        <v>572</v>
      </c>
      <c r="CB146" s="56" t="s">
        <v>572</v>
      </c>
      <c r="CC146" s="55" t="s">
        <v>572</v>
      </c>
      <c r="CD146" s="83" t="s">
        <v>1711</v>
      </c>
      <c r="CE146" s="1131" t="s">
        <v>1710</v>
      </c>
      <c r="CF146" s="75" t="s">
        <v>1548</v>
      </c>
      <c r="CG146" s="75" t="s">
        <v>13</v>
      </c>
      <c r="CH146" s="75">
        <v>3</v>
      </c>
      <c r="CI146" s="75">
        <v>2003</v>
      </c>
      <c r="CJ146" s="75" t="s">
        <v>1542</v>
      </c>
      <c r="CK146" s="75">
        <v>1</v>
      </c>
      <c r="CL146" s="75">
        <v>1</v>
      </c>
      <c r="CM146" s="75" t="s">
        <v>1558</v>
      </c>
      <c r="CN146" s="75" t="s">
        <v>1553</v>
      </c>
      <c r="CO146" s="75">
        <f t="shared" si="16"/>
        <v>3</v>
      </c>
      <c r="CP146" s="336"/>
      <c r="CQ146" s="67">
        <v>144</v>
      </c>
      <c r="CR146" s="500" t="s">
        <v>851</v>
      </c>
      <c r="CS146" s="507" t="s">
        <v>3689</v>
      </c>
      <c r="CT146" s="511"/>
      <c r="CU146" s="512"/>
      <c r="CV146" s="632" t="s">
        <v>4734</v>
      </c>
      <c r="CW146" s="568">
        <v>2</v>
      </c>
      <c r="CX146" s="636" t="s">
        <v>5671</v>
      </c>
      <c r="CY146" s="380">
        <v>0.45651999999999998</v>
      </c>
      <c r="CZ146" s="380">
        <v>0.44090000000000001</v>
      </c>
      <c r="DA146" s="656">
        <v>78</v>
      </c>
      <c r="DB146" s="597">
        <v>45</v>
      </c>
      <c r="DC146" s="597">
        <v>19</v>
      </c>
      <c r="DD146" s="597">
        <v>29</v>
      </c>
      <c r="DE146" s="156" t="s">
        <v>9014</v>
      </c>
      <c r="DF146" s="1025" t="s">
        <v>9015</v>
      </c>
      <c r="DG146" s="717">
        <v>5</v>
      </c>
      <c r="DH146" s="119" t="s">
        <v>9169</v>
      </c>
      <c r="DI146" s="700">
        <v>2010</v>
      </c>
      <c r="DJ146" s="521" t="s">
        <v>4310</v>
      </c>
      <c r="DK146" s="537">
        <v>1947</v>
      </c>
      <c r="DL146" s="538" t="s">
        <v>1535</v>
      </c>
      <c r="DM146" s="580">
        <v>2005</v>
      </c>
      <c r="DN146" s="580">
        <v>3</v>
      </c>
      <c r="DO146" s="580">
        <v>4</v>
      </c>
      <c r="DP146" s="183" t="s">
        <v>572</v>
      </c>
      <c r="DQ146" s="183" t="s">
        <v>572</v>
      </c>
      <c r="DR146" s="183" t="s">
        <v>572</v>
      </c>
      <c r="DS146" s="184" t="s">
        <v>572</v>
      </c>
      <c r="DT146" s="571" t="s">
        <v>6434</v>
      </c>
      <c r="DU146" s="676">
        <v>2003</v>
      </c>
      <c r="DV146" s="183" t="s">
        <v>5995</v>
      </c>
      <c r="DW146" s="547" t="s">
        <v>6120</v>
      </c>
      <c r="DX146" s="183">
        <v>2</v>
      </c>
      <c r="DY146" s="183" t="s">
        <v>2699</v>
      </c>
      <c r="DZ146" s="538" t="s">
        <v>6434</v>
      </c>
      <c r="EA146" s="374">
        <v>2010</v>
      </c>
      <c r="EB146" s="370">
        <v>3</v>
      </c>
      <c r="EC146" s="539">
        <v>2</v>
      </c>
      <c r="ED146" s="642" t="s">
        <v>5480</v>
      </c>
      <c r="EE146" s="539">
        <v>1947</v>
      </c>
      <c r="EF146" s="537">
        <v>1969</v>
      </c>
      <c r="EG146" s="539">
        <v>0</v>
      </c>
      <c r="EH146" s="547" t="s">
        <v>6057</v>
      </c>
      <c r="EI146" s="547" t="s">
        <v>6435</v>
      </c>
      <c r="EJ146" s="183">
        <v>2</v>
      </c>
      <c r="EK146" s="183" t="s">
        <v>2699</v>
      </c>
      <c r="EL146" s="538" t="s">
        <v>6056</v>
      </c>
      <c r="EM146" s="370">
        <v>1998</v>
      </c>
      <c r="EN146" s="370">
        <v>3</v>
      </c>
      <c r="EO146" s="700">
        <v>2</v>
      </c>
      <c r="EP146" s="676">
        <v>1</v>
      </c>
      <c r="EQ146" s="676">
        <v>0</v>
      </c>
      <c r="ER146" s="542" t="s">
        <v>4582</v>
      </c>
      <c r="ES146" s="183">
        <v>2008</v>
      </c>
      <c r="ET146" s="184">
        <v>3</v>
      </c>
      <c r="EU146" s="799">
        <v>0</v>
      </c>
      <c r="EV146" s="571" t="s">
        <v>4583</v>
      </c>
      <c r="EW146" s="183">
        <v>2008</v>
      </c>
      <c r="EX146" s="597">
        <v>2</v>
      </c>
      <c r="EY146" s="571" t="s">
        <v>6615</v>
      </c>
      <c r="EZ146" s="183">
        <v>2008</v>
      </c>
      <c r="FA146" s="599">
        <v>3</v>
      </c>
      <c r="FB146" s="742">
        <v>1723400</v>
      </c>
      <c r="FC146" s="740">
        <v>2</v>
      </c>
      <c r="FD146" s="692" t="s">
        <v>6853</v>
      </c>
      <c r="FE146" s="747">
        <v>2008</v>
      </c>
      <c r="FF146" s="759" t="s">
        <v>6652</v>
      </c>
      <c r="FG146" s="760" t="s">
        <v>6897</v>
      </c>
      <c r="FH146" s="713">
        <v>2</v>
      </c>
      <c r="FI146" s="788" t="s">
        <v>2699</v>
      </c>
      <c r="FJ146" s="119" t="s">
        <v>7418</v>
      </c>
      <c r="FK146" s="561">
        <v>2007</v>
      </c>
      <c r="FL146" s="561">
        <v>3</v>
      </c>
      <c r="FM146" s="600">
        <v>2</v>
      </c>
      <c r="FN146" s="818" t="s">
        <v>7219</v>
      </c>
      <c r="FO146" s="773" t="s">
        <v>7220</v>
      </c>
      <c r="FP146" s="792">
        <v>2</v>
      </c>
      <c r="FQ146" s="781" t="s">
        <v>2699</v>
      </c>
      <c r="FR146" s="536" t="s">
        <v>7221</v>
      </c>
      <c r="FS146" s="597">
        <v>2005</v>
      </c>
      <c r="FT146" s="597">
        <v>3</v>
      </c>
      <c r="FU146" s="599">
        <v>2</v>
      </c>
      <c r="FV146" s="423" t="s">
        <v>572</v>
      </c>
      <c r="FW146" s="547" t="s">
        <v>7618</v>
      </c>
      <c r="FX146" s="536" t="s">
        <v>4374</v>
      </c>
      <c r="FY146" s="539">
        <v>2002</v>
      </c>
      <c r="FZ146" s="539">
        <v>3</v>
      </c>
      <c r="GA146" s="676">
        <v>2</v>
      </c>
      <c r="GB146" s="650" t="s">
        <v>7061</v>
      </c>
      <c r="GC146" s="979" t="s">
        <v>526</v>
      </c>
      <c r="GD146" s="183">
        <v>2</v>
      </c>
      <c r="GE146" s="683" t="s">
        <v>8837</v>
      </c>
      <c r="GF146" s="183">
        <v>1993</v>
      </c>
      <c r="GG146" s="183">
        <v>3</v>
      </c>
      <c r="GH146" s="340" t="s">
        <v>8835</v>
      </c>
      <c r="GI146" s="184" t="s">
        <v>8841</v>
      </c>
      <c r="GJ146" s="426">
        <f t="shared" si="17"/>
        <v>17</v>
      </c>
      <c r="GK146" s="427">
        <f t="shared" si="18"/>
        <v>77.272727272727266</v>
      </c>
      <c r="GL146" s="12" t="str">
        <f t="shared" si="19"/>
        <v>A</v>
      </c>
      <c r="GM146" s="83" t="s">
        <v>21</v>
      </c>
      <c r="GN146" s="83" t="s">
        <v>2456</v>
      </c>
      <c r="GO146" s="342"/>
      <c r="GP146" s="1017"/>
      <c r="GQ146" s="59">
        <v>0</v>
      </c>
      <c r="GR146" s="57" t="s">
        <v>2429</v>
      </c>
      <c r="GS146" s="58"/>
      <c r="GT146" s="59"/>
    </row>
    <row r="147" spans="1:202" x14ac:dyDescent="0.25">
      <c r="A147" s="67">
        <v>145</v>
      </c>
      <c r="B147" s="13"/>
      <c r="C147" s="14" t="s">
        <v>858</v>
      </c>
      <c r="D147" s="83" t="s">
        <v>21</v>
      </c>
      <c r="E147" s="849">
        <v>143456.91800000001</v>
      </c>
      <c r="F147" s="847">
        <v>1668649.5792724639</v>
      </c>
      <c r="G147" s="49">
        <v>11400</v>
      </c>
      <c r="H147" s="109" t="s">
        <v>860</v>
      </c>
      <c r="I147" s="369" t="s">
        <v>859</v>
      </c>
      <c r="J147" s="50">
        <v>2</v>
      </c>
      <c r="K147" s="115" t="s">
        <v>2753</v>
      </c>
      <c r="L147" s="16">
        <v>2</v>
      </c>
      <c r="M147" s="1176" t="s">
        <v>9612</v>
      </c>
      <c r="N147" s="16">
        <v>3</v>
      </c>
      <c r="O147" s="1" t="s">
        <v>2740</v>
      </c>
      <c r="P147" s="50">
        <v>1</v>
      </c>
      <c r="Q147" s="177" t="s">
        <v>2754</v>
      </c>
      <c r="R147" s="16">
        <v>0</v>
      </c>
      <c r="S147" s="50">
        <v>1</v>
      </c>
      <c r="T147" s="177" t="s">
        <v>2756</v>
      </c>
      <c r="U147" s="16">
        <v>2</v>
      </c>
      <c r="V147" s="254">
        <v>1</v>
      </c>
      <c r="W147" s="16">
        <v>0</v>
      </c>
      <c r="X147" s="17" t="s">
        <v>572</v>
      </c>
      <c r="Y147" s="16">
        <v>1</v>
      </c>
      <c r="Z147" s="19" t="s">
        <v>2065</v>
      </c>
      <c r="AA147" s="16">
        <v>1</v>
      </c>
      <c r="AB147" s="50">
        <v>1</v>
      </c>
      <c r="AC147" s="51">
        <v>1997</v>
      </c>
      <c r="AD147" s="16">
        <v>1</v>
      </c>
      <c r="AE147" s="50">
        <v>1</v>
      </c>
      <c r="AF147" s="50">
        <v>3</v>
      </c>
      <c r="AG147" s="51">
        <v>2008</v>
      </c>
      <c r="AH147" s="16">
        <v>1</v>
      </c>
      <c r="AI147" s="50">
        <v>1</v>
      </c>
      <c r="AJ147" s="51">
        <v>2013</v>
      </c>
      <c r="AK147" s="16">
        <v>1</v>
      </c>
      <c r="AL147" s="50">
        <v>2</v>
      </c>
      <c r="AM147" s="50">
        <v>1</v>
      </c>
      <c r="AN147" s="51">
        <v>1997</v>
      </c>
      <c r="AO147" s="16">
        <v>1</v>
      </c>
      <c r="AP147" s="50">
        <v>1</v>
      </c>
      <c r="AQ147" s="51">
        <v>2007</v>
      </c>
      <c r="AR147" s="16">
        <v>1</v>
      </c>
      <c r="AS147" s="50">
        <v>1</v>
      </c>
      <c r="AT147" s="50">
        <v>1</v>
      </c>
      <c r="AU147" s="50">
        <v>0</v>
      </c>
      <c r="AV147" s="50">
        <v>0</v>
      </c>
      <c r="AW147" s="50">
        <v>1</v>
      </c>
      <c r="AX147" s="50">
        <v>1</v>
      </c>
      <c r="AY147" s="50">
        <v>1</v>
      </c>
      <c r="AZ147" s="50">
        <v>1</v>
      </c>
      <c r="BA147" s="50">
        <v>1</v>
      </c>
      <c r="BB147" s="50">
        <v>1</v>
      </c>
      <c r="BC147" s="923" t="s">
        <v>2755</v>
      </c>
      <c r="BD147" s="423">
        <v>1</v>
      </c>
      <c r="BE147" s="19" t="s">
        <v>3196</v>
      </c>
      <c r="BF147" s="25">
        <v>0</v>
      </c>
      <c r="BG147" s="19" t="s">
        <v>572</v>
      </c>
      <c r="BH147" s="16">
        <v>1</v>
      </c>
      <c r="BI147" s="19" t="s">
        <v>2067</v>
      </c>
      <c r="BJ147" s="16">
        <v>2</v>
      </c>
      <c r="BK147" s="21" t="s">
        <v>862</v>
      </c>
      <c r="BL147" s="20" t="s">
        <v>861</v>
      </c>
      <c r="BM147" s="21" t="s">
        <v>864</v>
      </c>
      <c r="BN147" s="20" t="s">
        <v>863</v>
      </c>
      <c r="BO147" s="1" t="s">
        <v>1375</v>
      </c>
      <c r="BP147" s="16">
        <v>1</v>
      </c>
      <c r="BQ147" s="177" t="s">
        <v>2757</v>
      </c>
      <c r="BR147" s="16">
        <v>1</v>
      </c>
      <c r="BS147" s="19" t="s">
        <v>2066</v>
      </c>
      <c r="BT147" s="16">
        <v>2</v>
      </c>
      <c r="BU147" s="69" t="s">
        <v>572</v>
      </c>
      <c r="BV147" s="16">
        <v>1</v>
      </c>
      <c r="BW147" s="50">
        <v>3</v>
      </c>
      <c r="BX147" s="69" t="s">
        <v>572</v>
      </c>
      <c r="BY147" s="16" t="s">
        <v>1989</v>
      </c>
      <c r="BZ147" s="50" t="s">
        <v>1966</v>
      </c>
      <c r="CA147" s="56" t="s">
        <v>572</v>
      </c>
      <c r="CB147" s="56" t="s">
        <v>572</v>
      </c>
      <c r="CC147" s="55">
        <v>0</v>
      </c>
      <c r="CD147" s="75" t="s">
        <v>1373</v>
      </c>
      <c r="CE147" s="1131" t="s">
        <v>1713</v>
      </c>
      <c r="CF147" s="67" t="s">
        <v>1548</v>
      </c>
      <c r="CG147" s="67" t="s">
        <v>1549</v>
      </c>
      <c r="CH147" s="73">
        <v>3</v>
      </c>
      <c r="CI147" s="67">
        <v>2011</v>
      </c>
      <c r="CJ147" s="73" t="s">
        <v>1542</v>
      </c>
      <c r="CK147" s="73">
        <v>1</v>
      </c>
      <c r="CL147" s="74">
        <v>2</v>
      </c>
      <c r="CM147" s="1137" t="s">
        <v>2329</v>
      </c>
      <c r="CN147" s="75" t="s">
        <v>1553</v>
      </c>
      <c r="CO147" s="75">
        <f t="shared" si="16"/>
        <v>2</v>
      </c>
      <c r="CP147" s="336"/>
      <c r="CQ147" s="67">
        <v>145</v>
      </c>
      <c r="CR147" s="500" t="s">
        <v>858</v>
      </c>
      <c r="CS147" s="507" t="s">
        <v>3690</v>
      </c>
      <c r="CT147" s="511"/>
      <c r="CU147" s="512" t="s">
        <v>3748</v>
      </c>
      <c r="CV147" s="632" t="s">
        <v>4735</v>
      </c>
      <c r="CW147" s="568">
        <v>2</v>
      </c>
      <c r="CX147" s="636" t="s">
        <v>5672</v>
      </c>
      <c r="CY147" s="380">
        <v>0.73187999999999998</v>
      </c>
      <c r="CZ147" s="380">
        <v>0.7087</v>
      </c>
      <c r="DA147" s="656">
        <v>91</v>
      </c>
      <c r="DB147" s="597">
        <v>77</v>
      </c>
      <c r="DC147" s="597">
        <v>51</v>
      </c>
      <c r="DD147" s="597">
        <v>35</v>
      </c>
      <c r="DE147" s="685" t="s">
        <v>9170</v>
      </c>
      <c r="DF147" s="1025" t="s">
        <v>9171</v>
      </c>
      <c r="DG147" s="717">
        <v>7</v>
      </c>
      <c r="DH147" s="119" t="s">
        <v>9172</v>
      </c>
      <c r="DI147" s="700">
        <v>2008</v>
      </c>
      <c r="DJ147" s="521" t="s">
        <v>4311</v>
      </c>
      <c r="DK147" s="537">
        <v>1992</v>
      </c>
      <c r="DL147" s="538" t="s">
        <v>4312</v>
      </c>
      <c r="DM147" s="580">
        <v>2004</v>
      </c>
      <c r="DN147" s="580">
        <v>3</v>
      </c>
      <c r="DO147" s="580">
        <v>4</v>
      </c>
      <c r="DP147" s="539">
        <v>24</v>
      </c>
      <c r="DQ147" s="538" t="s">
        <v>4243</v>
      </c>
      <c r="DR147" s="539">
        <v>800</v>
      </c>
      <c r="DS147" s="615">
        <v>2012</v>
      </c>
      <c r="DT147" s="542" t="s">
        <v>6436</v>
      </c>
      <c r="DU147" s="676">
        <v>1990</v>
      </c>
      <c r="DV147" s="539" t="s">
        <v>5797</v>
      </c>
      <c r="DW147" s="541" t="s">
        <v>5754</v>
      </c>
      <c r="DX147" s="539">
        <v>2</v>
      </c>
      <c r="DY147" s="183" t="s">
        <v>2699</v>
      </c>
      <c r="DZ147" s="538" t="s">
        <v>6437</v>
      </c>
      <c r="EA147" s="374">
        <v>1995</v>
      </c>
      <c r="EB147" s="370">
        <v>3</v>
      </c>
      <c r="EC147" s="539">
        <v>2</v>
      </c>
      <c r="ED147" s="642" t="s">
        <v>5481</v>
      </c>
      <c r="EE147" s="539">
        <v>1865</v>
      </c>
      <c r="EF147" s="537">
        <v>1991</v>
      </c>
      <c r="EG147" s="539">
        <v>3</v>
      </c>
      <c r="EH147" s="547" t="s">
        <v>6438</v>
      </c>
      <c r="EI147" s="547" t="s">
        <v>6714</v>
      </c>
      <c r="EJ147" s="183">
        <v>2</v>
      </c>
      <c r="EK147" s="183" t="s">
        <v>2699</v>
      </c>
      <c r="EL147" s="538" t="s">
        <v>6439</v>
      </c>
      <c r="EM147" s="370">
        <v>2013</v>
      </c>
      <c r="EN147" s="370">
        <v>3</v>
      </c>
      <c r="EO147" s="700">
        <v>3</v>
      </c>
      <c r="EP147" s="676">
        <v>1</v>
      </c>
      <c r="EQ147" s="676">
        <v>1</v>
      </c>
      <c r="ER147" s="542" t="s">
        <v>4584</v>
      </c>
      <c r="ES147" s="629">
        <v>2007</v>
      </c>
      <c r="ET147" s="184">
        <v>3</v>
      </c>
      <c r="EU147" s="799">
        <v>1</v>
      </c>
      <c r="EV147" s="571" t="s">
        <v>6277</v>
      </c>
      <c r="EW147" s="183">
        <v>2012</v>
      </c>
      <c r="EX147" s="597">
        <v>2</v>
      </c>
      <c r="EY147" s="571" t="s">
        <v>6278</v>
      </c>
      <c r="EZ147" s="183">
        <v>2011</v>
      </c>
      <c r="FA147" s="599">
        <v>3</v>
      </c>
      <c r="FB147" s="742">
        <f>IFERROR(VLOOKUP($C147,'PS Employment'!$B$2:$N$107,12,FALSE)*1000,"-")</f>
        <v>20745900</v>
      </c>
      <c r="FC147" s="740">
        <v>2</v>
      </c>
      <c r="FD147" s="692" t="s">
        <v>6853</v>
      </c>
      <c r="FE147" s="747">
        <v>2009</v>
      </c>
      <c r="FF147" s="759" t="s">
        <v>6652</v>
      </c>
      <c r="FG147" s="760" t="s">
        <v>6897</v>
      </c>
      <c r="FH147" s="713">
        <v>2</v>
      </c>
      <c r="FI147" s="788" t="s">
        <v>2699</v>
      </c>
      <c r="FJ147" s="119" t="s">
        <v>7420</v>
      </c>
      <c r="FK147" s="561" t="s">
        <v>572</v>
      </c>
      <c r="FL147" s="561">
        <v>2</v>
      </c>
      <c r="FM147" s="600">
        <v>2</v>
      </c>
      <c r="FN147" s="818" t="s">
        <v>1373</v>
      </c>
      <c r="FO147" s="773" t="s">
        <v>1713</v>
      </c>
      <c r="FP147" s="792">
        <v>2</v>
      </c>
      <c r="FQ147" s="781" t="s">
        <v>1552</v>
      </c>
      <c r="FR147" s="536" t="s">
        <v>7421</v>
      </c>
      <c r="FS147" s="597">
        <v>2011</v>
      </c>
      <c r="FT147" s="597">
        <v>3</v>
      </c>
      <c r="FU147" s="599">
        <v>2</v>
      </c>
      <c r="FV147" s="566" t="s">
        <v>2486</v>
      </c>
      <c r="FW147" s="547" t="s">
        <v>7619</v>
      </c>
      <c r="FX147" s="536" t="s">
        <v>6537</v>
      </c>
      <c r="FY147" s="671">
        <v>2005</v>
      </c>
      <c r="FZ147" s="539">
        <v>3</v>
      </c>
      <c r="GA147" s="676">
        <v>2</v>
      </c>
      <c r="GB147" s="650" t="s">
        <v>6538</v>
      </c>
      <c r="GC147" s="979" t="s">
        <v>8813</v>
      </c>
      <c r="GD147" s="183">
        <v>1</v>
      </c>
      <c r="GE147" s="683" t="s">
        <v>1563</v>
      </c>
      <c r="GF147" s="183">
        <v>2002</v>
      </c>
      <c r="GG147" s="183">
        <v>3</v>
      </c>
      <c r="GH147" s="340" t="s">
        <v>3252</v>
      </c>
      <c r="GI147" s="184">
        <v>4</v>
      </c>
      <c r="GJ147" s="426">
        <f t="shared" si="17"/>
        <v>19</v>
      </c>
      <c r="GK147" s="427">
        <f t="shared" si="18"/>
        <v>86.36363636363636</v>
      </c>
      <c r="GL147" s="12" t="str">
        <f t="shared" si="19"/>
        <v>A</v>
      </c>
      <c r="GM147" s="83" t="s">
        <v>21</v>
      </c>
      <c r="GN147" s="83" t="s">
        <v>2456</v>
      </c>
      <c r="GO147" s="342"/>
      <c r="GP147" s="1017">
        <v>24.5</v>
      </c>
      <c r="GQ147" s="59">
        <v>0</v>
      </c>
      <c r="GR147" s="57"/>
      <c r="GS147" s="58"/>
      <c r="GT147" s="59" t="s">
        <v>2465</v>
      </c>
    </row>
    <row r="148" spans="1:202" x14ac:dyDescent="0.25">
      <c r="A148" s="67">
        <v>146</v>
      </c>
      <c r="B148" s="13"/>
      <c r="C148" s="14" t="s">
        <v>865</v>
      </c>
      <c r="D148" s="83" t="s">
        <v>12</v>
      </c>
      <c r="E148" s="849">
        <v>11609.665999999999</v>
      </c>
      <c r="F148" s="847">
        <v>8077.1812328000124</v>
      </c>
      <c r="G148" s="49">
        <v>700</v>
      </c>
      <c r="H148" s="109" t="s">
        <v>867</v>
      </c>
      <c r="I148" s="369" t="s">
        <v>866</v>
      </c>
      <c r="J148" s="50">
        <v>1</v>
      </c>
      <c r="K148" s="115" t="s">
        <v>2436</v>
      </c>
      <c r="L148" s="1174">
        <v>2</v>
      </c>
      <c r="M148" s="529" t="s">
        <v>9613</v>
      </c>
      <c r="N148" s="16">
        <v>1</v>
      </c>
      <c r="O148" s="17" t="s">
        <v>572</v>
      </c>
      <c r="P148" s="50">
        <v>0</v>
      </c>
      <c r="Q148" s="53" t="s">
        <v>572</v>
      </c>
      <c r="R148" s="16">
        <v>0</v>
      </c>
      <c r="S148" s="50">
        <v>0</v>
      </c>
      <c r="T148" s="167" t="s">
        <v>572</v>
      </c>
      <c r="U148" s="16">
        <v>1</v>
      </c>
      <c r="V148" s="254">
        <v>1</v>
      </c>
      <c r="W148" s="16">
        <v>1</v>
      </c>
      <c r="X148" s="1" t="s">
        <v>3771</v>
      </c>
      <c r="Y148" s="16">
        <v>0</v>
      </c>
      <c r="Z148" s="17" t="s">
        <v>572</v>
      </c>
      <c r="AA148" s="16">
        <v>1</v>
      </c>
      <c r="AB148" s="50">
        <v>0</v>
      </c>
      <c r="AC148" s="51">
        <v>2011</v>
      </c>
      <c r="AD148" s="16">
        <v>1</v>
      </c>
      <c r="AE148" s="50">
        <v>0</v>
      </c>
      <c r="AF148" s="50">
        <v>3</v>
      </c>
      <c r="AG148" s="51">
        <v>2011</v>
      </c>
      <c r="AH148" s="16">
        <v>0</v>
      </c>
      <c r="AI148" s="50"/>
      <c r="AJ148" s="51" t="s">
        <v>572</v>
      </c>
      <c r="AK148" s="16">
        <v>0</v>
      </c>
      <c r="AL148" s="50"/>
      <c r="AM148" s="50"/>
      <c r="AN148" s="51" t="s">
        <v>572</v>
      </c>
      <c r="AO148" s="64">
        <v>0</v>
      </c>
      <c r="AP148" s="65"/>
      <c r="AQ148" s="66" t="s">
        <v>572</v>
      </c>
      <c r="AR148" s="16">
        <v>1</v>
      </c>
      <c r="AS148" s="50">
        <v>1</v>
      </c>
      <c r="AT148" s="50">
        <v>0</v>
      </c>
      <c r="AU148" s="50">
        <v>1</v>
      </c>
      <c r="AV148" s="50">
        <v>0</v>
      </c>
      <c r="AW148" s="50">
        <v>1</v>
      </c>
      <c r="AX148" s="50">
        <v>1</v>
      </c>
      <c r="AY148" s="50">
        <v>0</v>
      </c>
      <c r="AZ148" s="50">
        <v>1</v>
      </c>
      <c r="BA148" s="50">
        <v>0</v>
      </c>
      <c r="BB148" s="50">
        <v>0</v>
      </c>
      <c r="BC148" s="69" t="s">
        <v>572</v>
      </c>
      <c r="BD148" s="423">
        <v>0</v>
      </c>
      <c r="BE148" s="475" t="s">
        <v>572</v>
      </c>
      <c r="BF148" s="25">
        <v>0</v>
      </c>
      <c r="BG148" s="1" t="s">
        <v>572</v>
      </c>
      <c r="BH148" s="16">
        <v>0</v>
      </c>
      <c r="BI148" s="1" t="s">
        <v>572</v>
      </c>
      <c r="BJ148" s="16">
        <v>0</v>
      </c>
      <c r="BK148" s="21" t="s">
        <v>869</v>
      </c>
      <c r="BL148" s="20" t="s">
        <v>868</v>
      </c>
      <c r="BM148" s="21" t="s">
        <v>871</v>
      </c>
      <c r="BN148" s="20" t="s">
        <v>870</v>
      </c>
      <c r="BO148" s="132" t="s">
        <v>572</v>
      </c>
      <c r="BP148" s="16">
        <v>0</v>
      </c>
      <c r="BQ148" s="134" t="s">
        <v>572</v>
      </c>
      <c r="BR148" s="16">
        <v>1</v>
      </c>
      <c r="BS148" s="1" t="s">
        <v>1741</v>
      </c>
      <c r="BT148" s="16">
        <v>2</v>
      </c>
      <c r="BU148" s="69" t="s">
        <v>572</v>
      </c>
      <c r="BV148" s="16">
        <v>0</v>
      </c>
      <c r="BW148" s="50">
        <v>1</v>
      </c>
      <c r="BX148" s="69" t="s">
        <v>572</v>
      </c>
      <c r="BY148" s="16" t="s">
        <v>1966</v>
      </c>
      <c r="BZ148" s="50" t="s">
        <v>572</v>
      </c>
      <c r="CA148" s="56" t="s">
        <v>572</v>
      </c>
      <c r="CB148" s="56" t="s">
        <v>572</v>
      </c>
      <c r="CC148" s="55" t="s">
        <v>572</v>
      </c>
      <c r="CD148" s="75" t="s">
        <v>1372</v>
      </c>
      <c r="CE148" s="1131" t="s">
        <v>1626</v>
      </c>
      <c r="CF148" s="75" t="s">
        <v>1548</v>
      </c>
      <c r="CG148" s="75" t="s">
        <v>13</v>
      </c>
      <c r="CH148" s="75">
        <v>3</v>
      </c>
      <c r="CI148" s="75">
        <v>2013</v>
      </c>
      <c r="CJ148" s="75" t="s">
        <v>1548</v>
      </c>
      <c r="CK148" s="75">
        <v>1</v>
      </c>
      <c r="CL148" s="75">
        <v>1</v>
      </c>
      <c r="CM148" s="75" t="s">
        <v>1558</v>
      </c>
      <c r="CN148" s="75" t="s">
        <v>1553</v>
      </c>
      <c r="CO148" s="75">
        <f t="shared" si="16"/>
        <v>3</v>
      </c>
      <c r="CP148" s="336"/>
      <c r="CQ148" s="67">
        <v>146</v>
      </c>
      <c r="CR148" s="500" t="s">
        <v>865</v>
      </c>
      <c r="CS148" s="507" t="s">
        <v>3691</v>
      </c>
      <c r="CT148" s="511"/>
      <c r="CU148" s="512" t="s">
        <v>3748</v>
      </c>
      <c r="CV148" s="648" t="s">
        <v>4736</v>
      </c>
      <c r="CW148" s="568">
        <v>2</v>
      </c>
      <c r="CX148" s="636" t="s">
        <v>4736</v>
      </c>
      <c r="CY148" s="380">
        <v>0.45651999999999998</v>
      </c>
      <c r="CZ148" s="380">
        <v>0.51180000000000003</v>
      </c>
      <c r="DA148" s="656">
        <v>78</v>
      </c>
      <c r="DB148" s="597">
        <v>64</v>
      </c>
      <c r="DC148" s="597">
        <v>19</v>
      </c>
      <c r="DD148" s="597">
        <v>32</v>
      </c>
      <c r="DE148" s="156" t="s">
        <v>9173</v>
      </c>
      <c r="DF148" s="1025" t="s">
        <v>9174</v>
      </c>
      <c r="DG148" s="717">
        <v>5</v>
      </c>
      <c r="DH148" s="119" t="s">
        <v>9175</v>
      </c>
      <c r="DI148" s="700">
        <v>2015</v>
      </c>
      <c r="DJ148" s="521" t="s">
        <v>3772</v>
      </c>
      <c r="DK148" s="537">
        <v>1997</v>
      </c>
      <c r="DL148" s="538" t="s">
        <v>3819</v>
      </c>
      <c r="DM148" s="580">
        <v>2006</v>
      </c>
      <c r="DN148" s="580">
        <v>2</v>
      </c>
      <c r="DO148" s="580">
        <v>4</v>
      </c>
      <c r="DP148" s="183" t="s">
        <v>572</v>
      </c>
      <c r="DQ148" s="183" t="s">
        <v>572</v>
      </c>
      <c r="DR148" s="183" t="s">
        <v>572</v>
      </c>
      <c r="DS148" s="184" t="s">
        <v>572</v>
      </c>
      <c r="DT148" s="571" t="s">
        <v>5482</v>
      </c>
      <c r="DU148" s="676">
        <v>1997</v>
      </c>
      <c r="DV148" s="183" t="s">
        <v>4053</v>
      </c>
      <c r="DW148" s="547" t="s">
        <v>4054</v>
      </c>
      <c r="DX148" s="183">
        <v>2</v>
      </c>
      <c r="DY148" s="183" t="s">
        <v>4053</v>
      </c>
      <c r="DZ148" s="538" t="s">
        <v>4585</v>
      </c>
      <c r="EA148" s="374">
        <v>2006</v>
      </c>
      <c r="EB148" s="58">
        <v>3</v>
      </c>
      <c r="EC148" s="183">
        <v>2</v>
      </c>
      <c r="ED148" s="642" t="s">
        <v>5482</v>
      </c>
      <c r="EE148" s="539">
        <v>1997</v>
      </c>
      <c r="EF148" s="537">
        <v>1964</v>
      </c>
      <c r="EG148" s="183">
        <v>4</v>
      </c>
      <c r="EH148" s="547" t="s">
        <v>6440</v>
      </c>
      <c r="EI148" s="547" t="s">
        <v>6441</v>
      </c>
      <c r="EJ148" s="183">
        <v>2</v>
      </c>
      <c r="EK148" s="183" t="s">
        <v>6962</v>
      </c>
      <c r="EL148" s="538" t="s">
        <v>6442</v>
      </c>
      <c r="EM148" s="370">
        <v>2004</v>
      </c>
      <c r="EN148" s="370">
        <v>3</v>
      </c>
      <c r="EO148" s="342">
        <v>2</v>
      </c>
      <c r="EP148" s="676">
        <v>1</v>
      </c>
      <c r="EQ148" s="676">
        <v>1</v>
      </c>
      <c r="ER148" s="542" t="s">
        <v>4585</v>
      </c>
      <c r="ES148" s="183">
        <v>2013</v>
      </c>
      <c r="ET148" s="184">
        <v>3</v>
      </c>
      <c r="EU148" s="799">
        <v>0</v>
      </c>
      <c r="EV148" s="569" t="s">
        <v>572</v>
      </c>
      <c r="EW148" s="183" t="s">
        <v>572</v>
      </c>
      <c r="EX148" s="561">
        <v>0</v>
      </c>
      <c r="EY148" s="571" t="s">
        <v>6279</v>
      </c>
      <c r="EZ148" s="183">
        <v>2010</v>
      </c>
      <c r="FA148" s="599">
        <v>1</v>
      </c>
      <c r="FB148" s="742">
        <v>84000</v>
      </c>
      <c r="FC148" s="740">
        <v>1</v>
      </c>
      <c r="FD148" s="691" t="s">
        <v>7485</v>
      </c>
      <c r="FE148" s="747">
        <v>2004</v>
      </c>
      <c r="FF148" s="761" t="s">
        <v>6830</v>
      </c>
      <c r="FG148" s="762" t="s">
        <v>6872</v>
      </c>
      <c r="FH148" s="713">
        <v>1</v>
      </c>
      <c r="FI148" s="788" t="s">
        <v>1563</v>
      </c>
      <c r="FJ148" s="119" t="s">
        <v>6873</v>
      </c>
      <c r="FK148" s="561">
        <v>2009</v>
      </c>
      <c r="FL148" s="561">
        <v>3</v>
      </c>
      <c r="FM148" s="600">
        <v>2</v>
      </c>
      <c r="FN148" s="761" t="s">
        <v>6830</v>
      </c>
      <c r="FO148" s="762" t="s">
        <v>6872</v>
      </c>
      <c r="FP148" s="713">
        <v>1</v>
      </c>
      <c r="FQ148" s="788" t="s">
        <v>1563</v>
      </c>
      <c r="FR148" s="536" t="s">
        <v>7113</v>
      </c>
      <c r="FS148" s="597">
        <v>2009</v>
      </c>
      <c r="FT148" s="597">
        <v>3</v>
      </c>
      <c r="FU148" s="599">
        <v>1</v>
      </c>
      <c r="FV148" s="564" t="s">
        <v>1450</v>
      </c>
      <c r="FW148" s="547" t="s">
        <v>8764</v>
      </c>
      <c r="FX148" s="536" t="s">
        <v>6539</v>
      </c>
      <c r="FY148" s="539">
        <v>2008</v>
      </c>
      <c r="FZ148" s="539">
        <v>2</v>
      </c>
      <c r="GA148" s="676">
        <v>1</v>
      </c>
      <c r="GB148" s="860" t="s">
        <v>572</v>
      </c>
      <c r="GC148" s="979" t="s">
        <v>1232</v>
      </c>
      <c r="GD148" s="183">
        <v>2</v>
      </c>
      <c r="GE148" s="683" t="s">
        <v>8837</v>
      </c>
      <c r="GF148" s="183">
        <v>1990</v>
      </c>
      <c r="GG148" s="183">
        <v>3</v>
      </c>
      <c r="GH148" s="340" t="s">
        <v>8835</v>
      </c>
      <c r="GI148" s="184">
        <v>4</v>
      </c>
      <c r="GJ148" s="426">
        <f t="shared" si="17"/>
        <v>15</v>
      </c>
      <c r="GK148" s="427">
        <f t="shared" si="18"/>
        <v>68.181818181818173</v>
      </c>
      <c r="GL148" s="12" t="str">
        <f t="shared" si="19"/>
        <v>B</v>
      </c>
      <c r="GM148" s="83" t="s">
        <v>12</v>
      </c>
      <c r="GN148" s="18" t="s">
        <v>2454</v>
      </c>
      <c r="GO148" s="342"/>
      <c r="GP148" s="1016"/>
      <c r="GQ148" s="184">
        <v>0</v>
      </c>
      <c r="GR148" s="57"/>
      <c r="GS148" s="58"/>
      <c r="GT148" s="59"/>
    </row>
    <row r="149" spans="1:202" x14ac:dyDescent="0.25">
      <c r="A149" s="67">
        <v>147</v>
      </c>
      <c r="B149" s="13"/>
      <c r="C149" s="23" t="s">
        <v>2449</v>
      </c>
      <c r="D149" s="83" t="s">
        <v>38</v>
      </c>
      <c r="E149" s="849">
        <v>51.537999999999997</v>
      </c>
      <c r="F149" s="847">
        <v>864.7679236950022</v>
      </c>
      <c r="G149" s="49">
        <v>15560</v>
      </c>
      <c r="H149" s="109" t="s">
        <v>8992</v>
      </c>
      <c r="I149" s="369" t="s">
        <v>1201</v>
      </c>
      <c r="J149" s="50">
        <v>0</v>
      </c>
      <c r="K149" s="53" t="s">
        <v>572</v>
      </c>
      <c r="L149" s="16">
        <v>1</v>
      </c>
      <c r="M149" s="529" t="s">
        <v>9614</v>
      </c>
      <c r="N149" s="16">
        <v>0</v>
      </c>
      <c r="O149" s="17" t="s">
        <v>572</v>
      </c>
      <c r="P149" s="50">
        <v>0</v>
      </c>
      <c r="Q149" s="53" t="s">
        <v>572</v>
      </c>
      <c r="R149" s="16">
        <v>0</v>
      </c>
      <c r="S149" s="50">
        <v>0</v>
      </c>
      <c r="T149" s="167" t="s">
        <v>572</v>
      </c>
      <c r="U149" s="16">
        <v>0</v>
      </c>
      <c r="V149" s="254">
        <v>0</v>
      </c>
      <c r="W149" s="16">
        <v>0</v>
      </c>
      <c r="X149" s="17" t="s">
        <v>572</v>
      </c>
      <c r="Y149" s="16">
        <v>0</v>
      </c>
      <c r="Z149" s="17" t="s">
        <v>572</v>
      </c>
      <c r="AA149" s="16">
        <v>0</v>
      </c>
      <c r="AB149" s="50"/>
      <c r="AC149" s="51" t="s">
        <v>572</v>
      </c>
      <c r="AD149" s="25">
        <v>0</v>
      </c>
      <c r="AE149" s="50"/>
      <c r="AF149" s="50" t="s">
        <v>572</v>
      </c>
      <c r="AG149" s="55" t="s">
        <v>572</v>
      </c>
      <c r="AH149" s="16">
        <v>0</v>
      </c>
      <c r="AI149" s="50"/>
      <c r="AJ149" s="51" t="s">
        <v>572</v>
      </c>
      <c r="AK149" s="16">
        <v>0</v>
      </c>
      <c r="AL149" s="50"/>
      <c r="AM149" s="50"/>
      <c r="AN149" s="51" t="s">
        <v>572</v>
      </c>
      <c r="AO149" s="64">
        <v>0</v>
      </c>
      <c r="AP149" s="65"/>
      <c r="AQ149" s="66" t="s">
        <v>572</v>
      </c>
      <c r="AR149" s="16">
        <v>0</v>
      </c>
      <c r="AS149" s="50">
        <v>0</v>
      </c>
      <c r="AT149" s="50">
        <v>0</v>
      </c>
      <c r="AU149" s="50">
        <v>0</v>
      </c>
      <c r="AV149" s="50">
        <v>0</v>
      </c>
      <c r="AW149" s="50">
        <v>0</v>
      </c>
      <c r="AX149" s="50">
        <v>0</v>
      </c>
      <c r="AY149" s="50">
        <v>0</v>
      </c>
      <c r="AZ149" s="50">
        <v>0</v>
      </c>
      <c r="BA149" s="50">
        <v>0</v>
      </c>
      <c r="BB149" s="50">
        <v>0</v>
      </c>
      <c r="BC149" s="69" t="s">
        <v>572</v>
      </c>
      <c r="BD149" s="423">
        <v>0</v>
      </c>
      <c r="BE149" s="475" t="s">
        <v>572</v>
      </c>
      <c r="BF149" s="25">
        <v>0</v>
      </c>
      <c r="BG149" s="19" t="s">
        <v>572</v>
      </c>
      <c r="BH149" s="16">
        <v>0</v>
      </c>
      <c r="BI149" s="19" t="s">
        <v>572</v>
      </c>
      <c r="BJ149" s="16">
        <v>0</v>
      </c>
      <c r="BK149" s="21" t="s">
        <v>572</v>
      </c>
      <c r="BL149" s="20" t="s">
        <v>1200</v>
      </c>
      <c r="BM149" s="119" t="s">
        <v>59</v>
      </c>
      <c r="BN149" s="20" t="s">
        <v>58</v>
      </c>
      <c r="BO149" s="132" t="s">
        <v>572</v>
      </c>
      <c r="BP149" s="16">
        <v>0</v>
      </c>
      <c r="BQ149" s="134" t="s">
        <v>572</v>
      </c>
      <c r="BR149" s="16">
        <v>0</v>
      </c>
      <c r="BS149" s="17" t="s">
        <v>572</v>
      </c>
      <c r="BT149" s="16">
        <v>0</v>
      </c>
      <c r="BU149" s="69" t="s">
        <v>572</v>
      </c>
      <c r="BV149" s="16">
        <v>0</v>
      </c>
      <c r="BW149" s="50">
        <v>2</v>
      </c>
      <c r="BX149" s="69" t="s">
        <v>572</v>
      </c>
      <c r="BY149" s="16" t="s">
        <v>1966</v>
      </c>
      <c r="BZ149" s="50" t="s">
        <v>572</v>
      </c>
      <c r="CA149" s="56" t="s">
        <v>572</v>
      </c>
      <c r="CB149" s="56" t="s">
        <v>572</v>
      </c>
      <c r="CC149" s="55" t="s">
        <v>572</v>
      </c>
      <c r="CD149" s="83" t="s">
        <v>1276</v>
      </c>
      <c r="CE149" s="1131" t="s">
        <v>1555</v>
      </c>
      <c r="CF149" s="75" t="s">
        <v>1548</v>
      </c>
      <c r="CG149" s="75" t="s">
        <v>13</v>
      </c>
      <c r="CH149" s="75">
        <v>3</v>
      </c>
      <c r="CI149" s="75">
        <v>2008</v>
      </c>
      <c r="CJ149" s="75" t="s">
        <v>1548</v>
      </c>
      <c r="CK149" s="75">
        <v>1</v>
      </c>
      <c r="CL149" s="75">
        <v>2</v>
      </c>
      <c r="CM149" s="75" t="s">
        <v>1497</v>
      </c>
      <c r="CN149" s="75" t="s">
        <v>1553</v>
      </c>
      <c r="CO149" s="75">
        <f t="shared" si="16"/>
        <v>3</v>
      </c>
      <c r="CP149" s="336"/>
      <c r="CQ149" s="67">
        <v>147</v>
      </c>
      <c r="CR149" s="500" t="s">
        <v>2449</v>
      </c>
      <c r="CS149" s="507" t="s">
        <v>3692</v>
      </c>
      <c r="CT149" s="511"/>
      <c r="CU149" s="512"/>
      <c r="CV149" s="628" t="s">
        <v>5673</v>
      </c>
      <c r="CW149" s="568">
        <v>1</v>
      </c>
      <c r="CX149" s="636" t="s">
        <v>5673</v>
      </c>
      <c r="CY149" s="380">
        <v>0.28260999999999997</v>
      </c>
      <c r="CZ149" s="380">
        <v>0.13389999999999999</v>
      </c>
      <c r="DA149" s="656">
        <v>34</v>
      </c>
      <c r="DB149" s="597">
        <v>18</v>
      </c>
      <c r="DC149" s="597">
        <v>2</v>
      </c>
      <c r="DD149" s="597">
        <v>12</v>
      </c>
      <c r="DE149" s="685" t="s">
        <v>9176</v>
      </c>
      <c r="DF149" s="1025" t="s">
        <v>9177</v>
      </c>
      <c r="DG149" s="717">
        <v>1</v>
      </c>
      <c r="DH149" s="119" t="s">
        <v>9178</v>
      </c>
      <c r="DI149" s="700">
        <v>2006</v>
      </c>
      <c r="DJ149" s="521" t="s">
        <v>4313</v>
      </c>
      <c r="DK149" s="537">
        <v>1983</v>
      </c>
      <c r="DL149" s="538" t="s">
        <v>4316</v>
      </c>
      <c r="DM149" s="581">
        <v>1983</v>
      </c>
      <c r="DN149" s="580">
        <v>2</v>
      </c>
      <c r="DO149" s="580">
        <v>4</v>
      </c>
      <c r="DP149" s="183" t="s">
        <v>572</v>
      </c>
      <c r="DQ149" s="183" t="s">
        <v>572</v>
      </c>
      <c r="DR149" s="183" t="s">
        <v>572</v>
      </c>
      <c r="DS149" s="184" t="s">
        <v>572</v>
      </c>
      <c r="DT149" s="542" t="s">
        <v>6443</v>
      </c>
      <c r="DU149" s="676">
        <v>1983</v>
      </c>
      <c r="DV149" s="183" t="s">
        <v>4053</v>
      </c>
      <c r="DW149" s="547" t="s">
        <v>4054</v>
      </c>
      <c r="DX149" s="183">
        <v>2</v>
      </c>
      <c r="DY149" s="183" t="s">
        <v>4053</v>
      </c>
      <c r="DZ149" s="538" t="s">
        <v>4314</v>
      </c>
      <c r="EA149" s="256">
        <v>1999</v>
      </c>
      <c r="EB149" s="58">
        <v>3</v>
      </c>
      <c r="EC149" s="183">
        <v>2</v>
      </c>
      <c r="ED149" s="642" t="s">
        <v>4315</v>
      </c>
      <c r="EE149" s="539">
        <v>1983</v>
      </c>
      <c r="EF149" s="183" t="s">
        <v>572</v>
      </c>
      <c r="EG149" s="183" t="s">
        <v>572</v>
      </c>
      <c r="EH149" s="541" t="s">
        <v>4064</v>
      </c>
      <c r="EI149" s="547" t="s">
        <v>4470</v>
      </c>
      <c r="EJ149" s="183">
        <v>2</v>
      </c>
      <c r="EK149" s="183" t="s">
        <v>6962</v>
      </c>
      <c r="EL149" s="538" t="s">
        <v>6444</v>
      </c>
      <c r="EM149" s="370">
        <v>2014</v>
      </c>
      <c r="EN149" s="370">
        <v>3</v>
      </c>
      <c r="EO149" s="342">
        <v>2</v>
      </c>
      <c r="EP149" s="676">
        <v>1</v>
      </c>
      <c r="EQ149" s="676">
        <v>0</v>
      </c>
      <c r="ER149" s="542" t="s">
        <v>4586</v>
      </c>
      <c r="ES149" s="183">
        <v>2012</v>
      </c>
      <c r="ET149" s="184">
        <v>3</v>
      </c>
      <c r="EU149" s="799">
        <v>0</v>
      </c>
      <c r="EV149" s="569" t="s">
        <v>572</v>
      </c>
      <c r="EW149" s="183" t="s">
        <v>572</v>
      </c>
      <c r="EX149" s="561">
        <v>0</v>
      </c>
      <c r="EY149" s="571" t="s">
        <v>6280</v>
      </c>
      <c r="EZ149" s="183">
        <v>2011</v>
      </c>
      <c r="FA149" s="599">
        <v>1</v>
      </c>
      <c r="FB149" s="742" t="str">
        <f>IFERROR(VLOOKUP($C149,'PS Employment'!$B$2:$N$107,12,FALSE)*1000,"-")</f>
        <v>-</v>
      </c>
      <c r="FC149" s="740" t="str">
        <f>IFERROR(VLOOKUP($C149,'PS Employment'!$B$2:$N$107,13,FALSE),"0")</f>
        <v>0</v>
      </c>
      <c r="FD149" s="15" t="s">
        <v>572</v>
      </c>
      <c r="FE149" s="747" t="s">
        <v>572</v>
      </c>
      <c r="FF149" s="761" t="s">
        <v>572</v>
      </c>
      <c r="FG149" s="762" t="s">
        <v>572</v>
      </c>
      <c r="FH149" s="713">
        <v>0</v>
      </c>
      <c r="FI149" s="788" t="s">
        <v>572</v>
      </c>
      <c r="FJ149" s="536" t="s">
        <v>7422</v>
      </c>
      <c r="FK149" s="561" t="s">
        <v>572</v>
      </c>
      <c r="FL149" s="561">
        <v>0</v>
      </c>
      <c r="FM149" s="600">
        <v>0</v>
      </c>
      <c r="FN149" s="761" t="s">
        <v>572</v>
      </c>
      <c r="FO149" s="762" t="s">
        <v>572</v>
      </c>
      <c r="FP149" s="713">
        <v>0</v>
      </c>
      <c r="FQ149" s="788" t="s">
        <v>572</v>
      </c>
      <c r="FR149" s="536" t="s">
        <v>7422</v>
      </c>
      <c r="FS149" s="561" t="s">
        <v>572</v>
      </c>
      <c r="FT149" s="561">
        <v>0</v>
      </c>
      <c r="FU149" s="600">
        <v>0</v>
      </c>
      <c r="FV149" s="566" t="s">
        <v>2486</v>
      </c>
      <c r="FW149" s="541" t="s">
        <v>572</v>
      </c>
      <c r="FX149" s="538" t="s">
        <v>7422</v>
      </c>
      <c r="FY149" s="539" t="s">
        <v>572</v>
      </c>
      <c r="FZ149" s="539">
        <v>0</v>
      </c>
      <c r="GA149" s="676">
        <v>0</v>
      </c>
      <c r="GB149" s="860" t="s">
        <v>572</v>
      </c>
      <c r="GC149" s="979" t="s">
        <v>8</v>
      </c>
      <c r="GD149" s="183">
        <v>2</v>
      </c>
      <c r="GE149" s="683" t="s">
        <v>8846</v>
      </c>
      <c r="GF149" s="183">
        <v>1987</v>
      </c>
      <c r="GG149" s="183">
        <v>3</v>
      </c>
      <c r="GH149" s="340" t="s">
        <v>8835</v>
      </c>
      <c r="GI149" s="184">
        <v>4</v>
      </c>
      <c r="GJ149" s="426">
        <f t="shared" si="17"/>
        <v>10</v>
      </c>
      <c r="GK149" s="427">
        <f t="shared" si="18"/>
        <v>45.454545454545453</v>
      </c>
      <c r="GL149" s="12" t="str">
        <f t="shared" si="19"/>
        <v>C</v>
      </c>
      <c r="GM149" s="83" t="s">
        <v>38</v>
      </c>
      <c r="GN149" s="83" t="s">
        <v>2457</v>
      </c>
      <c r="GO149" s="342"/>
      <c r="GP149" s="1017"/>
      <c r="GQ149" s="59">
        <v>1</v>
      </c>
      <c r="GR149" s="57"/>
      <c r="GS149" s="58"/>
      <c r="GT149" s="59"/>
    </row>
    <row r="150" spans="1:202" ht="14.25" customHeight="1" x14ac:dyDescent="0.25">
      <c r="A150" s="67">
        <v>148</v>
      </c>
      <c r="B150" s="13"/>
      <c r="C150" s="14" t="s">
        <v>2450</v>
      </c>
      <c r="D150" s="83" t="s">
        <v>21</v>
      </c>
      <c r="E150" s="849">
        <v>184.999</v>
      </c>
      <c r="F150" s="847">
        <v>1367.6814766798884</v>
      </c>
      <c r="G150" s="49">
        <v>7390</v>
      </c>
      <c r="H150" s="177" t="s">
        <v>5275</v>
      </c>
      <c r="I150" s="369" t="s">
        <v>1207</v>
      </c>
      <c r="J150" s="50">
        <v>1</v>
      </c>
      <c r="K150" s="110" t="s">
        <v>3753</v>
      </c>
      <c r="L150" s="16">
        <v>2</v>
      </c>
      <c r="M150" s="1175" t="s">
        <v>4318</v>
      </c>
      <c r="N150" s="16">
        <v>1</v>
      </c>
      <c r="O150" s="17" t="s">
        <v>572</v>
      </c>
      <c r="P150" s="50">
        <v>0</v>
      </c>
      <c r="Q150" s="53" t="s">
        <v>572</v>
      </c>
      <c r="R150" s="16">
        <v>0</v>
      </c>
      <c r="S150" s="50">
        <v>0</v>
      </c>
      <c r="T150" s="167" t="s">
        <v>572</v>
      </c>
      <c r="U150" s="16">
        <v>1</v>
      </c>
      <c r="V150" s="254">
        <v>1</v>
      </c>
      <c r="W150" s="16">
        <v>0</v>
      </c>
      <c r="X150" s="17" t="s">
        <v>572</v>
      </c>
      <c r="Y150" s="16">
        <v>0</v>
      </c>
      <c r="Z150" s="17" t="s">
        <v>572</v>
      </c>
      <c r="AA150" s="16">
        <v>1</v>
      </c>
      <c r="AB150" s="50">
        <v>1</v>
      </c>
      <c r="AC150" s="51">
        <v>1999</v>
      </c>
      <c r="AD150" s="25">
        <v>0</v>
      </c>
      <c r="AE150" s="50"/>
      <c r="AF150" s="50" t="s">
        <v>572</v>
      </c>
      <c r="AG150" s="55" t="s">
        <v>572</v>
      </c>
      <c r="AH150" s="16">
        <v>0</v>
      </c>
      <c r="AI150" s="50"/>
      <c r="AJ150" s="51" t="s">
        <v>572</v>
      </c>
      <c r="AK150" s="16">
        <v>0</v>
      </c>
      <c r="AL150" s="50"/>
      <c r="AM150" s="50"/>
      <c r="AN150" s="51" t="s">
        <v>572</v>
      </c>
      <c r="AO150" s="64">
        <v>0</v>
      </c>
      <c r="AP150" s="65"/>
      <c r="AQ150" s="66" t="s">
        <v>572</v>
      </c>
      <c r="AR150" s="16">
        <v>1</v>
      </c>
      <c r="AS150" s="50">
        <v>1</v>
      </c>
      <c r="AT150" s="50">
        <v>0</v>
      </c>
      <c r="AU150" s="50">
        <v>0</v>
      </c>
      <c r="AV150" s="50">
        <v>0</v>
      </c>
      <c r="AW150" s="50">
        <v>1</v>
      </c>
      <c r="AX150" s="50">
        <v>1</v>
      </c>
      <c r="AY150" s="50">
        <v>0</v>
      </c>
      <c r="AZ150" s="50">
        <v>0</v>
      </c>
      <c r="BA150" s="50">
        <v>0</v>
      </c>
      <c r="BB150" s="50">
        <v>0</v>
      </c>
      <c r="BC150" s="69" t="s">
        <v>572</v>
      </c>
      <c r="BD150" s="423">
        <v>0</v>
      </c>
      <c r="BE150" s="475" t="s">
        <v>572</v>
      </c>
      <c r="BF150" s="25">
        <v>0</v>
      </c>
      <c r="BG150" s="19" t="s">
        <v>572</v>
      </c>
      <c r="BH150" s="16">
        <v>0</v>
      </c>
      <c r="BI150" s="19" t="s">
        <v>572</v>
      </c>
      <c r="BJ150" s="16">
        <v>0</v>
      </c>
      <c r="BK150" s="21" t="s">
        <v>1206</v>
      </c>
      <c r="BL150" s="20" t="s">
        <v>1205</v>
      </c>
      <c r="BM150" s="119" t="s">
        <v>59</v>
      </c>
      <c r="BN150" s="20" t="s">
        <v>58</v>
      </c>
      <c r="BO150" s="132" t="s">
        <v>572</v>
      </c>
      <c r="BP150" s="16">
        <v>0</v>
      </c>
      <c r="BQ150" s="134" t="s">
        <v>572</v>
      </c>
      <c r="BR150" s="16">
        <v>0</v>
      </c>
      <c r="BS150" s="17" t="s">
        <v>572</v>
      </c>
      <c r="BT150" s="16">
        <v>0</v>
      </c>
      <c r="BU150" s="69" t="s">
        <v>572</v>
      </c>
      <c r="BV150" s="16">
        <v>0</v>
      </c>
      <c r="BW150" s="50">
        <v>2</v>
      </c>
      <c r="BX150" s="17" t="s">
        <v>2076</v>
      </c>
      <c r="BY150" s="16" t="s">
        <v>1966</v>
      </c>
      <c r="BZ150" s="50" t="s">
        <v>572</v>
      </c>
      <c r="CA150" s="56" t="s">
        <v>572</v>
      </c>
      <c r="CB150" s="56" t="s">
        <v>572</v>
      </c>
      <c r="CC150" s="55" t="s">
        <v>572</v>
      </c>
      <c r="CD150" s="83" t="s">
        <v>1276</v>
      </c>
      <c r="CE150" s="1131" t="s">
        <v>1555</v>
      </c>
      <c r="CF150" s="67" t="s">
        <v>1548</v>
      </c>
      <c r="CG150" s="67" t="s">
        <v>13</v>
      </c>
      <c r="CH150" s="73">
        <v>3</v>
      </c>
      <c r="CI150" s="67">
        <v>2012</v>
      </c>
      <c r="CJ150" s="73" t="s">
        <v>1542</v>
      </c>
      <c r="CK150" s="73">
        <v>2</v>
      </c>
      <c r="CL150" s="74">
        <v>2</v>
      </c>
      <c r="CM150" s="67" t="s">
        <v>1574</v>
      </c>
      <c r="CN150" s="75" t="s">
        <v>1553</v>
      </c>
      <c r="CO150" s="75">
        <f t="shared" si="16"/>
        <v>3</v>
      </c>
      <c r="CP150" s="336"/>
      <c r="CQ150" s="67">
        <v>148</v>
      </c>
      <c r="CR150" s="500" t="s">
        <v>2450</v>
      </c>
      <c r="CS150" s="507" t="s">
        <v>3693</v>
      </c>
      <c r="CT150" s="511"/>
      <c r="CU150" s="512"/>
      <c r="CV150" s="628" t="s">
        <v>5674</v>
      </c>
      <c r="CW150" s="568">
        <v>1</v>
      </c>
      <c r="CX150" s="636" t="s">
        <v>5674</v>
      </c>
      <c r="CY150" s="380">
        <v>0.27535999999999999</v>
      </c>
      <c r="CZ150" s="380">
        <v>0.24410000000000001</v>
      </c>
      <c r="DA150" s="656">
        <v>44</v>
      </c>
      <c r="DB150" s="597">
        <v>32</v>
      </c>
      <c r="DC150" s="597">
        <v>14</v>
      </c>
      <c r="DD150" s="597">
        <v>12</v>
      </c>
      <c r="DE150" s="685" t="s">
        <v>572</v>
      </c>
      <c r="DF150" s="1025" t="s">
        <v>572</v>
      </c>
      <c r="DG150" s="717" t="s">
        <v>572</v>
      </c>
      <c r="DH150" s="1025" t="s">
        <v>572</v>
      </c>
      <c r="DI150" s="700" t="s">
        <v>572</v>
      </c>
      <c r="DJ150" s="521" t="s">
        <v>4318</v>
      </c>
      <c r="DK150" s="537">
        <v>1997</v>
      </c>
      <c r="DL150" s="538" t="s">
        <v>4317</v>
      </c>
      <c r="DM150" s="581">
        <v>1997</v>
      </c>
      <c r="DN150" s="580">
        <v>2</v>
      </c>
      <c r="DO150" s="581">
        <v>4</v>
      </c>
      <c r="DP150" s="183" t="s">
        <v>572</v>
      </c>
      <c r="DQ150" s="183" t="s">
        <v>572</v>
      </c>
      <c r="DR150" s="183" t="s">
        <v>572</v>
      </c>
      <c r="DS150" s="184" t="s">
        <v>572</v>
      </c>
      <c r="DT150" s="542" t="s">
        <v>6445</v>
      </c>
      <c r="DU150" s="676">
        <v>1910</v>
      </c>
      <c r="DV150" s="183" t="s">
        <v>4053</v>
      </c>
      <c r="DW150" s="547" t="s">
        <v>4054</v>
      </c>
      <c r="DX150" s="183">
        <v>2</v>
      </c>
      <c r="DY150" s="183" t="s">
        <v>4053</v>
      </c>
      <c r="DZ150" s="538" t="s">
        <v>6446</v>
      </c>
      <c r="EA150" s="256">
        <v>1997</v>
      </c>
      <c r="EB150" s="58">
        <v>3</v>
      </c>
      <c r="EC150" s="183">
        <v>2</v>
      </c>
      <c r="ED150" s="642" t="s">
        <v>5483</v>
      </c>
      <c r="EE150" s="539">
        <v>1967</v>
      </c>
      <c r="EF150" s="537">
        <v>2005</v>
      </c>
      <c r="EG150" s="539">
        <v>0</v>
      </c>
      <c r="EH150" s="541" t="s">
        <v>4064</v>
      </c>
      <c r="EI150" s="547" t="s">
        <v>4470</v>
      </c>
      <c r="EJ150" s="183">
        <v>2</v>
      </c>
      <c r="EK150" s="183" t="s">
        <v>6962</v>
      </c>
      <c r="EL150" s="538" t="s">
        <v>6151</v>
      </c>
      <c r="EM150" s="370">
        <v>2010</v>
      </c>
      <c r="EN150" s="370">
        <v>3</v>
      </c>
      <c r="EO150" s="342">
        <v>2</v>
      </c>
      <c r="EP150" s="676">
        <v>1</v>
      </c>
      <c r="EQ150" s="676">
        <v>0</v>
      </c>
      <c r="ER150" s="542" t="s">
        <v>4587</v>
      </c>
      <c r="ES150" s="183">
        <v>2013</v>
      </c>
      <c r="ET150" s="184">
        <v>3</v>
      </c>
      <c r="EU150" s="799">
        <v>0</v>
      </c>
      <c r="EV150" s="569" t="s">
        <v>572</v>
      </c>
      <c r="EW150" s="183" t="s">
        <v>572</v>
      </c>
      <c r="EX150" s="561">
        <v>0</v>
      </c>
      <c r="EY150" s="571" t="s">
        <v>6281</v>
      </c>
      <c r="EZ150" s="183">
        <v>2007</v>
      </c>
      <c r="FA150" s="599">
        <v>1</v>
      </c>
      <c r="FB150" s="742">
        <v>8000</v>
      </c>
      <c r="FC150" s="740">
        <v>1</v>
      </c>
      <c r="FD150" s="691" t="s">
        <v>7424</v>
      </c>
      <c r="FE150" s="747">
        <v>2011</v>
      </c>
      <c r="FF150" s="818" t="s">
        <v>1276</v>
      </c>
      <c r="FG150" s="773" t="s">
        <v>1555</v>
      </c>
      <c r="FH150" s="792">
        <v>2</v>
      </c>
      <c r="FI150" s="781" t="s">
        <v>1574</v>
      </c>
      <c r="FJ150" s="536" t="s">
        <v>7423</v>
      </c>
      <c r="FK150" s="561">
        <v>2011</v>
      </c>
      <c r="FL150" s="561">
        <v>3</v>
      </c>
      <c r="FM150" s="600">
        <v>2</v>
      </c>
      <c r="FN150" s="818" t="s">
        <v>1276</v>
      </c>
      <c r="FO150" s="773" t="s">
        <v>1555</v>
      </c>
      <c r="FP150" s="792">
        <v>2</v>
      </c>
      <c r="FQ150" s="781" t="s">
        <v>1574</v>
      </c>
      <c r="FR150" s="536" t="s">
        <v>7423</v>
      </c>
      <c r="FS150" s="597">
        <v>2012</v>
      </c>
      <c r="FT150" s="597">
        <v>3</v>
      </c>
      <c r="FU150" s="599">
        <v>2</v>
      </c>
      <c r="FV150" s="566" t="s">
        <v>2486</v>
      </c>
      <c r="FW150" s="858" t="s">
        <v>7567</v>
      </c>
      <c r="FX150" s="722" t="s">
        <v>6912</v>
      </c>
      <c r="FY150" s="540">
        <v>2012</v>
      </c>
      <c r="FZ150" s="539">
        <v>1</v>
      </c>
      <c r="GA150" s="676">
        <v>0</v>
      </c>
      <c r="GB150" s="860" t="s">
        <v>572</v>
      </c>
      <c r="GC150" s="979" t="s">
        <v>8814</v>
      </c>
      <c r="GD150" s="183">
        <v>2</v>
      </c>
      <c r="GE150" s="683" t="s">
        <v>8846</v>
      </c>
      <c r="GF150" s="183">
        <v>1988</v>
      </c>
      <c r="GG150" s="183">
        <v>3</v>
      </c>
      <c r="GH150" s="340" t="s">
        <v>8835</v>
      </c>
      <c r="GI150" s="184">
        <v>4</v>
      </c>
      <c r="GJ150" s="426">
        <f t="shared" si="17"/>
        <v>15</v>
      </c>
      <c r="GK150" s="427">
        <f t="shared" si="18"/>
        <v>68.181818181818173</v>
      </c>
      <c r="GL150" s="12" t="str">
        <f t="shared" si="19"/>
        <v>B</v>
      </c>
      <c r="GM150" s="83" t="s">
        <v>21</v>
      </c>
      <c r="GN150" s="83" t="s">
        <v>2457</v>
      </c>
      <c r="GO150" s="342"/>
      <c r="GP150" s="1017"/>
      <c r="GQ150" s="59">
        <v>1</v>
      </c>
      <c r="GR150" s="57"/>
      <c r="GS150" s="58"/>
      <c r="GT150" s="59"/>
    </row>
    <row r="151" spans="1:202" x14ac:dyDescent="0.25">
      <c r="A151" s="67">
        <v>149</v>
      </c>
      <c r="B151" s="13"/>
      <c r="C151" s="14" t="s">
        <v>2451</v>
      </c>
      <c r="D151" s="83" t="s">
        <v>21</v>
      </c>
      <c r="E151" s="849">
        <v>109.462</v>
      </c>
      <c r="F151" s="847">
        <v>729.66002918516631</v>
      </c>
      <c r="G151" s="49">
        <v>6670</v>
      </c>
      <c r="H151" s="109" t="s">
        <v>3152</v>
      </c>
      <c r="I151" s="369" t="s">
        <v>1204</v>
      </c>
      <c r="J151" s="50">
        <v>1</v>
      </c>
      <c r="K151" s="110" t="s">
        <v>2053</v>
      </c>
      <c r="L151" s="16">
        <v>1</v>
      </c>
      <c r="M151" s="529" t="s">
        <v>9615</v>
      </c>
      <c r="N151" s="16">
        <v>1</v>
      </c>
      <c r="O151" s="17" t="s">
        <v>572</v>
      </c>
      <c r="P151" s="50">
        <v>0</v>
      </c>
      <c r="Q151" s="53" t="s">
        <v>572</v>
      </c>
      <c r="R151" s="16">
        <v>0</v>
      </c>
      <c r="S151" s="50">
        <v>0</v>
      </c>
      <c r="T151" s="167" t="s">
        <v>572</v>
      </c>
      <c r="U151" s="16">
        <v>0</v>
      </c>
      <c r="V151" s="254">
        <v>0</v>
      </c>
      <c r="W151" s="16">
        <v>0</v>
      </c>
      <c r="X151" s="17" t="s">
        <v>572</v>
      </c>
      <c r="Y151" s="16">
        <v>0</v>
      </c>
      <c r="Z151" s="17" t="s">
        <v>572</v>
      </c>
      <c r="AA151" s="16">
        <v>1</v>
      </c>
      <c r="AB151" s="50">
        <v>1</v>
      </c>
      <c r="AC151" s="51">
        <v>2005</v>
      </c>
      <c r="AD151" s="25">
        <v>0</v>
      </c>
      <c r="AE151" s="50"/>
      <c r="AF151" s="50" t="s">
        <v>572</v>
      </c>
      <c r="AG151" s="55" t="s">
        <v>572</v>
      </c>
      <c r="AH151" s="16">
        <v>0</v>
      </c>
      <c r="AI151" s="50"/>
      <c r="AJ151" s="51" t="s">
        <v>572</v>
      </c>
      <c r="AK151" s="16">
        <v>0</v>
      </c>
      <c r="AL151" s="50"/>
      <c r="AM151" s="50"/>
      <c r="AN151" s="51" t="s">
        <v>572</v>
      </c>
      <c r="AO151" s="64">
        <v>0</v>
      </c>
      <c r="AP151" s="65"/>
      <c r="AQ151" s="66" t="s">
        <v>572</v>
      </c>
      <c r="AR151" s="16">
        <v>0</v>
      </c>
      <c r="AS151" s="50">
        <v>0</v>
      </c>
      <c r="AT151" s="50">
        <v>0</v>
      </c>
      <c r="AU151" s="50">
        <v>0</v>
      </c>
      <c r="AV151" s="50">
        <v>0</v>
      </c>
      <c r="AW151" s="50">
        <v>0</v>
      </c>
      <c r="AX151" s="50">
        <v>0</v>
      </c>
      <c r="AY151" s="50">
        <v>0</v>
      </c>
      <c r="AZ151" s="50">
        <v>0</v>
      </c>
      <c r="BA151" s="50">
        <v>0</v>
      </c>
      <c r="BB151" s="50">
        <v>0</v>
      </c>
      <c r="BC151" s="69" t="s">
        <v>572</v>
      </c>
      <c r="BD151" s="423">
        <v>0</v>
      </c>
      <c r="BE151" s="475" t="s">
        <v>572</v>
      </c>
      <c r="BF151" s="25">
        <v>0</v>
      </c>
      <c r="BG151" s="17" t="s">
        <v>572</v>
      </c>
      <c r="BH151" s="16">
        <v>0</v>
      </c>
      <c r="BI151" s="17" t="s">
        <v>572</v>
      </c>
      <c r="BJ151" s="16">
        <v>0</v>
      </c>
      <c r="BK151" s="21" t="s">
        <v>1203</v>
      </c>
      <c r="BL151" s="20" t="s">
        <v>1202</v>
      </c>
      <c r="BM151" s="119" t="s">
        <v>59</v>
      </c>
      <c r="BN151" s="20" t="s">
        <v>58</v>
      </c>
      <c r="BO151" s="132" t="s">
        <v>572</v>
      </c>
      <c r="BP151" s="16">
        <v>0</v>
      </c>
      <c r="BQ151" s="134" t="s">
        <v>572</v>
      </c>
      <c r="BR151" s="16">
        <v>0</v>
      </c>
      <c r="BS151" s="17" t="s">
        <v>572</v>
      </c>
      <c r="BT151" s="16">
        <v>0</v>
      </c>
      <c r="BU151" s="69" t="s">
        <v>572</v>
      </c>
      <c r="BV151" s="16">
        <v>0</v>
      </c>
      <c r="BW151" s="50">
        <v>0</v>
      </c>
      <c r="BX151" s="69" t="s">
        <v>572</v>
      </c>
      <c r="BY151" s="16" t="s">
        <v>1966</v>
      </c>
      <c r="BZ151" s="56" t="s">
        <v>572</v>
      </c>
      <c r="CA151" s="56" t="s">
        <v>572</v>
      </c>
      <c r="CB151" s="56" t="s">
        <v>572</v>
      </c>
      <c r="CC151" s="55" t="s">
        <v>572</v>
      </c>
      <c r="CD151" s="75" t="s">
        <v>1503</v>
      </c>
      <c r="CE151" s="1131" t="s">
        <v>7425</v>
      </c>
      <c r="CF151" s="67" t="s">
        <v>1548</v>
      </c>
      <c r="CG151" s="67" t="s">
        <v>13</v>
      </c>
      <c r="CH151" s="73">
        <v>3</v>
      </c>
      <c r="CI151" s="67">
        <v>2012</v>
      </c>
      <c r="CJ151" s="73" t="s">
        <v>1542</v>
      </c>
      <c r="CK151" s="73">
        <v>2</v>
      </c>
      <c r="CL151" s="74">
        <v>2</v>
      </c>
      <c r="CM151" s="67" t="s">
        <v>1574</v>
      </c>
      <c r="CN151" s="75" t="s">
        <v>1553</v>
      </c>
      <c r="CO151" s="75">
        <f t="shared" si="16"/>
        <v>3</v>
      </c>
      <c r="CP151" s="336"/>
      <c r="CQ151" s="67">
        <v>149</v>
      </c>
      <c r="CR151" s="500" t="s">
        <v>2451</v>
      </c>
      <c r="CS151" s="507" t="s">
        <v>3694</v>
      </c>
      <c r="CT151" s="511"/>
      <c r="CU151" s="512"/>
      <c r="CV151" s="628" t="s">
        <v>4737</v>
      </c>
      <c r="CW151" s="568">
        <v>1</v>
      </c>
      <c r="CX151" s="636" t="s">
        <v>4737</v>
      </c>
      <c r="CY151" s="380">
        <v>0.29709999999999998</v>
      </c>
      <c r="CZ151" s="380">
        <v>0.1575</v>
      </c>
      <c r="DA151" s="656">
        <v>50</v>
      </c>
      <c r="DB151" s="597">
        <v>16</v>
      </c>
      <c r="DC151" s="597">
        <v>2</v>
      </c>
      <c r="DD151" s="597">
        <v>9</v>
      </c>
      <c r="DE151" s="685" t="s">
        <v>572</v>
      </c>
      <c r="DF151" s="1025" t="s">
        <v>572</v>
      </c>
      <c r="DG151" s="717" t="s">
        <v>572</v>
      </c>
      <c r="DH151" s="1025" t="s">
        <v>572</v>
      </c>
      <c r="DI151" s="700" t="s">
        <v>572</v>
      </c>
      <c r="DJ151" s="521" t="s">
        <v>4320</v>
      </c>
      <c r="DK151" s="581">
        <v>1979</v>
      </c>
      <c r="DL151" s="538" t="s">
        <v>4319</v>
      </c>
      <c r="DM151" s="581">
        <v>1979</v>
      </c>
      <c r="DN151" s="580">
        <v>2</v>
      </c>
      <c r="DO151" s="581">
        <v>4</v>
      </c>
      <c r="DP151" s="183" t="s">
        <v>572</v>
      </c>
      <c r="DQ151" s="183" t="s">
        <v>572</v>
      </c>
      <c r="DR151" s="183" t="s">
        <v>572</v>
      </c>
      <c r="DS151" s="184" t="s">
        <v>572</v>
      </c>
      <c r="DT151" s="542" t="s">
        <v>3152</v>
      </c>
      <c r="DU151" s="676">
        <v>1979</v>
      </c>
      <c r="DV151" s="183" t="s">
        <v>4053</v>
      </c>
      <c r="DW151" s="547" t="s">
        <v>4054</v>
      </c>
      <c r="DX151" s="183">
        <v>2</v>
      </c>
      <c r="DY151" s="183" t="s">
        <v>4053</v>
      </c>
      <c r="DZ151" s="538" t="s">
        <v>6448</v>
      </c>
      <c r="EA151" s="256">
        <v>1997</v>
      </c>
      <c r="EB151" s="58">
        <v>3</v>
      </c>
      <c r="EC151" s="183">
        <v>2</v>
      </c>
      <c r="ED151" s="642" t="s">
        <v>3152</v>
      </c>
      <c r="EE151" s="539">
        <v>1979</v>
      </c>
      <c r="EF151" s="183" t="s">
        <v>572</v>
      </c>
      <c r="EG151" s="183" t="s">
        <v>572</v>
      </c>
      <c r="EH151" s="541" t="s">
        <v>4064</v>
      </c>
      <c r="EI151" s="547" t="s">
        <v>4470</v>
      </c>
      <c r="EJ151" s="183">
        <v>2</v>
      </c>
      <c r="EK151" s="183" t="s">
        <v>6962</v>
      </c>
      <c r="EL151" s="538" t="s">
        <v>6447</v>
      </c>
      <c r="EM151" s="370">
        <v>1993</v>
      </c>
      <c r="EN151" s="370">
        <v>3</v>
      </c>
      <c r="EO151" s="342">
        <v>2</v>
      </c>
      <c r="EP151" s="676">
        <v>1</v>
      </c>
      <c r="EQ151" s="676">
        <v>0</v>
      </c>
      <c r="ER151" s="542" t="s">
        <v>4588</v>
      </c>
      <c r="ES151" s="183">
        <v>2013</v>
      </c>
      <c r="ET151" s="184">
        <v>3</v>
      </c>
      <c r="EU151" s="799">
        <v>0</v>
      </c>
      <c r="EV151" s="569" t="s">
        <v>572</v>
      </c>
      <c r="EW151" s="183" t="s">
        <v>572</v>
      </c>
      <c r="EX151" s="561">
        <v>0</v>
      </c>
      <c r="EY151" s="571" t="s">
        <v>6282</v>
      </c>
      <c r="EZ151" s="183">
        <v>2007</v>
      </c>
      <c r="FA151" s="599">
        <v>1</v>
      </c>
      <c r="FB151" s="742">
        <v>41000</v>
      </c>
      <c r="FC151" s="740">
        <v>1</v>
      </c>
      <c r="FD151" s="691" t="s">
        <v>1714</v>
      </c>
      <c r="FE151" s="747">
        <v>2006</v>
      </c>
      <c r="FF151" s="761" t="s">
        <v>1503</v>
      </c>
      <c r="FG151" s="762" t="s">
        <v>7425</v>
      </c>
      <c r="FH151" s="792">
        <v>2</v>
      </c>
      <c r="FI151" s="781" t="s">
        <v>1574</v>
      </c>
      <c r="FJ151" s="119" t="s">
        <v>7426</v>
      </c>
      <c r="FK151" s="561">
        <v>2012</v>
      </c>
      <c r="FL151" s="561">
        <v>3</v>
      </c>
      <c r="FM151" s="600">
        <v>2</v>
      </c>
      <c r="FN151" s="761" t="s">
        <v>1503</v>
      </c>
      <c r="FO151" s="762" t="s">
        <v>7425</v>
      </c>
      <c r="FP151" s="792">
        <v>2</v>
      </c>
      <c r="FQ151" s="781" t="s">
        <v>1574</v>
      </c>
      <c r="FR151" s="119" t="s">
        <v>7426</v>
      </c>
      <c r="FS151" s="561">
        <v>2012</v>
      </c>
      <c r="FT151" s="561">
        <v>3</v>
      </c>
      <c r="FU151" s="600">
        <v>2</v>
      </c>
      <c r="FV151" s="566" t="s">
        <v>2486</v>
      </c>
      <c r="FW151" s="637" t="s">
        <v>7567</v>
      </c>
      <c r="FX151" s="82" t="s">
        <v>6912</v>
      </c>
      <c r="FY151" s="370">
        <v>2012</v>
      </c>
      <c r="FZ151" s="370">
        <v>1</v>
      </c>
      <c r="GA151" s="676">
        <v>0</v>
      </c>
      <c r="GB151" s="860" t="s">
        <v>572</v>
      </c>
      <c r="GC151" s="109" t="s">
        <v>8</v>
      </c>
      <c r="GD151" s="183">
        <v>2</v>
      </c>
      <c r="GE151" s="683" t="s">
        <v>8846</v>
      </c>
      <c r="GF151" s="183">
        <v>1988</v>
      </c>
      <c r="GG151" s="183">
        <v>3</v>
      </c>
      <c r="GH151" s="340" t="s">
        <v>8835</v>
      </c>
      <c r="GI151" s="184">
        <v>4</v>
      </c>
      <c r="GJ151" s="426">
        <f t="shared" si="17"/>
        <v>15</v>
      </c>
      <c r="GK151" s="427">
        <f t="shared" si="18"/>
        <v>68.181818181818173</v>
      </c>
      <c r="GL151" s="12" t="str">
        <f t="shared" si="19"/>
        <v>B</v>
      </c>
      <c r="GM151" s="83" t="s">
        <v>21</v>
      </c>
      <c r="GN151" s="83" t="s">
        <v>2457</v>
      </c>
      <c r="GO151" s="342"/>
      <c r="GP151" s="1017"/>
      <c r="GQ151" s="59">
        <v>1</v>
      </c>
      <c r="GR151" s="57"/>
      <c r="GS151" s="58"/>
      <c r="GT151" s="59"/>
    </row>
    <row r="152" spans="1:202" x14ac:dyDescent="0.25">
      <c r="A152" s="67">
        <v>150</v>
      </c>
      <c r="B152" s="13"/>
      <c r="C152" s="14" t="s">
        <v>875</v>
      </c>
      <c r="D152" s="83" t="s">
        <v>46</v>
      </c>
      <c r="E152" s="849">
        <v>193.22800000000001</v>
      </c>
      <c r="F152" s="847">
        <v>759.31635407173394</v>
      </c>
      <c r="G152" s="49">
        <v>3930</v>
      </c>
      <c r="H152" s="109" t="s">
        <v>877</v>
      </c>
      <c r="I152" s="369" t="s">
        <v>876</v>
      </c>
      <c r="J152" s="50">
        <v>2</v>
      </c>
      <c r="K152" s="115" t="s">
        <v>1371</v>
      </c>
      <c r="L152" s="16">
        <v>1</v>
      </c>
      <c r="M152" s="496" t="s">
        <v>4322</v>
      </c>
      <c r="N152" s="16">
        <v>1</v>
      </c>
      <c r="O152" s="17" t="s">
        <v>572</v>
      </c>
      <c r="P152" s="50">
        <v>0</v>
      </c>
      <c r="Q152" s="53" t="s">
        <v>572</v>
      </c>
      <c r="R152" s="16">
        <v>0</v>
      </c>
      <c r="S152" s="50">
        <v>0</v>
      </c>
      <c r="T152" s="167" t="s">
        <v>572</v>
      </c>
      <c r="U152" s="16">
        <v>1</v>
      </c>
      <c r="V152" s="254">
        <v>1</v>
      </c>
      <c r="W152" s="16">
        <v>0</v>
      </c>
      <c r="X152" s="19" t="s">
        <v>572</v>
      </c>
      <c r="Y152" s="16">
        <v>0</v>
      </c>
      <c r="Z152" s="17" t="s">
        <v>572</v>
      </c>
      <c r="AA152" s="16">
        <v>1</v>
      </c>
      <c r="AB152" s="50">
        <v>1</v>
      </c>
      <c r="AC152" s="51">
        <v>2008</v>
      </c>
      <c r="AD152" s="16">
        <v>1</v>
      </c>
      <c r="AE152" s="50">
        <v>0</v>
      </c>
      <c r="AF152" s="50">
        <v>3</v>
      </c>
      <c r="AG152" s="51">
        <v>2010</v>
      </c>
      <c r="AH152" s="16">
        <v>0</v>
      </c>
      <c r="AI152" s="50"/>
      <c r="AJ152" s="51" t="s">
        <v>572</v>
      </c>
      <c r="AK152" s="16">
        <v>0</v>
      </c>
      <c r="AL152" s="50"/>
      <c r="AM152" s="50"/>
      <c r="AN152" s="51" t="s">
        <v>572</v>
      </c>
      <c r="AO152" s="64">
        <v>0</v>
      </c>
      <c r="AP152" s="65"/>
      <c r="AQ152" s="66" t="s">
        <v>572</v>
      </c>
      <c r="AR152" s="16">
        <v>1</v>
      </c>
      <c r="AS152" s="50">
        <v>1</v>
      </c>
      <c r="AT152" s="50">
        <v>0</v>
      </c>
      <c r="AU152" s="50">
        <v>0</v>
      </c>
      <c r="AV152" s="50">
        <v>0</v>
      </c>
      <c r="AW152" s="50">
        <v>1</v>
      </c>
      <c r="AX152" s="50">
        <v>1</v>
      </c>
      <c r="AY152" s="50">
        <v>0</v>
      </c>
      <c r="AZ152" s="50">
        <v>0</v>
      </c>
      <c r="BA152" s="50">
        <v>1</v>
      </c>
      <c r="BB152" s="50">
        <v>1</v>
      </c>
      <c r="BC152" s="19" t="s">
        <v>2054</v>
      </c>
      <c r="BD152" s="423">
        <v>0</v>
      </c>
      <c r="BE152" s="475" t="s">
        <v>572</v>
      </c>
      <c r="BF152" s="25">
        <v>0</v>
      </c>
      <c r="BG152" s="19" t="s">
        <v>572</v>
      </c>
      <c r="BH152" s="16">
        <v>0</v>
      </c>
      <c r="BI152" s="19" t="s">
        <v>572</v>
      </c>
      <c r="BJ152" s="16">
        <v>0</v>
      </c>
      <c r="BK152" s="21" t="s">
        <v>879</v>
      </c>
      <c r="BL152" s="20" t="s">
        <v>878</v>
      </c>
      <c r="BM152" s="21" t="s">
        <v>881</v>
      </c>
      <c r="BN152" s="20" t="s">
        <v>880</v>
      </c>
      <c r="BO152" s="132" t="s">
        <v>572</v>
      </c>
      <c r="BP152" s="16">
        <v>0</v>
      </c>
      <c r="BQ152" s="134" t="s">
        <v>572</v>
      </c>
      <c r="BR152" s="16">
        <v>1</v>
      </c>
      <c r="BS152" s="19" t="s">
        <v>2055</v>
      </c>
      <c r="BT152" s="16">
        <v>2</v>
      </c>
      <c r="BU152" s="17" t="s">
        <v>2051</v>
      </c>
      <c r="BV152" s="16">
        <v>0</v>
      </c>
      <c r="BW152" s="50">
        <v>2</v>
      </c>
      <c r="BX152" s="69" t="s">
        <v>572</v>
      </c>
      <c r="BY152" s="16" t="s">
        <v>1966</v>
      </c>
      <c r="BZ152" s="56" t="s">
        <v>572</v>
      </c>
      <c r="CA152" s="56" t="s">
        <v>572</v>
      </c>
      <c r="CB152" s="56" t="s">
        <v>572</v>
      </c>
      <c r="CC152" s="55" t="s">
        <v>572</v>
      </c>
      <c r="CD152" s="75" t="s">
        <v>1276</v>
      </c>
      <c r="CE152" s="1131" t="s">
        <v>1555</v>
      </c>
      <c r="CF152" s="75" t="s">
        <v>1548</v>
      </c>
      <c r="CG152" s="75" t="s">
        <v>13</v>
      </c>
      <c r="CH152" s="75">
        <v>3</v>
      </c>
      <c r="CI152" s="75">
        <v>2006</v>
      </c>
      <c r="CJ152" s="75" t="s">
        <v>1542</v>
      </c>
      <c r="CK152" s="75">
        <v>1</v>
      </c>
      <c r="CL152" s="75">
        <v>2</v>
      </c>
      <c r="CM152" s="75" t="s">
        <v>1617</v>
      </c>
      <c r="CN152" s="75" t="s">
        <v>1553</v>
      </c>
      <c r="CO152" s="75">
        <f t="shared" si="16"/>
        <v>3</v>
      </c>
      <c r="CP152" s="336"/>
      <c r="CQ152" s="67">
        <v>150</v>
      </c>
      <c r="CR152" s="500" t="s">
        <v>875</v>
      </c>
      <c r="CS152" s="507" t="s">
        <v>3695</v>
      </c>
      <c r="CT152" s="511"/>
      <c r="CU152" s="512"/>
      <c r="CV152" s="628" t="s">
        <v>4738</v>
      </c>
      <c r="CW152" s="568">
        <v>0</v>
      </c>
      <c r="CX152" s="636" t="s">
        <v>572</v>
      </c>
      <c r="CY152" s="380">
        <v>0.34057999999999999</v>
      </c>
      <c r="CZ152" s="380">
        <v>0.24410000000000001</v>
      </c>
      <c r="DA152" s="656">
        <v>75</v>
      </c>
      <c r="DB152" s="597">
        <v>20</v>
      </c>
      <c r="DC152" s="597">
        <v>0</v>
      </c>
      <c r="DD152" s="597">
        <v>15</v>
      </c>
      <c r="DE152" s="685" t="s">
        <v>572</v>
      </c>
      <c r="DF152" s="1025" t="s">
        <v>572</v>
      </c>
      <c r="DG152" s="717" t="s">
        <v>572</v>
      </c>
      <c r="DH152" s="1025" t="s">
        <v>572</v>
      </c>
      <c r="DI152" s="700" t="s">
        <v>572</v>
      </c>
      <c r="DJ152" s="521" t="s">
        <v>4321</v>
      </c>
      <c r="DK152" s="537">
        <v>2001</v>
      </c>
      <c r="DL152" s="538" t="s">
        <v>4323</v>
      </c>
      <c r="DM152" s="580">
        <v>2006</v>
      </c>
      <c r="DN152" s="580">
        <v>2</v>
      </c>
      <c r="DO152" s="580">
        <v>4</v>
      </c>
      <c r="DP152" s="183" t="s">
        <v>572</v>
      </c>
      <c r="DQ152" s="183" t="s">
        <v>572</v>
      </c>
      <c r="DR152" s="183" t="s">
        <v>572</v>
      </c>
      <c r="DS152" s="184" t="s">
        <v>572</v>
      </c>
      <c r="DT152" s="542" t="s">
        <v>5484</v>
      </c>
      <c r="DU152" s="676">
        <v>1962</v>
      </c>
      <c r="DV152" s="183" t="s">
        <v>5918</v>
      </c>
      <c r="DW152" s="547" t="s">
        <v>5919</v>
      </c>
      <c r="DX152" s="183">
        <v>2</v>
      </c>
      <c r="DY152" s="183" t="s">
        <v>7010</v>
      </c>
      <c r="DZ152" s="538" t="s">
        <v>6450</v>
      </c>
      <c r="EA152" s="374">
        <v>2003</v>
      </c>
      <c r="EB152" s="370">
        <v>3</v>
      </c>
      <c r="EC152" s="539">
        <v>2</v>
      </c>
      <c r="ED152" s="642" t="s">
        <v>5484</v>
      </c>
      <c r="EE152" s="539">
        <v>1962</v>
      </c>
      <c r="EF152" s="537">
        <v>2001</v>
      </c>
      <c r="EG152" s="183">
        <v>4</v>
      </c>
      <c r="EH152" s="547" t="s">
        <v>4064</v>
      </c>
      <c r="EI152" s="547" t="s">
        <v>4470</v>
      </c>
      <c r="EJ152" s="183">
        <v>2</v>
      </c>
      <c r="EK152" s="183" t="s">
        <v>6962</v>
      </c>
      <c r="EL152" s="538" t="s">
        <v>6449</v>
      </c>
      <c r="EM152" s="370">
        <v>1999</v>
      </c>
      <c r="EN152" s="370">
        <v>3</v>
      </c>
      <c r="EO152" s="700">
        <v>2</v>
      </c>
      <c r="EP152" s="676">
        <v>0</v>
      </c>
      <c r="EQ152" s="676">
        <v>0</v>
      </c>
      <c r="ER152" s="611" t="s">
        <v>572</v>
      </c>
      <c r="ES152" s="183" t="s">
        <v>572</v>
      </c>
      <c r="ET152" s="184">
        <v>1</v>
      </c>
      <c r="EU152" s="799">
        <v>0</v>
      </c>
      <c r="EV152" s="569" t="s">
        <v>572</v>
      </c>
      <c r="EW152" s="183" t="s">
        <v>572</v>
      </c>
      <c r="EX152" s="561">
        <v>0</v>
      </c>
      <c r="EY152" s="571" t="s">
        <v>6283</v>
      </c>
      <c r="EZ152" s="183">
        <v>2008</v>
      </c>
      <c r="FA152" s="599">
        <v>1</v>
      </c>
      <c r="FB152" s="743">
        <v>3433</v>
      </c>
      <c r="FC152" s="744">
        <v>2</v>
      </c>
      <c r="FD152" s="691" t="s">
        <v>7490</v>
      </c>
      <c r="FE152" s="749">
        <v>2010</v>
      </c>
      <c r="FF152" s="761" t="s">
        <v>6652</v>
      </c>
      <c r="FG152" s="762" t="s">
        <v>6874</v>
      </c>
      <c r="FH152" s="794">
        <v>2</v>
      </c>
      <c r="FI152" s="20" t="s">
        <v>2699</v>
      </c>
      <c r="FJ152" s="119" t="s">
        <v>6826</v>
      </c>
      <c r="FK152" s="561">
        <v>1998</v>
      </c>
      <c r="FL152" s="561">
        <v>3</v>
      </c>
      <c r="FM152" s="600">
        <v>2</v>
      </c>
      <c r="FN152" s="821" t="s">
        <v>1276</v>
      </c>
      <c r="FO152" s="774" t="s">
        <v>6875</v>
      </c>
      <c r="FP152" s="794">
        <v>2</v>
      </c>
      <c r="FQ152" s="20" t="s">
        <v>2699</v>
      </c>
      <c r="FR152" s="536" t="s">
        <v>7419</v>
      </c>
      <c r="FS152" s="717">
        <v>2005</v>
      </c>
      <c r="FT152" s="717">
        <v>3</v>
      </c>
      <c r="FU152" s="714">
        <v>2</v>
      </c>
      <c r="FV152" s="237" t="s">
        <v>1548</v>
      </c>
      <c r="FW152" s="637" t="s">
        <v>7595</v>
      </c>
      <c r="FX152" s="119" t="s">
        <v>877</v>
      </c>
      <c r="FY152" s="370">
        <v>2010</v>
      </c>
      <c r="FZ152" s="370">
        <v>2</v>
      </c>
      <c r="GA152" s="700">
        <v>1</v>
      </c>
      <c r="GB152" s="211" t="s">
        <v>572</v>
      </c>
      <c r="GC152" s="1042" t="s">
        <v>876</v>
      </c>
      <c r="GD152" s="183">
        <v>2</v>
      </c>
      <c r="GE152" s="683" t="s">
        <v>8846</v>
      </c>
      <c r="GF152" s="183">
        <v>1989</v>
      </c>
      <c r="GG152" s="183">
        <v>3</v>
      </c>
      <c r="GH152" s="340" t="s">
        <v>8835</v>
      </c>
      <c r="GI152" s="184">
        <v>4</v>
      </c>
      <c r="GJ152" s="426">
        <f t="shared" si="17"/>
        <v>14</v>
      </c>
      <c r="GK152" s="427">
        <f t="shared" si="18"/>
        <v>63.636363636363633</v>
      </c>
      <c r="GL152" s="12" t="str">
        <f t="shared" si="19"/>
        <v>B</v>
      </c>
      <c r="GM152" s="83" t="s">
        <v>46</v>
      </c>
      <c r="GN152" s="83" t="s">
        <v>2455</v>
      </c>
      <c r="GO152" s="342"/>
      <c r="GP152" s="1017"/>
      <c r="GQ152" s="59">
        <v>1</v>
      </c>
      <c r="GR152" s="57"/>
      <c r="GS152" s="58"/>
      <c r="GT152" s="59"/>
    </row>
    <row r="153" spans="1:202" x14ac:dyDescent="0.25">
      <c r="A153" s="67">
        <v>151</v>
      </c>
      <c r="B153" s="13"/>
      <c r="C153" s="14" t="s">
        <v>882</v>
      </c>
      <c r="D153" s="83" t="s">
        <v>38</v>
      </c>
      <c r="E153" s="849">
        <v>32.743000000000002</v>
      </c>
      <c r="F153" s="847">
        <v>1572.4649999999999</v>
      </c>
      <c r="G153" s="49">
        <v>48024.46324405216</v>
      </c>
      <c r="H153" s="109" t="s">
        <v>884</v>
      </c>
      <c r="I153" s="369" t="s">
        <v>883</v>
      </c>
      <c r="J153" s="50">
        <v>1</v>
      </c>
      <c r="K153" s="115" t="s">
        <v>1370</v>
      </c>
      <c r="L153" s="16">
        <v>1</v>
      </c>
      <c r="M153" s="496" t="s">
        <v>7516</v>
      </c>
      <c r="N153" s="16">
        <v>1</v>
      </c>
      <c r="O153" s="17" t="s">
        <v>572</v>
      </c>
      <c r="P153" s="50">
        <v>0</v>
      </c>
      <c r="Q153" s="53" t="s">
        <v>572</v>
      </c>
      <c r="R153" s="16">
        <v>0</v>
      </c>
      <c r="S153" s="50">
        <v>0</v>
      </c>
      <c r="T153" s="167" t="s">
        <v>572</v>
      </c>
      <c r="U153" s="16">
        <v>1</v>
      </c>
      <c r="V153" s="254">
        <v>1</v>
      </c>
      <c r="W153" s="16">
        <v>0</v>
      </c>
      <c r="X153" s="17" t="s">
        <v>572</v>
      </c>
      <c r="Y153" s="16">
        <v>0</v>
      </c>
      <c r="Z153" s="17" t="s">
        <v>572</v>
      </c>
      <c r="AA153" s="16">
        <v>1</v>
      </c>
      <c r="AB153" s="50">
        <v>0</v>
      </c>
      <c r="AC153" s="51">
        <v>2011</v>
      </c>
      <c r="AD153" s="16">
        <v>1</v>
      </c>
      <c r="AE153" s="50">
        <v>0</v>
      </c>
      <c r="AF153" s="50">
        <v>3</v>
      </c>
      <c r="AG153" s="51">
        <v>2011</v>
      </c>
      <c r="AH153" s="16">
        <v>0</v>
      </c>
      <c r="AI153" s="50"/>
      <c r="AJ153" s="51" t="s">
        <v>572</v>
      </c>
      <c r="AK153" s="16">
        <v>0</v>
      </c>
      <c r="AL153" s="50"/>
      <c r="AM153" s="50"/>
      <c r="AN153" s="51" t="s">
        <v>572</v>
      </c>
      <c r="AO153" s="64">
        <v>0</v>
      </c>
      <c r="AP153" s="65"/>
      <c r="AQ153" s="66" t="s">
        <v>572</v>
      </c>
      <c r="AR153" s="16">
        <v>1</v>
      </c>
      <c r="AS153" s="50">
        <v>1</v>
      </c>
      <c r="AT153" s="50">
        <v>0</v>
      </c>
      <c r="AU153" s="50">
        <v>0</v>
      </c>
      <c r="AV153" s="50">
        <v>0</v>
      </c>
      <c r="AW153" s="50">
        <v>1</v>
      </c>
      <c r="AX153" s="50">
        <v>0</v>
      </c>
      <c r="AY153" s="50">
        <v>0</v>
      </c>
      <c r="AZ153" s="50">
        <v>1</v>
      </c>
      <c r="BA153" s="50">
        <v>0</v>
      </c>
      <c r="BB153" s="50">
        <v>1</v>
      </c>
      <c r="BC153" s="19" t="s">
        <v>2058</v>
      </c>
      <c r="BD153" s="423">
        <v>0</v>
      </c>
      <c r="BE153" s="475" t="s">
        <v>572</v>
      </c>
      <c r="BF153" s="25">
        <v>0</v>
      </c>
      <c r="BG153" s="17" t="s">
        <v>572</v>
      </c>
      <c r="BH153" s="16">
        <v>0</v>
      </c>
      <c r="BI153" s="17" t="s">
        <v>572</v>
      </c>
      <c r="BJ153" s="16">
        <v>1</v>
      </c>
      <c r="BK153" s="21" t="s">
        <v>886</v>
      </c>
      <c r="BL153" s="20" t="s">
        <v>885</v>
      </c>
      <c r="BM153" s="21" t="s">
        <v>888</v>
      </c>
      <c r="BN153" s="20" t="s">
        <v>887</v>
      </c>
      <c r="BO153" s="132" t="s">
        <v>572</v>
      </c>
      <c r="BP153" s="16">
        <v>0</v>
      </c>
      <c r="BQ153" s="134" t="s">
        <v>572</v>
      </c>
      <c r="BR153" s="16">
        <v>0</v>
      </c>
      <c r="BS153" s="17" t="s">
        <v>572</v>
      </c>
      <c r="BT153" s="16">
        <v>2</v>
      </c>
      <c r="BU153" s="69" t="s">
        <v>572</v>
      </c>
      <c r="BV153" s="16">
        <v>0</v>
      </c>
      <c r="BW153" s="50">
        <v>2</v>
      </c>
      <c r="BX153" s="69" t="s">
        <v>572</v>
      </c>
      <c r="BY153" s="16" t="s">
        <v>1975</v>
      </c>
      <c r="BZ153" s="56" t="s">
        <v>1966</v>
      </c>
      <c r="CA153" s="56" t="s">
        <v>572</v>
      </c>
      <c r="CB153" s="56" t="s">
        <v>572</v>
      </c>
      <c r="CC153" s="55">
        <v>0</v>
      </c>
      <c r="CD153" s="83" t="s">
        <v>1517</v>
      </c>
      <c r="CE153" s="1131" t="s">
        <v>1672</v>
      </c>
      <c r="CF153" s="75" t="s">
        <v>1556</v>
      </c>
      <c r="CG153" s="75" t="s">
        <v>1549</v>
      </c>
      <c r="CH153" s="75">
        <v>3</v>
      </c>
      <c r="CI153" s="75">
        <v>2006</v>
      </c>
      <c r="CJ153" s="75" t="s">
        <v>1548</v>
      </c>
      <c r="CK153" s="75">
        <v>1</v>
      </c>
      <c r="CL153" s="75">
        <v>2</v>
      </c>
      <c r="CM153" s="75" t="s">
        <v>1565</v>
      </c>
      <c r="CN153" s="75" t="s">
        <v>1553</v>
      </c>
      <c r="CO153" s="75">
        <f t="shared" si="16"/>
        <v>2</v>
      </c>
      <c r="CP153" s="336"/>
      <c r="CQ153" s="67">
        <v>151</v>
      </c>
      <c r="CR153" s="500" t="s">
        <v>882</v>
      </c>
      <c r="CS153" s="507" t="s">
        <v>3696</v>
      </c>
      <c r="CT153" s="511"/>
      <c r="CU153" s="512"/>
      <c r="CV153" s="628" t="s">
        <v>4739</v>
      </c>
      <c r="CW153" s="568">
        <v>2</v>
      </c>
      <c r="CX153" s="636" t="s">
        <v>6456</v>
      </c>
      <c r="CY153" s="380">
        <v>0.23913000000000001</v>
      </c>
      <c r="CZ153" s="380">
        <v>0.27560000000000001</v>
      </c>
      <c r="DA153" s="656">
        <v>56</v>
      </c>
      <c r="DB153" s="597">
        <v>39</v>
      </c>
      <c r="DC153" s="597">
        <v>5</v>
      </c>
      <c r="DD153" s="597">
        <v>15</v>
      </c>
      <c r="DE153" s="685" t="s">
        <v>572</v>
      </c>
      <c r="DF153" s="1025" t="s">
        <v>572</v>
      </c>
      <c r="DG153" s="717" t="s">
        <v>572</v>
      </c>
      <c r="DH153" s="1025" t="s">
        <v>572</v>
      </c>
      <c r="DI153" s="700" t="s">
        <v>572</v>
      </c>
      <c r="DJ153" s="521" t="s">
        <v>4324</v>
      </c>
      <c r="DK153" s="537">
        <v>1993</v>
      </c>
      <c r="DL153" s="538" t="s">
        <v>4325</v>
      </c>
      <c r="DM153" s="580">
        <v>2003</v>
      </c>
      <c r="DN153" s="580">
        <v>2</v>
      </c>
      <c r="DO153" s="580">
        <v>4</v>
      </c>
      <c r="DP153" s="183" t="s">
        <v>572</v>
      </c>
      <c r="DQ153" s="183" t="s">
        <v>572</v>
      </c>
      <c r="DR153" s="183" t="s">
        <v>572</v>
      </c>
      <c r="DS153" s="184" t="s">
        <v>572</v>
      </c>
      <c r="DT153" s="542" t="s">
        <v>884</v>
      </c>
      <c r="DU153" s="676">
        <v>1988</v>
      </c>
      <c r="DV153" s="183" t="s">
        <v>5995</v>
      </c>
      <c r="DW153" s="547" t="s">
        <v>6120</v>
      </c>
      <c r="DX153" s="183">
        <v>2</v>
      </c>
      <c r="DY153" s="183" t="s">
        <v>2699</v>
      </c>
      <c r="DZ153" s="538" t="s">
        <v>6453</v>
      </c>
      <c r="EA153" s="374">
        <v>2010</v>
      </c>
      <c r="EB153" s="370">
        <v>3</v>
      </c>
      <c r="EC153" s="539">
        <v>2</v>
      </c>
      <c r="ED153" s="643" t="s">
        <v>572</v>
      </c>
      <c r="EE153" s="183" t="s">
        <v>572</v>
      </c>
      <c r="EF153" s="183" t="s">
        <v>572</v>
      </c>
      <c r="EG153" s="183" t="s">
        <v>572</v>
      </c>
      <c r="EH153" s="547" t="s">
        <v>572</v>
      </c>
      <c r="EI153" s="547" t="s">
        <v>572</v>
      </c>
      <c r="EJ153" s="183">
        <v>0</v>
      </c>
      <c r="EK153" s="183" t="s">
        <v>572</v>
      </c>
      <c r="EL153" s="547" t="s">
        <v>572</v>
      </c>
      <c r="EM153" s="58" t="s">
        <v>572</v>
      </c>
      <c r="EN153" s="58">
        <v>0</v>
      </c>
      <c r="EO153" s="700">
        <v>0</v>
      </c>
      <c r="EP153" s="340">
        <v>1</v>
      </c>
      <c r="EQ153" s="340" t="s">
        <v>572</v>
      </c>
      <c r="ER153" s="611" t="s">
        <v>572</v>
      </c>
      <c r="ES153" s="183" t="s">
        <v>572</v>
      </c>
      <c r="ET153" s="184">
        <v>0</v>
      </c>
      <c r="EU153" s="799">
        <v>0</v>
      </c>
      <c r="EV153" s="569" t="s">
        <v>572</v>
      </c>
      <c r="EW153" s="183" t="s">
        <v>572</v>
      </c>
      <c r="EX153" s="561">
        <v>0</v>
      </c>
      <c r="EY153" s="571" t="s">
        <v>6284</v>
      </c>
      <c r="EZ153" s="183">
        <v>2006</v>
      </c>
      <c r="FA153" s="599">
        <v>2</v>
      </c>
      <c r="FB153" s="742">
        <v>7700</v>
      </c>
      <c r="FC153" s="740">
        <v>2</v>
      </c>
      <c r="FD153" s="692" t="s">
        <v>6853</v>
      </c>
      <c r="FE153" s="747">
        <v>2014</v>
      </c>
      <c r="FF153" s="761" t="s">
        <v>572</v>
      </c>
      <c r="FG153" s="762" t="s">
        <v>572</v>
      </c>
      <c r="FH153" s="713">
        <v>0</v>
      </c>
      <c r="FI153" s="788" t="s">
        <v>572</v>
      </c>
      <c r="FJ153" s="119" t="s">
        <v>572</v>
      </c>
      <c r="FK153" s="561" t="s">
        <v>572</v>
      </c>
      <c r="FL153" s="561">
        <v>0</v>
      </c>
      <c r="FM153" s="600">
        <v>0</v>
      </c>
      <c r="FN153" s="761" t="s">
        <v>572</v>
      </c>
      <c r="FO153" s="762" t="s">
        <v>572</v>
      </c>
      <c r="FP153" s="713">
        <v>0</v>
      </c>
      <c r="FQ153" s="788" t="s">
        <v>572</v>
      </c>
      <c r="FR153" s="119" t="s">
        <v>572</v>
      </c>
      <c r="FS153" s="561" t="s">
        <v>572</v>
      </c>
      <c r="FT153" s="561">
        <v>0</v>
      </c>
      <c r="FU153" s="600">
        <v>0</v>
      </c>
      <c r="FV153" s="423" t="s">
        <v>572</v>
      </c>
      <c r="FW153" s="541" t="s">
        <v>572</v>
      </c>
      <c r="FX153" s="538" t="s">
        <v>7621</v>
      </c>
      <c r="FY153" s="539" t="s">
        <v>572</v>
      </c>
      <c r="FZ153" s="539">
        <v>0</v>
      </c>
      <c r="GA153" s="676">
        <v>0</v>
      </c>
      <c r="GB153" s="860" t="s">
        <v>572</v>
      </c>
      <c r="GC153" s="182" t="s">
        <v>572</v>
      </c>
      <c r="GD153" s="183">
        <v>0</v>
      </c>
      <c r="GE153" s="683" t="s">
        <v>572</v>
      </c>
      <c r="GF153" s="183" t="s">
        <v>572</v>
      </c>
      <c r="GG153" s="183">
        <v>0</v>
      </c>
      <c r="GH153" s="340" t="s">
        <v>572</v>
      </c>
      <c r="GI153" s="184" t="s">
        <v>572</v>
      </c>
      <c r="GJ153" s="426">
        <f t="shared" si="17"/>
        <v>5</v>
      </c>
      <c r="GK153" s="427">
        <f t="shared" si="18"/>
        <v>22.727272727272727</v>
      </c>
      <c r="GL153" s="12" t="str">
        <f t="shared" si="19"/>
        <v>D</v>
      </c>
      <c r="GM153" s="83" t="s">
        <v>38</v>
      </c>
      <c r="GN153" s="83"/>
      <c r="GO153" s="342"/>
      <c r="GP153" s="1017"/>
      <c r="GQ153" s="59">
        <v>1</v>
      </c>
      <c r="GR153" s="57" t="s">
        <v>2460</v>
      </c>
      <c r="GS153" s="58"/>
      <c r="GT153" s="59"/>
    </row>
    <row r="154" spans="1:202" x14ac:dyDescent="0.25">
      <c r="A154" s="67">
        <v>152</v>
      </c>
      <c r="B154" s="13"/>
      <c r="C154" s="23" t="s">
        <v>889</v>
      </c>
      <c r="D154" s="83" t="s">
        <v>46</v>
      </c>
      <c r="E154" s="849">
        <v>190.34399999999999</v>
      </c>
      <c r="F154" s="847">
        <v>311.80900000000003</v>
      </c>
      <c r="G154" s="49">
        <v>1638</v>
      </c>
      <c r="H154" s="177" t="s">
        <v>5282</v>
      </c>
      <c r="I154" s="369" t="s">
        <v>890</v>
      </c>
      <c r="J154" s="50">
        <v>2</v>
      </c>
      <c r="K154" s="115" t="s">
        <v>4326</v>
      </c>
      <c r="L154" s="16">
        <v>1</v>
      </c>
      <c r="M154" s="496" t="s">
        <v>6455</v>
      </c>
      <c r="N154" s="16">
        <v>0</v>
      </c>
      <c r="O154" s="17" t="s">
        <v>572</v>
      </c>
      <c r="P154" s="50">
        <v>0</v>
      </c>
      <c r="Q154" s="53" t="s">
        <v>572</v>
      </c>
      <c r="R154" s="16">
        <v>0</v>
      </c>
      <c r="S154" s="50">
        <v>0</v>
      </c>
      <c r="T154" s="167" t="s">
        <v>572</v>
      </c>
      <c r="U154" s="16">
        <v>1</v>
      </c>
      <c r="V154" s="254">
        <v>1</v>
      </c>
      <c r="W154" s="16">
        <v>1</v>
      </c>
      <c r="X154" s="1" t="s">
        <v>4327</v>
      </c>
      <c r="Y154" s="16">
        <v>0</v>
      </c>
      <c r="Z154" s="17" t="s">
        <v>572</v>
      </c>
      <c r="AA154" s="16">
        <v>1</v>
      </c>
      <c r="AB154" s="50">
        <v>1</v>
      </c>
      <c r="AC154" s="51">
        <v>2010</v>
      </c>
      <c r="AD154" s="25">
        <v>0</v>
      </c>
      <c r="AE154" s="50"/>
      <c r="AF154" s="50" t="s">
        <v>572</v>
      </c>
      <c r="AG154" s="55" t="s">
        <v>572</v>
      </c>
      <c r="AH154" s="16">
        <v>0</v>
      </c>
      <c r="AI154" s="50"/>
      <c r="AJ154" s="51" t="s">
        <v>572</v>
      </c>
      <c r="AK154" s="16">
        <v>1</v>
      </c>
      <c r="AL154" s="50">
        <v>4</v>
      </c>
      <c r="AM154" s="50">
        <v>1</v>
      </c>
      <c r="AN154" s="51">
        <v>2011</v>
      </c>
      <c r="AO154" s="64">
        <v>0</v>
      </c>
      <c r="AP154" s="65"/>
      <c r="AQ154" s="66" t="s">
        <v>572</v>
      </c>
      <c r="AR154" s="16">
        <v>1</v>
      </c>
      <c r="AS154" s="50">
        <v>0</v>
      </c>
      <c r="AT154" s="50">
        <v>0</v>
      </c>
      <c r="AU154" s="50">
        <v>0</v>
      </c>
      <c r="AV154" s="50">
        <v>0</v>
      </c>
      <c r="AW154" s="50">
        <v>0</v>
      </c>
      <c r="AX154" s="50">
        <v>0</v>
      </c>
      <c r="AY154" s="50">
        <v>0</v>
      </c>
      <c r="AZ154" s="50">
        <v>0</v>
      </c>
      <c r="BA154" s="50">
        <v>0</v>
      </c>
      <c r="BB154" s="50">
        <v>0</v>
      </c>
      <c r="BC154" s="69" t="s">
        <v>572</v>
      </c>
      <c r="BD154" s="423">
        <v>0</v>
      </c>
      <c r="BE154" s="475" t="s">
        <v>572</v>
      </c>
      <c r="BF154" s="25">
        <v>0</v>
      </c>
      <c r="BG154" s="17" t="s">
        <v>572</v>
      </c>
      <c r="BH154" s="16">
        <v>0</v>
      </c>
      <c r="BI154" s="17" t="s">
        <v>572</v>
      </c>
      <c r="BJ154" s="16">
        <v>1</v>
      </c>
      <c r="BK154" s="21" t="s">
        <v>892</v>
      </c>
      <c r="BL154" s="20" t="s">
        <v>891</v>
      </c>
      <c r="BM154" s="21" t="s">
        <v>894</v>
      </c>
      <c r="BN154" s="20" t="s">
        <v>893</v>
      </c>
      <c r="BO154" s="132" t="s">
        <v>572</v>
      </c>
      <c r="BP154" s="16">
        <v>0</v>
      </c>
      <c r="BQ154" s="134" t="s">
        <v>572</v>
      </c>
      <c r="BR154" s="16">
        <v>0</v>
      </c>
      <c r="BS154" s="17" t="s">
        <v>572</v>
      </c>
      <c r="BT154" s="16">
        <v>0</v>
      </c>
      <c r="BU154" s="69" t="s">
        <v>572</v>
      </c>
      <c r="BV154" s="16">
        <v>0</v>
      </c>
      <c r="BW154" s="50">
        <v>1</v>
      </c>
      <c r="BX154" s="69" t="s">
        <v>572</v>
      </c>
      <c r="BY154" s="16" t="s">
        <v>1987</v>
      </c>
      <c r="BZ154" s="50" t="s">
        <v>2007</v>
      </c>
      <c r="CA154" s="50" t="s">
        <v>1966</v>
      </c>
      <c r="CB154" s="56" t="s">
        <v>572</v>
      </c>
      <c r="CC154" s="55">
        <v>0</v>
      </c>
      <c r="CD154" s="518" t="s">
        <v>6467</v>
      </c>
      <c r="CE154" s="1133" t="s">
        <v>6454</v>
      </c>
      <c r="CF154" s="75" t="s">
        <v>1548</v>
      </c>
      <c r="CG154" s="518" t="s">
        <v>1549</v>
      </c>
      <c r="CH154" s="518">
        <v>3</v>
      </c>
      <c r="CI154" s="518">
        <v>2012</v>
      </c>
      <c r="CJ154" s="518" t="s">
        <v>1548</v>
      </c>
      <c r="CK154" s="518">
        <v>1</v>
      </c>
      <c r="CL154" s="518">
        <v>1</v>
      </c>
      <c r="CM154" s="518" t="s">
        <v>1563</v>
      </c>
      <c r="CN154" s="518" t="s">
        <v>1551</v>
      </c>
      <c r="CO154" s="518">
        <f t="shared" si="16"/>
        <v>2</v>
      </c>
      <c r="CP154" s="336"/>
      <c r="CQ154" s="67">
        <v>152</v>
      </c>
      <c r="CR154" s="500" t="s">
        <v>889</v>
      </c>
      <c r="CS154" s="507" t="s">
        <v>3548</v>
      </c>
      <c r="CT154" s="511"/>
      <c r="CU154" s="512"/>
      <c r="CV154" s="628" t="s">
        <v>5677</v>
      </c>
      <c r="CW154" s="568">
        <v>0</v>
      </c>
      <c r="CX154" s="631" t="s">
        <v>572</v>
      </c>
      <c r="CY154" s="380">
        <v>4.3479999999999998E-2</v>
      </c>
      <c r="CZ154" s="380">
        <v>7.9000000000000008E-3</v>
      </c>
      <c r="DA154" s="656">
        <v>6</v>
      </c>
      <c r="DB154" s="597">
        <v>14</v>
      </c>
      <c r="DC154" s="597">
        <v>0</v>
      </c>
      <c r="DD154" s="597">
        <v>0</v>
      </c>
      <c r="DE154" s="685" t="s">
        <v>572</v>
      </c>
      <c r="DF154" s="1025" t="s">
        <v>572</v>
      </c>
      <c r="DG154" s="717" t="s">
        <v>572</v>
      </c>
      <c r="DH154" s="1025" t="s">
        <v>572</v>
      </c>
      <c r="DI154" s="700" t="s">
        <v>572</v>
      </c>
      <c r="DJ154" s="521" t="s">
        <v>4328</v>
      </c>
      <c r="DK154" s="537">
        <v>1975</v>
      </c>
      <c r="DL154" s="538" t="s">
        <v>4329</v>
      </c>
      <c r="DM154" s="580">
        <v>2009</v>
      </c>
      <c r="DN154" s="580">
        <v>3</v>
      </c>
      <c r="DO154" s="580">
        <v>4</v>
      </c>
      <c r="DP154" s="183" t="s">
        <v>572</v>
      </c>
      <c r="DQ154" s="183" t="s">
        <v>572</v>
      </c>
      <c r="DR154" s="183" t="s">
        <v>572</v>
      </c>
      <c r="DS154" s="184" t="s">
        <v>572</v>
      </c>
      <c r="DT154" s="542" t="s">
        <v>5282</v>
      </c>
      <c r="DU154" s="676">
        <v>2001</v>
      </c>
      <c r="DV154" s="183" t="s">
        <v>572</v>
      </c>
      <c r="DW154" s="547" t="s">
        <v>7880</v>
      </c>
      <c r="DX154" s="183">
        <v>0</v>
      </c>
      <c r="DY154" s="183" t="s">
        <v>572</v>
      </c>
      <c r="DZ154" s="547" t="s">
        <v>572</v>
      </c>
      <c r="EA154" s="256" t="s">
        <v>572</v>
      </c>
      <c r="EB154" s="58">
        <v>0</v>
      </c>
      <c r="EC154" s="183">
        <v>1</v>
      </c>
      <c r="ED154" s="642" t="s">
        <v>5485</v>
      </c>
      <c r="EE154" s="539">
        <v>2001</v>
      </c>
      <c r="EF154" s="537">
        <v>2009</v>
      </c>
      <c r="EG154" s="183">
        <v>4</v>
      </c>
      <c r="EH154" s="541" t="s">
        <v>4064</v>
      </c>
      <c r="EI154" s="547" t="s">
        <v>4470</v>
      </c>
      <c r="EJ154" s="183">
        <v>2</v>
      </c>
      <c r="EK154" s="183" t="s">
        <v>6962</v>
      </c>
      <c r="EL154" s="538" t="s">
        <v>4641</v>
      </c>
      <c r="EM154" s="370">
        <v>1994</v>
      </c>
      <c r="EN154" s="370">
        <v>3</v>
      </c>
      <c r="EO154" s="342">
        <v>2</v>
      </c>
      <c r="EP154" s="676">
        <v>0</v>
      </c>
      <c r="EQ154" s="676">
        <v>0</v>
      </c>
      <c r="ER154" s="611" t="s">
        <v>572</v>
      </c>
      <c r="ES154" s="183" t="s">
        <v>572</v>
      </c>
      <c r="ET154" s="184">
        <v>1</v>
      </c>
      <c r="EU154" s="799">
        <v>0</v>
      </c>
      <c r="EV154" s="569" t="s">
        <v>572</v>
      </c>
      <c r="EW154" s="183" t="s">
        <v>572</v>
      </c>
      <c r="EX154" s="561">
        <v>0</v>
      </c>
      <c r="EY154" s="572" t="s">
        <v>572</v>
      </c>
      <c r="EZ154" s="561" t="s">
        <v>572</v>
      </c>
      <c r="FA154" s="600">
        <v>0</v>
      </c>
      <c r="FB154" s="742" t="str">
        <f>IFERROR(VLOOKUP($C154,'PS Employment'!$B$2:$N$107,12,FALSE)*1000,"-")</f>
        <v>-</v>
      </c>
      <c r="FC154" s="740" t="str">
        <f>IFERROR(VLOOKUP($C154,'PS Employment'!$B$2:$N$107,13,FALSE),"0")</f>
        <v>0</v>
      </c>
      <c r="FD154" s="15" t="s">
        <v>572</v>
      </c>
      <c r="FE154" s="747" t="s">
        <v>572</v>
      </c>
      <c r="FF154" s="761" t="s">
        <v>6652</v>
      </c>
      <c r="FG154" s="762" t="s">
        <v>6874</v>
      </c>
      <c r="FH154" s="792">
        <v>1</v>
      </c>
      <c r="FI154" s="781" t="s">
        <v>1563</v>
      </c>
      <c r="FJ154" s="536" t="s">
        <v>7427</v>
      </c>
      <c r="FK154" s="597">
        <v>2009</v>
      </c>
      <c r="FL154" s="597">
        <v>3</v>
      </c>
      <c r="FM154" s="599">
        <v>2</v>
      </c>
      <c r="FN154" s="818" t="s">
        <v>6467</v>
      </c>
      <c r="FO154" s="773" t="s">
        <v>6454</v>
      </c>
      <c r="FP154" s="792">
        <v>1</v>
      </c>
      <c r="FQ154" s="781" t="s">
        <v>1563</v>
      </c>
      <c r="FR154" s="536" t="s">
        <v>7427</v>
      </c>
      <c r="FS154" s="597">
        <v>2012</v>
      </c>
      <c r="FT154" s="597">
        <v>3</v>
      </c>
      <c r="FU154" s="599">
        <v>2</v>
      </c>
      <c r="FV154" s="564" t="s">
        <v>2315</v>
      </c>
      <c r="FW154" s="547" t="s">
        <v>7595</v>
      </c>
      <c r="FX154" s="538" t="s">
        <v>7622</v>
      </c>
      <c r="FY154" s="539">
        <v>2011</v>
      </c>
      <c r="FZ154" s="539">
        <v>3</v>
      </c>
      <c r="GA154" s="676">
        <v>1</v>
      </c>
      <c r="GB154" s="650" t="s">
        <v>7623</v>
      </c>
      <c r="GC154" s="571" t="s">
        <v>8</v>
      </c>
      <c r="GD154" s="183">
        <v>2</v>
      </c>
      <c r="GE154" s="683" t="s">
        <v>8846</v>
      </c>
      <c r="GF154" s="183">
        <v>2006</v>
      </c>
      <c r="GG154" s="183">
        <v>3</v>
      </c>
      <c r="GH154" s="340" t="s">
        <v>8835</v>
      </c>
      <c r="GI154" s="184">
        <v>4</v>
      </c>
      <c r="GJ154" s="426">
        <f t="shared" si="17"/>
        <v>11</v>
      </c>
      <c r="GK154" s="427">
        <f t="shared" si="18"/>
        <v>50</v>
      </c>
      <c r="GL154" s="12" t="str">
        <f t="shared" si="19"/>
        <v>B</v>
      </c>
      <c r="GM154" s="83" t="s">
        <v>46</v>
      </c>
      <c r="GN154" s="18" t="s">
        <v>2454</v>
      </c>
      <c r="GO154" s="342"/>
      <c r="GP154" s="1016"/>
      <c r="GQ154" s="184">
        <v>1</v>
      </c>
      <c r="GR154" s="57"/>
      <c r="GS154" s="58"/>
      <c r="GT154" s="59"/>
    </row>
    <row r="155" spans="1:202" x14ac:dyDescent="0.25">
      <c r="A155" s="67">
        <v>153</v>
      </c>
      <c r="B155" s="13"/>
      <c r="C155" s="14" t="s">
        <v>895</v>
      </c>
      <c r="D155" s="83" t="s">
        <v>38</v>
      </c>
      <c r="E155" s="849">
        <v>31540.371999999999</v>
      </c>
      <c r="F155" s="847">
        <v>742706.73740262294</v>
      </c>
      <c r="G155" s="49">
        <v>23550</v>
      </c>
      <c r="H155" s="109" t="s">
        <v>897</v>
      </c>
      <c r="I155" s="369" t="s">
        <v>896</v>
      </c>
      <c r="J155" s="50">
        <v>1</v>
      </c>
      <c r="K155" s="110" t="s">
        <v>1326</v>
      </c>
      <c r="L155" s="16">
        <v>1</v>
      </c>
      <c r="M155" s="1173" t="s">
        <v>9616</v>
      </c>
      <c r="N155" s="16">
        <v>1</v>
      </c>
      <c r="O155" s="17" t="s">
        <v>572</v>
      </c>
      <c r="P155" s="50">
        <v>1</v>
      </c>
      <c r="Q155" s="115" t="s">
        <v>1326</v>
      </c>
      <c r="R155" s="16">
        <v>0</v>
      </c>
      <c r="S155" s="50">
        <v>0</v>
      </c>
      <c r="T155" s="167" t="s">
        <v>572</v>
      </c>
      <c r="U155" s="16">
        <v>1</v>
      </c>
      <c r="V155" s="254">
        <v>0</v>
      </c>
      <c r="W155" s="16">
        <v>0</v>
      </c>
      <c r="X155" s="17" t="s">
        <v>572</v>
      </c>
      <c r="Y155" s="16">
        <v>0</v>
      </c>
      <c r="Z155" s="17" t="s">
        <v>572</v>
      </c>
      <c r="AA155" s="16">
        <v>1</v>
      </c>
      <c r="AB155" s="50">
        <v>1</v>
      </c>
      <c r="AC155" s="51">
        <v>2003</v>
      </c>
      <c r="AD155" s="16">
        <v>0</v>
      </c>
      <c r="AE155" s="50"/>
      <c r="AF155" s="50" t="s">
        <v>572</v>
      </c>
      <c r="AG155" s="55" t="s">
        <v>572</v>
      </c>
      <c r="AH155" s="16">
        <v>0</v>
      </c>
      <c r="AI155" s="50"/>
      <c r="AJ155" s="51" t="s">
        <v>572</v>
      </c>
      <c r="AK155" s="16">
        <v>0</v>
      </c>
      <c r="AL155" s="50"/>
      <c r="AM155" s="50"/>
      <c r="AN155" s="51" t="s">
        <v>572</v>
      </c>
      <c r="AO155" s="16">
        <v>0</v>
      </c>
      <c r="AP155" s="50"/>
      <c r="AQ155" s="51" t="s">
        <v>572</v>
      </c>
      <c r="AR155" s="16">
        <v>0</v>
      </c>
      <c r="AS155" s="50">
        <v>0</v>
      </c>
      <c r="AT155" s="50">
        <v>0</v>
      </c>
      <c r="AU155" s="50">
        <v>0</v>
      </c>
      <c r="AV155" s="50">
        <v>0</v>
      </c>
      <c r="AW155" s="50">
        <v>0</v>
      </c>
      <c r="AX155" s="50">
        <v>0</v>
      </c>
      <c r="AY155" s="50">
        <v>0</v>
      </c>
      <c r="AZ155" s="50">
        <v>0</v>
      </c>
      <c r="BA155" s="50">
        <v>0</v>
      </c>
      <c r="BB155" s="50">
        <v>0</v>
      </c>
      <c r="BC155" s="69" t="s">
        <v>572</v>
      </c>
      <c r="BD155" s="423">
        <v>1</v>
      </c>
      <c r="BE155" s="19" t="s">
        <v>1291</v>
      </c>
      <c r="BF155" s="25">
        <v>0</v>
      </c>
      <c r="BG155" s="19" t="s">
        <v>572</v>
      </c>
      <c r="BH155" s="16">
        <v>0</v>
      </c>
      <c r="BI155" s="19" t="s">
        <v>572</v>
      </c>
      <c r="BJ155" s="16">
        <v>0</v>
      </c>
      <c r="BK155" s="21" t="s">
        <v>899</v>
      </c>
      <c r="BL155" s="20" t="s">
        <v>898</v>
      </c>
      <c r="BM155" s="21" t="s">
        <v>901</v>
      </c>
      <c r="BN155" s="20" t="s">
        <v>900</v>
      </c>
      <c r="BO155" s="132" t="s">
        <v>572</v>
      </c>
      <c r="BP155" s="16">
        <v>0</v>
      </c>
      <c r="BQ155" s="134" t="s">
        <v>572</v>
      </c>
      <c r="BR155" s="16">
        <v>1</v>
      </c>
      <c r="BS155" s="19" t="s">
        <v>2064</v>
      </c>
      <c r="BT155" s="16">
        <v>0</v>
      </c>
      <c r="BU155" s="69" t="s">
        <v>572</v>
      </c>
      <c r="BV155" s="16">
        <v>0</v>
      </c>
      <c r="BW155" s="50">
        <v>1</v>
      </c>
      <c r="BX155" s="69" t="s">
        <v>572</v>
      </c>
      <c r="BY155" s="16" t="s">
        <v>1958</v>
      </c>
      <c r="BZ155" s="50" t="s">
        <v>1966</v>
      </c>
      <c r="CA155" s="50" t="s">
        <v>572</v>
      </c>
      <c r="CB155" s="50" t="s">
        <v>572</v>
      </c>
      <c r="CC155" s="51">
        <v>0</v>
      </c>
      <c r="CD155" s="75" t="s">
        <v>1298</v>
      </c>
      <c r="CE155" s="1131" t="s">
        <v>1593</v>
      </c>
      <c r="CF155" s="75" t="s">
        <v>1556</v>
      </c>
      <c r="CG155" s="75" t="s">
        <v>13</v>
      </c>
      <c r="CH155" s="75">
        <v>3</v>
      </c>
      <c r="CI155" s="75">
        <v>2008</v>
      </c>
      <c r="CJ155" s="75" t="s">
        <v>1542</v>
      </c>
      <c r="CK155" s="75">
        <v>1</v>
      </c>
      <c r="CL155" s="75">
        <v>2</v>
      </c>
      <c r="CM155" s="75" t="s">
        <v>1552</v>
      </c>
      <c r="CN155" s="75" t="s">
        <v>1553</v>
      </c>
      <c r="CO155" s="75">
        <f t="shared" si="16"/>
        <v>3</v>
      </c>
      <c r="CP155" s="336"/>
      <c r="CQ155" s="67">
        <v>153</v>
      </c>
      <c r="CR155" s="500" t="s">
        <v>895</v>
      </c>
      <c r="CS155" s="507" t="s">
        <v>3697</v>
      </c>
      <c r="CT155" s="511"/>
      <c r="CU155" s="512"/>
      <c r="CV155" s="632" t="s">
        <v>4740</v>
      </c>
      <c r="CW155" s="568">
        <v>2</v>
      </c>
      <c r="CX155" s="636" t="s">
        <v>4740</v>
      </c>
      <c r="CY155" s="652">
        <v>0.67391000000000001</v>
      </c>
      <c r="CZ155" s="652">
        <v>0.77170000000000005</v>
      </c>
      <c r="DA155" s="601">
        <v>94</v>
      </c>
      <c r="DB155" s="560">
        <v>68</v>
      </c>
      <c r="DC155" s="560">
        <v>63</v>
      </c>
      <c r="DD155" s="560">
        <v>53</v>
      </c>
      <c r="DE155" s="685" t="s">
        <v>9179</v>
      </c>
      <c r="DF155" s="1025" t="s">
        <v>9048</v>
      </c>
      <c r="DG155" s="717">
        <v>2</v>
      </c>
      <c r="DH155" s="119" t="s">
        <v>9180</v>
      </c>
      <c r="DI155" s="700">
        <v>2006</v>
      </c>
      <c r="DJ155" s="521" t="s">
        <v>4330</v>
      </c>
      <c r="DK155" s="537">
        <v>1927</v>
      </c>
      <c r="DL155" s="538" t="s">
        <v>4441</v>
      </c>
      <c r="DM155" s="581">
        <v>2015</v>
      </c>
      <c r="DN155" s="580">
        <v>1</v>
      </c>
      <c r="DO155" s="581" t="s">
        <v>572</v>
      </c>
      <c r="DP155" s="183" t="s">
        <v>572</v>
      </c>
      <c r="DQ155" s="183" t="s">
        <v>572</v>
      </c>
      <c r="DR155" s="183" t="s">
        <v>572</v>
      </c>
      <c r="DS155" s="184" t="s">
        <v>572</v>
      </c>
      <c r="DT155" s="542" t="s">
        <v>6457</v>
      </c>
      <c r="DU155" s="676">
        <v>1950</v>
      </c>
      <c r="DV155" s="183" t="s">
        <v>5995</v>
      </c>
      <c r="DW155" s="547" t="s">
        <v>6120</v>
      </c>
      <c r="DX155" s="183">
        <v>2</v>
      </c>
      <c r="DY155" s="183" t="s">
        <v>2699</v>
      </c>
      <c r="DZ155" s="542" t="s">
        <v>4496</v>
      </c>
      <c r="EA155" s="374">
        <v>2011</v>
      </c>
      <c r="EB155" s="370">
        <v>3</v>
      </c>
      <c r="EC155" s="539">
        <v>2</v>
      </c>
      <c r="ED155" s="642" t="s">
        <v>5486</v>
      </c>
      <c r="EE155" s="539">
        <v>1926</v>
      </c>
      <c r="EF155" s="537">
        <v>1973</v>
      </c>
      <c r="EG155" s="539">
        <v>3</v>
      </c>
      <c r="EH155" s="541" t="s">
        <v>4137</v>
      </c>
      <c r="EI155" s="547" t="s">
        <v>6459</v>
      </c>
      <c r="EJ155" s="183">
        <v>2</v>
      </c>
      <c r="EK155" s="183" t="s">
        <v>2699</v>
      </c>
      <c r="EL155" s="538" t="s">
        <v>6458</v>
      </c>
      <c r="EM155" s="370">
        <v>2003</v>
      </c>
      <c r="EN155" s="370">
        <v>3</v>
      </c>
      <c r="EO155" s="700">
        <v>2</v>
      </c>
      <c r="EP155" s="676">
        <v>1</v>
      </c>
      <c r="EQ155" s="676">
        <v>0</v>
      </c>
      <c r="ER155" s="542" t="s">
        <v>4496</v>
      </c>
      <c r="ES155" s="183">
        <v>2012</v>
      </c>
      <c r="ET155" s="184">
        <v>3</v>
      </c>
      <c r="EU155" s="799">
        <v>1</v>
      </c>
      <c r="EV155" s="571" t="s">
        <v>5815</v>
      </c>
      <c r="EW155" s="183">
        <v>2007</v>
      </c>
      <c r="EX155" s="597">
        <v>2</v>
      </c>
      <c r="EY155" s="571" t="s">
        <v>5834</v>
      </c>
      <c r="EZ155" s="183">
        <v>2005</v>
      </c>
      <c r="FA155" s="599">
        <v>2</v>
      </c>
      <c r="FB155" s="742">
        <v>700000</v>
      </c>
      <c r="FC155" s="740">
        <v>1</v>
      </c>
      <c r="FD155" s="691" t="s">
        <v>7486</v>
      </c>
      <c r="FE155" s="747">
        <v>2004</v>
      </c>
      <c r="FF155" s="761" t="s">
        <v>1298</v>
      </c>
      <c r="FG155" s="762" t="s">
        <v>1593</v>
      </c>
      <c r="FH155" s="713">
        <v>2</v>
      </c>
      <c r="FI155" s="788" t="s">
        <v>1552</v>
      </c>
      <c r="FJ155" s="119" t="s">
        <v>7222</v>
      </c>
      <c r="FK155" s="561">
        <v>2008</v>
      </c>
      <c r="FL155" s="561">
        <v>3</v>
      </c>
      <c r="FM155" s="600">
        <v>1</v>
      </c>
      <c r="FN155" s="761" t="s">
        <v>1298</v>
      </c>
      <c r="FO155" s="762" t="s">
        <v>1593</v>
      </c>
      <c r="FP155" s="713">
        <v>2</v>
      </c>
      <c r="FQ155" s="788" t="s">
        <v>1552</v>
      </c>
      <c r="FR155" s="119" t="s">
        <v>7222</v>
      </c>
      <c r="FS155" s="597">
        <v>2008</v>
      </c>
      <c r="FT155" s="597">
        <v>3</v>
      </c>
      <c r="FU155" s="599">
        <v>2</v>
      </c>
      <c r="FV155" s="423" t="s">
        <v>572</v>
      </c>
      <c r="FW155" s="541" t="s">
        <v>572</v>
      </c>
      <c r="FX155" s="538" t="s">
        <v>7624</v>
      </c>
      <c r="FY155" s="539" t="s">
        <v>572</v>
      </c>
      <c r="FZ155" s="539">
        <v>0</v>
      </c>
      <c r="GA155" s="676">
        <v>0</v>
      </c>
      <c r="GB155" s="860" t="s">
        <v>572</v>
      </c>
      <c r="GC155" s="571" t="s">
        <v>8</v>
      </c>
      <c r="GD155" s="183">
        <v>2</v>
      </c>
      <c r="GE155" s="683" t="s">
        <v>2699</v>
      </c>
      <c r="GF155" s="183">
        <v>2003</v>
      </c>
      <c r="GG155" s="183">
        <v>3</v>
      </c>
      <c r="GH155" s="340" t="s">
        <v>8835</v>
      </c>
      <c r="GI155" s="184">
        <v>4</v>
      </c>
      <c r="GJ155" s="426">
        <f t="shared" si="17"/>
        <v>14</v>
      </c>
      <c r="GK155" s="427">
        <f t="shared" si="18"/>
        <v>63.636363636363633</v>
      </c>
      <c r="GL155" s="12" t="str">
        <f t="shared" si="19"/>
        <v>B</v>
      </c>
      <c r="GM155" s="83" t="s">
        <v>38</v>
      </c>
      <c r="GN155" s="18" t="s">
        <v>2458</v>
      </c>
      <c r="GO155" s="342"/>
      <c r="GP155" s="1016">
        <v>42</v>
      </c>
      <c r="GQ155" s="184">
        <v>0</v>
      </c>
      <c r="GR155" s="57"/>
      <c r="GS155" s="58"/>
      <c r="GT155" s="59"/>
    </row>
    <row r="156" spans="1:202" x14ac:dyDescent="0.25">
      <c r="A156" s="67">
        <v>154</v>
      </c>
      <c r="B156" s="13"/>
      <c r="C156" s="14" t="s">
        <v>902</v>
      </c>
      <c r="D156" s="83" t="s">
        <v>12</v>
      </c>
      <c r="E156" s="849">
        <v>15129.272999999999</v>
      </c>
      <c r="F156" s="847">
        <v>15104.194794065868</v>
      </c>
      <c r="G156" s="49">
        <v>1000</v>
      </c>
      <c r="H156" s="109" t="s">
        <v>904</v>
      </c>
      <c r="I156" s="369" t="s">
        <v>903</v>
      </c>
      <c r="J156" s="50">
        <v>1</v>
      </c>
      <c r="K156" s="115" t="s">
        <v>2144</v>
      </c>
      <c r="L156" s="16">
        <v>2</v>
      </c>
      <c r="M156" s="19" t="s">
        <v>2063</v>
      </c>
      <c r="N156" s="16">
        <v>1</v>
      </c>
      <c r="O156" s="17" t="s">
        <v>572</v>
      </c>
      <c r="P156" s="50">
        <v>0</v>
      </c>
      <c r="Q156" s="53" t="s">
        <v>572</v>
      </c>
      <c r="R156" s="16">
        <v>0</v>
      </c>
      <c r="S156" s="50">
        <v>0</v>
      </c>
      <c r="T156" s="167" t="s">
        <v>572</v>
      </c>
      <c r="U156" s="16">
        <v>1</v>
      </c>
      <c r="V156" s="254">
        <v>1</v>
      </c>
      <c r="W156" s="16">
        <v>0</v>
      </c>
      <c r="X156" s="19" t="s">
        <v>572</v>
      </c>
      <c r="Y156" s="16">
        <v>0</v>
      </c>
      <c r="Z156" s="17" t="s">
        <v>572</v>
      </c>
      <c r="AA156" s="16">
        <v>1</v>
      </c>
      <c r="AB156" s="50">
        <v>1</v>
      </c>
      <c r="AC156" s="51">
        <v>2001</v>
      </c>
      <c r="AD156" s="16">
        <v>0</v>
      </c>
      <c r="AE156" s="50"/>
      <c r="AF156" s="50" t="s">
        <v>572</v>
      </c>
      <c r="AG156" s="55" t="s">
        <v>572</v>
      </c>
      <c r="AH156" s="16">
        <v>0</v>
      </c>
      <c r="AI156" s="50"/>
      <c r="AJ156" s="51" t="s">
        <v>572</v>
      </c>
      <c r="AK156" s="16">
        <v>1</v>
      </c>
      <c r="AL156" s="50">
        <v>4</v>
      </c>
      <c r="AM156" s="50">
        <v>0</v>
      </c>
      <c r="AN156" s="51">
        <v>2006</v>
      </c>
      <c r="AO156" s="16">
        <v>1</v>
      </c>
      <c r="AP156" s="50">
        <v>0</v>
      </c>
      <c r="AQ156" s="51">
        <v>2006</v>
      </c>
      <c r="AR156" s="16">
        <v>1</v>
      </c>
      <c r="AS156" s="50">
        <v>1</v>
      </c>
      <c r="AT156" s="50">
        <v>0</v>
      </c>
      <c r="AU156" s="50">
        <v>0</v>
      </c>
      <c r="AV156" s="50">
        <v>0</v>
      </c>
      <c r="AW156" s="50">
        <v>1</v>
      </c>
      <c r="AX156" s="50">
        <v>0</v>
      </c>
      <c r="AY156" s="50">
        <v>0</v>
      </c>
      <c r="AZ156" s="50">
        <v>1</v>
      </c>
      <c r="BA156" s="50">
        <v>0</v>
      </c>
      <c r="BB156" s="50">
        <v>1</v>
      </c>
      <c r="BC156" s="19" t="s">
        <v>2169</v>
      </c>
      <c r="BD156" s="423">
        <v>0</v>
      </c>
      <c r="BE156" s="475" t="s">
        <v>572</v>
      </c>
      <c r="BF156" s="25">
        <v>0</v>
      </c>
      <c r="BG156" s="19" t="s">
        <v>572</v>
      </c>
      <c r="BH156" s="16">
        <v>0</v>
      </c>
      <c r="BI156" s="19" t="s">
        <v>572</v>
      </c>
      <c r="BJ156" s="16">
        <v>2</v>
      </c>
      <c r="BK156" s="21" t="s">
        <v>906</v>
      </c>
      <c r="BL156" s="20" t="s">
        <v>905</v>
      </c>
      <c r="BM156" s="21" t="s">
        <v>147</v>
      </c>
      <c r="BN156" s="20" t="s">
        <v>146</v>
      </c>
      <c r="BO156" s="19" t="s">
        <v>2142</v>
      </c>
      <c r="BP156" s="16">
        <v>0</v>
      </c>
      <c r="BQ156" s="134" t="s">
        <v>572</v>
      </c>
      <c r="BR156" s="16">
        <v>1</v>
      </c>
      <c r="BS156" s="19" t="s">
        <v>2184</v>
      </c>
      <c r="BT156" s="16">
        <v>0</v>
      </c>
      <c r="BU156" s="69" t="s">
        <v>572</v>
      </c>
      <c r="BV156" s="16">
        <v>0</v>
      </c>
      <c r="BW156" s="50">
        <v>3</v>
      </c>
      <c r="BX156" s="69" t="s">
        <v>572</v>
      </c>
      <c r="BY156" s="16" t="s">
        <v>2007</v>
      </c>
      <c r="BZ156" s="50" t="s">
        <v>1966</v>
      </c>
      <c r="CA156" s="50" t="s">
        <v>572</v>
      </c>
      <c r="CB156" s="50" t="s">
        <v>572</v>
      </c>
      <c r="CC156" s="51">
        <v>0</v>
      </c>
      <c r="CD156" s="75" t="s">
        <v>1723</v>
      </c>
      <c r="CE156" s="1131" t="s">
        <v>1580</v>
      </c>
      <c r="CF156" s="75" t="s">
        <v>1548</v>
      </c>
      <c r="CG156" s="75" t="s">
        <v>1549</v>
      </c>
      <c r="CH156" s="75">
        <v>3</v>
      </c>
      <c r="CI156" s="75">
        <v>2005</v>
      </c>
      <c r="CJ156" s="75" t="s">
        <v>1548</v>
      </c>
      <c r="CK156" s="75">
        <v>1</v>
      </c>
      <c r="CL156" s="75">
        <v>1</v>
      </c>
      <c r="CM156" s="75" t="s">
        <v>1558</v>
      </c>
      <c r="CN156" s="75" t="s">
        <v>1551</v>
      </c>
      <c r="CO156" s="75">
        <f t="shared" si="16"/>
        <v>2</v>
      </c>
      <c r="CP156" s="336"/>
      <c r="CQ156" s="67">
        <v>154</v>
      </c>
      <c r="CR156" s="500" t="s">
        <v>902</v>
      </c>
      <c r="CS156" s="507" t="s">
        <v>3698</v>
      </c>
      <c r="CT156" s="511">
        <v>2009</v>
      </c>
      <c r="CU156" s="512"/>
      <c r="CV156" s="632" t="s">
        <v>4741</v>
      </c>
      <c r="CW156" s="568">
        <v>1</v>
      </c>
      <c r="CX156" s="636" t="s">
        <v>5678</v>
      </c>
      <c r="CY156" s="380">
        <v>0.37680999999999998</v>
      </c>
      <c r="CZ156" s="380">
        <v>0.30709999999999998</v>
      </c>
      <c r="DA156" s="656">
        <v>78</v>
      </c>
      <c r="DB156" s="597">
        <v>32</v>
      </c>
      <c r="DC156" s="597">
        <v>5</v>
      </c>
      <c r="DD156" s="597">
        <v>15</v>
      </c>
      <c r="DE156" s="156" t="s">
        <v>9181</v>
      </c>
      <c r="DF156" s="1025" t="s">
        <v>9182</v>
      </c>
      <c r="DG156" s="717">
        <v>2</v>
      </c>
      <c r="DH156" s="119" t="s">
        <v>9183</v>
      </c>
      <c r="DI156" s="700">
        <v>2007</v>
      </c>
      <c r="DJ156" s="521" t="s">
        <v>2142</v>
      </c>
      <c r="DK156" s="537">
        <v>1970</v>
      </c>
      <c r="DL156" s="538" t="s">
        <v>4440</v>
      </c>
      <c r="DM156" s="581">
        <v>2015</v>
      </c>
      <c r="DN156" s="580">
        <v>1</v>
      </c>
      <c r="DO156" s="581" t="s">
        <v>572</v>
      </c>
      <c r="DP156" s="183" t="s">
        <v>572</v>
      </c>
      <c r="DQ156" s="183" t="s">
        <v>572</v>
      </c>
      <c r="DR156" s="183" t="s">
        <v>572</v>
      </c>
      <c r="DS156" s="184" t="s">
        <v>572</v>
      </c>
      <c r="DT156" s="571" t="s">
        <v>6460</v>
      </c>
      <c r="DU156" s="676">
        <v>1960</v>
      </c>
      <c r="DV156" s="183" t="s">
        <v>4053</v>
      </c>
      <c r="DW156" s="547" t="s">
        <v>4054</v>
      </c>
      <c r="DX156" s="183">
        <v>2</v>
      </c>
      <c r="DY156" s="183" t="s">
        <v>4053</v>
      </c>
      <c r="DZ156" s="538" t="s">
        <v>6217</v>
      </c>
      <c r="EA156" s="374">
        <v>2008</v>
      </c>
      <c r="EB156" s="58">
        <v>3</v>
      </c>
      <c r="EC156" s="183">
        <v>2</v>
      </c>
      <c r="ED156" s="642" t="s">
        <v>5487</v>
      </c>
      <c r="EE156" s="539">
        <v>1962</v>
      </c>
      <c r="EF156" s="537">
        <v>1976</v>
      </c>
      <c r="EG156" s="539">
        <v>0</v>
      </c>
      <c r="EH156" s="547" t="s">
        <v>6161</v>
      </c>
      <c r="EI156" s="541" t="s">
        <v>4138</v>
      </c>
      <c r="EJ156" s="183">
        <v>2</v>
      </c>
      <c r="EK156" s="183" t="s">
        <v>2699</v>
      </c>
      <c r="EL156" s="538" t="s">
        <v>6160</v>
      </c>
      <c r="EM156" s="370">
        <v>2006</v>
      </c>
      <c r="EN156" s="370">
        <v>3</v>
      </c>
      <c r="EO156" s="700">
        <v>2</v>
      </c>
      <c r="EP156" s="676">
        <v>1</v>
      </c>
      <c r="EQ156" s="676">
        <v>1</v>
      </c>
      <c r="ER156" s="542" t="s">
        <v>4589</v>
      </c>
      <c r="ES156" s="183">
        <v>2013</v>
      </c>
      <c r="ET156" s="184">
        <v>2</v>
      </c>
      <c r="EU156" s="799">
        <v>0</v>
      </c>
      <c r="EV156" s="569" t="s">
        <v>572</v>
      </c>
      <c r="EW156" s="559" t="s">
        <v>572</v>
      </c>
      <c r="EX156" s="561">
        <v>0</v>
      </c>
      <c r="EY156" s="571" t="s">
        <v>5729</v>
      </c>
      <c r="EZ156" s="183">
        <v>2008</v>
      </c>
      <c r="FA156" s="599">
        <v>1</v>
      </c>
      <c r="FB156" s="742">
        <f>IFERROR(VLOOKUP($C156,'PS Employment'!$B$2:$N$107,12,FALSE)*1000,"-")</f>
        <v>119098</v>
      </c>
      <c r="FC156" s="740">
        <v>2</v>
      </c>
      <c r="FD156" s="692" t="s">
        <v>6853</v>
      </c>
      <c r="FE156" s="747">
        <v>2005</v>
      </c>
      <c r="FF156" s="761" t="s">
        <v>7429</v>
      </c>
      <c r="FG156" s="762" t="s">
        <v>7430</v>
      </c>
      <c r="FH156" s="713">
        <v>1</v>
      </c>
      <c r="FI156" s="788" t="s">
        <v>1563</v>
      </c>
      <c r="FJ156" s="119" t="s">
        <v>7428</v>
      </c>
      <c r="FK156" s="561">
        <v>2014</v>
      </c>
      <c r="FL156" s="561">
        <v>3</v>
      </c>
      <c r="FM156" s="600">
        <v>2</v>
      </c>
      <c r="FN156" s="818" t="s">
        <v>1595</v>
      </c>
      <c r="FO156" s="773" t="s">
        <v>1596</v>
      </c>
      <c r="FP156" s="792">
        <v>1</v>
      </c>
      <c r="FQ156" s="781" t="s">
        <v>1563</v>
      </c>
      <c r="FR156" s="536" t="s">
        <v>7431</v>
      </c>
      <c r="FS156" s="597">
        <v>2005</v>
      </c>
      <c r="FT156" s="597">
        <v>3</v>
      </c>
      <c r="FU156" s="599">
        <v>2</v>
      </c>
      <c r="FV156" s="564" t="s">
        <v>2316</v>
      </c>
      <c r="FW156" s="547" t="s">
        <v>5963</v>
      </c>
      <c r="FX156" s="536" t="s">
        <v>6540</v>
      </c>
      <c r="FY156" s="539">
        <v>2008</v>
      </c>
      <c r="FZ156" s="539">
        <v>3</v>
      </c>
      <c r="GA156" s="676">
        <v>1</v>
      </c>
      <c r="GB156" s="650" t="s">
        <v>6541</v>
      </c>
      <c r="GC156" s="571" t="s">
        <v>9462</v>
      </c>
      <c r="GD156" s="183">
        <v>1</v>
      </c>
      <c r="GE156" s="683" t="s">
        <v>1563</v>
      </c>
      <c r="GF156" s="183">
        <v>1997</v>
      </c>
      <c r="GG156" s="183">
        <v>3</v>
      </c>
      <c r="GH156" s="340" t="s">
        <v>8835</v>
      </c>
      <c r="GI156" s="184">
        <v>4</v>
      </c>
      <c r="GJ156" s="426">
        <f t="shared" si="17"/>
        <v>14</v>
      </c>
      <c r="GK156" s="427">
        <f t="shared" si="18"/>
        <v>63.636363636363633</v>
      </c>
      <c r="GL156" s="12" t="str">
        <f t="shared" si="19"/>
        <v>B</v>
      </c>
      <c r="GM156" s="83" t="s">
        <v>12</v>
      </c>
      <c r="GN156" s="18" t="s">
        <v>2454</v>
      </c>
      <c r="GO156" s="342"/>
      <c r="GP156" s="1016"/>
      <c r="GQ156" s="184">
        <v>0</v>
      </c>
      <c r="GR156" s="57"/>
      <c r="GS156" s="58"/>
      <c r="GT156" s="59"/>
    </row>
    <row r="157" spans="1:202" x14ac:dyDescent="0.25">
      <c r="A157" s="67">
        <v>155</v>
      </c>
      <c r="B157" s="13"/>
      <c r="C157" s="14" t="s">
        <v>907</v>
      </c>
      <c r="D157" s="83" t="s">
        <v>21</v>
      </c>
      <c r="E157" s="849">
        <v>8850.9750000000004</v>
      </c>
      <c r="F157" s="847">
        <v>39018.613688238642</v>
      </c>
      <c r="G157" s="49">
        <v>4408</v>
      </c>
      <c r="H157" s="177" t="s">
        <v>3153</v>
      </c>
      <c r="I157" s="369" t="s">
        <v>908</v>
      </c>
      <c r="J157" s="50">
        <v>2</v>
      </c>
      <c r="K157" s="177" t="s">
        <v>2437</v>
      </c>
      <c r="L157" s="16">
        <v>2</v>
      </c>
      <c r="M157" s="19" t="s">
        <v>1536</v>
      </c>
      <c r="N157" s="16">
        <v>1</v>
      </c>
      <c r="O157" s="17" t="s">
        <v>572</v>
      </c>
      <c r="P157" s="50">
        <v>0</v>
      </c>
      <c r="Q157" s="53" t="s">
        <v>572</v>
      </c>
      <c r="R157" s="16">
        <v>0</v>
      </c>
      <c r="S157" s="50">
        <v>0</v>
      </c>
      <c r="T157" s="167" t="s">
        <v>572</v>
      </c>
      <c r="U157" s="16">
        <v>2</v>
      </c>
      <c r="V157" s="254">
        <v>1</v>
      </c>
      <c r="W157" s="16">
        <v>0</v>
      </c>
      <c r="X157" s="17" t="s">
        <v>572</v>
      </c>
      <c r="Y157" s="16">
        <v>0</v>
      </c>
      <c r="Z157" s="17" t="s">
        <v>572</v>
      </c>
      <c r="AA157" s="16">
        <v>1</v>
      </c>
      <c r="AB157" s="50">
        <v>1</v>
      </c>
      <c r="AC157" s="51">
        <v>2008</v>
      </c>
      <c r="AD157" s="16">
        <v>1</v>
      </c>
      <c r="AE157" s="50">
        <v>1</v>
      </c>
      <c r="AF157" s="50">
        <v>3</v>
      </c>
      <c r="AG157" s="51">
        <v>2008</v>
      </c>
      <c r="AH157" s="16">
        <v>0</v>
      </c>
      <c r="AI157" s="50"/>
      <c r="AJ157" s="51" t="s">
        <v>572</v>
      </c>
      <c r="AK157" s="16">
        <v>1</v>
      </c>
      <c r="AL157" s="50">
        <v>2</v>
      </c>
      <c r="AM157" s="50">
        <v>1</v>
      </c>
      <c r="AN157" s="51">
        <v>2008</v>
      </c>
      <c r="AO157" s="16">
        <v>1</v>
      </c>
      <c r="AP157" s="50">
        <v>1</v>
      </c>
      <c r="AQ157" s="51">
        <v>2008</v>
      </c>
      <c r="AR157" s="16">
        <v>1</v>
      </c>
      <c r="AS157" s="50">
        <v>1</v>
      </c>
      <c r="AT157" s="50">
        <v>1</v>
      </c>
      <c r="AU157" s="50">
        <v>0</v>
      </c>
      <c r="AV157" s="50">
        <v>0</v>
      </c>
      <c r="AW157" s="50">
        <v>1</v>
      </c>
      <c r="AX157" s="50">
        <v>1</v>
      </c>
      <c r="AY157" s="50">
        <v>1</v>
      </c>
      <c r="AZ157" s="50">
        <v>1</v>
      </c>
      <c r="BA157" s="50">
        <v>1</v>
      </c>
      <c r="BB157" s="50">
        <v>0</v>
      </c>
      <c r="BC157" s="69" t="s">
        <v>572</v>
      </c>
      <c r="BD157" s="423">
        <v>0</v>
      </c>
      <c r="BE157" s="630" t="s">
        <v>572</v>
      </c>
      <c r="BF157" s="25">
        <v>0</v>
      </c>
      <c r="BG157" s="19" t="s">
        <v>572</v>
      </c>
      <c r="BH157" s="16">
        <v>0</v>
      </c>
      <c r="BI157" s="19" t="s">
        <v>572</v>
      </c>
      <c r="BJ157" s="16">
        <v>0</v>
      </c>
      <c r="BK157" s="119" t="s">
        <v>3168</v>
      </c>
      <c r="BL157" s="20" t="s">
        <v>909</v>
      </c>
      <c r="BM157" s="21" t="s">
        <v>911</v>
      </c>
      <c r="BN157" s="20" t="s">
        <v>910</v>
      </c>
      <c r="BO157" s="132" t="s">
        <v>572</v>
      </c>
      <c r="BP157" s="16">
        <v>1</v>
      </c>
      <c r="BQ157" s="19" t="s">
        <v>2062</v>
      </c>
      <c r="BR157" s="16">
        <v>1</v>
      </c>
      <c r="BS157" s="177" t="s">
        <v>2438</v>
      </c>
      <c r="BT157" s="16">
        <v>1</v>
      </c>
      <c r="BU157" s="69" t="s">
        <v>572</v>
      </c>
      <c r="BV157" s="16">
        <v>0</v>
      </c>
      <c r="BW157" s="50">
        <v>3</v>
      </c>
      <c r="BX157" s="69" t="s">
        <v>572</v>
      </c>
      <c r="BY157" s="16" t="s">
        <v>1993</v>
      </c>
      <c r="BZ157" s="50" t="s">
        <v>1980</v>
      </c>
      <c r="CA157" s="50" t="s">
        <v>1966</v>
      </c>
      <c r="CB157" s="56" t="s">
        <v>572</v>
      </c>
      <c r="CC157" s="55">
        <v>0</v>
      </c>
      <c r="CD157" s="83" t="s">
        <v>1715</v>
      </c>
      <c r="CE157" s="1131" t="s">
        <v>1716</v>
      </c>
      <c r="CF157" s="75" t="s">
        <v>1548</v>
      </c>
      <c r="CG157" s="75" t="s">
        <v>1549</v>
      </c>
      <c r="CH157" s="75">
        <v>3</v>
      </c>
      <c r="CI157" s="75">
        <v>2008</v>
      </c>
      <c r="CJ157" s="75" t="s">
        <v>1542</v>
      </c>
      <c r="CK157" s="75">
        <v>1</v>
      </c>
      <c r="CL157" s="75">
        <v>2</v>
      </c>
      <c r="CM157" s="75" t="s">
        <v>1600</v>
      </c>
      <c r="CN157" s="75" t="s">
        <v>1553</v>
      </c>
      <c r="CO157" s="75">
        <f t="shared" si="16"/>
        <v>2</v>
      </c>
      <c r="CP157" s="336"/>
      <c r="CQ157" s="67">
        <v>155</v>
      </c>
      <c r="CR157" s="500" t="s">
        <v>907</v>
      </c>
      <c r="CS157" s="507" t="s">
        <v>3699</v>
      </c>
      <c r="CT157" s="511"/>
      <c r="CU157" s="512"/>
      <c r="CV157" s="632" t="s">
        <v>4742</v>
      </c>
      <c r="CW157" s="568">
        <v>1</v>
      </c>
      <c r="CX157" s="636" t="s">
        <v>5679</v>
      </c>
      <c r="CY157" s="380">
        <v>0.81884000000000001</v>
      </c>
      <c r="CZ157" s="380">
        <v>0.39369999999999999</v>
      </c>
      <c r="DA157" s="656">
        <v>72</v>
      </c>
      <c r="DB157" s="597">
        <v>52</v>
      </c>
      <c r="DC157" s="597">
        <v>12</v>
      </c>
      <c r="DD157" s="597">
        <v>18</v>
      </c>
      <c r="DE157" s="156" t="s">
        <v>9184</v>
      </c>
      <c r="DF157" s="1025" t="s">
        <v>9185</v>
      </c>
      <c r="DG157" s="717">
        <v>7</v>
      </c>
      <c r="DH157" s="119" t="s">
        <v>9186</v>
      </c>
      <c r="DI157" s="700">
        <v>2009</v>
      </c>
      <c r="DJ157" s="521" t="s">
        <v>4331</v>
      </c>
      <c r="DK157" s="537">
        <v>2005</v>
      </c>
      <c r="DL157" s="538" t="s">
        <v>4332</v>
      </c>
      <c r="DM157" s="580">
        <v>2009</v>
      </c>
      <c r="DN157" s="580">
        <v>3</v>
      </c>
      <c r="DO157" s="580">
        <v>4</v>
      </c>
      <c r="DP157" s="183" t="s">
        <v>572</v>
      </c>
      <c r="DQ157" s="183" t="s">
        <v>572</v>
      </c>
      <c r="DR157" s="183" t="s">
        <v>572</v>
      </c>
      <c r="DS157" s="184" t="s">
        <v>572</v>
      </c>
      <c r="DT157" s="571" t="s">
        <v>6461</v>
      </c>
      <c r="DU157" s="676">
        <v>1889</v>
      </c>
      <c r="DV157" s="539" t="s">
        <v>5797</v>
      </c>
      <c r="DW157" s="541" t="s">
        <v>5754</v>
      </c>
      <c r="DX157" s="539">
        <v>1</v>
      </c>
      <c r="DY157" s="183" t="s">
        <v>1563</v>
      </c>
      <c r="DZ157" s="538" t="s">
        <v>6462</v>
      </c>
      <c r="EA157" s="374">
        <v>2013</v>
      </c>
      <c r="EB157" s="370">
        <v>3</v>
      </c>
      <c r="EC157" s="539">
        <v>3</v>
      </c>
      <c r="ED157" s="642" t="s">
        <v>5488</v>
      </c>
      <c r="EE157" s="539">
        <v>1875</v>
      </c>
      <c r="EF157" s="537">
        <v>2001</v>
      </c>
      <c r="EG157" s="539">
        <v>3</v>
      </c>
      <c r="EH157" s="541" t="s">
        <v>4139</v>
      </c>
      <c r="EI157" s="541" t="s">
        <v>6463</v>
      </c>
      <c r="EJ157" s="539">
        <v>1</v>
      </c>
      <c r="EK157" s="183" t="s">
        <v>1563</v>
      </c>
      <c r="EL157" s="538" t="s">
        <v>6464</v>
      </c>
      <c r="EM157" s="370">
        <v>2010</v>
      </c>
      <c r="EN157" s="370">
        <v>3</v>
      </c>
      <c r="EO157" s="700">
        <v>2</v>
      </c>
      <c r="EP157" s="676">
        <v>1</v>
      </c>
      <c r="EQ157" s="676">
        <v>1</v>
      </c>
      <c r="ER157" s="542" t="s">
        <v>4590</v>
      </c>
      <c r="ES157" s="629">
        <v>2011</v>
      </c>
      <c r="ET157" s="184">
        <v>2</v>
      </c>
      <c r="EU157" s="799">
        <v>0</v>
      </c>
      <c r="EV157" s="571" t="s">
        <v>4591</v>
      </c>
      <c r="EW157" s="183">
        <v>2011</v>
      </c>
      <c r="EX157" s="597">
        <v>2</v>
      </c>
      <c r="EY157" s="571" t="s">
        <v>6616</v>
      </c>
      <c r="EZ157" s="183">
        <v>2010</v>
      </c>
      <c r="FA157" s="599">
        <v>3</v>
      </c>
      <c r="FB157" s="742">
        <f>IFERROR(VLOOKUP($C157,'PS Employment'!$B$2:$N$107,12,FALSE)*1000,"-")</f>
        <v>556100</v>
      </c>
      <c r="FC157" s="740">
        <v>2</v>
      </c>
      <c r="FD157" s="692" t="s">
        <v>6853</v>
      </c>
      <c r="FE157" s="747">
        <v>2010</v>
      </c>
      <c r="FF157" s="761" t="s">
        <v>2948</v>
      </c>
      <c r="FG157" s="762" t="s">
        <v>7433</v>
      </c>
      <c r="FH157" s="713">
        <v>1</v>
      </c>
      <c r="FI157" s="788" t="s">
        <v>1563</v>
      </c>
      <c r="FJ157" s="119" t="s">
        <v>7432</v>
      </c>
      <c r="FK157" s="561">
        <v>2013</v>
      </c>
      <c r="FL157" s="561">
        <v>3</v>
      </c>
      <c r="FM157" s="600">
        <v>2</v>
      </c>
      <c r="FN157" s="818" t="s">
        <v>1276</v>
      </c>
      <c r="FO157" s="773" t="s">
        <v>1555</v>
      </c>
      <c r="FP157" s="792">
        <v>2</v>
      </c>
      <c r="FQ157" s="781" t="s">
        <v>1565</v>
      </c>
      <c r="FR157" s="536" t="s">
        <v>6876</v>
      </c>
      <c r="FS157" s="597">
        <v>2008</v>
      </c>
      <c r="FT157" s="597">
        <v>3</v>
      </c>
      <c r="FU157" s="599">
        <v>2</v>
      </c>
      <c r="FV157" s="564" t="s">
        <v>1546</v>
      </c>
      <c r="FW157" s="547" t="s">
        <v>5907</v>
      </c>
      <c r="FX157" s="536" t="s">
        <v>6542</v>
      </c>
      <c r="FY157" s="539">
        <v>2013</v>
      </c>
      <c r="FZ157" s="539">
        <v>3</v>
      </c>
      <c r="GA157" s="676">
        <v>2</v>
      </c>
      <c r="GB157" s="650" t="s">
        <v>6543</v>
      </c>
      <c r="GC157" s="980" t="s">
        <v>9463</v>
      </c>
      <c r="GD157" s="183">
        <v>2</v>
      </c>
      <c r="GE157" s="683" t="s">
        <v>2699</v>
      </c>
      <c r="GF157" s="183">
        <v>2009</v>
      </c>
      <c r="GG157" s="183">
        <v>3</v>
      </c>
      <c r="GH157" s="340" t="s">
        <v>8835</v>
      </c>
      <c r="GI157" s="184">
        <v>4</v>
      </c>
      <c r="GJ157" s="426">
        <f t="shared" si="17"/>
        <v>16</v>
      </c>
      <c r="GK157" s="427">
        <f t="shared" si="18"/>
        <v>72.727272727272734</v>
      </c>
      <c r="GL157" s="12" t="str">
        <f t="shared" si="19"/>
        <v>B</v>
      </c>
      <c r="GM157" s="83" t="s">
        <v>21</v>
      </c>
      <c r="GN157" s="83" t="s">
        <v>2456</v>
      </c>
      <c r="GO157" s="342"/>
      <c r="GP157" s="1017"/>
      <c r="GQ157" s="59">
        <v>0</v>
      </c>
      <c r="GR157" s="57"/>
      <c r="GS157" s="58"/>
      <c r="GT157" s="59"/>
    </row>
    <row r="158" spans="1:202" x14ac:dyDescent="0.25">
      <c r="A158" s="67">
        <v>156</v>
      </c>
      <c r="B158" s="13"/>
      <c r="C158" s="14" t="s">
        <v>912</v>
      </c>
      <c r="D158" s="83" t="s">
        <v>38</v>
      </c>
      <c r="E158" s="849">
        <v>96.471000000000004</v>
      </c>
      <c r="F158" s="847">
        <v>1371.1743697612253</v>
      </c>
      <c r="G158" s="49">
        <v>14213</v>
      </c>
      <c r="H158" s="177" t="s">
        <v>3154</v>
      </c>
      <c r="I158" s="369" t="s">
        <v>8</v>
      </c>
      <c r="J158" s="50">
        <v>0</v>
      </c>
      <c r="K158" s="53" t="s">
        <v>572</v>
      </c>
      <c r="L158" s="16">
        <v>1</v>
      </c>
      <c r="M158" s="1175" t="s">
        <v>9617</v>
      </c>
      <c r="N158" s="16">
        <v>0</v>
      </c>
      <c r="O158" s="17" t="s">
        <v>572</v>
      </c>
      <c r="P158" s="50">
        <v>0</v>
      </c>
      <c r="Q158" s="53" t="s">
        <v>572</v>
      </c>
      <c r="R158" s="16">
        <v>0</v>
      </c>
      <c r="S158" s="50">
        <v>0</v>
      </c>
      <c r="T158" s="167" t="s">
        <v>572</v>
      </c>
      <c r="U158" s="16">
        <v>0</v>
      </c>
      <c r="V158" s="254">
        <v>0</v>
      </c>
      <c r="W158" s="16">
        <v>0</v>
      </c>
      <c r="X158" s="17" t="s">
        <v>572</v>
      </c>
      <c r="Y158" s="16">
        <v>0</v>
      </c>
      <c r="Z158" s="17" t="s">
        <v>572</v>
      </c>
      <c r="AA158" s="16">
        <v>0</v>
      </c>
      <c r="AB158" s="50"/>
      <c r="AC158" s="51" t="s">
        <v>572</v>
      </c>
      <c r="AD158" s="25">
        <v>0</v>
      </c>
      <c r="AE158" s="50"/>
      <c r="AF158" s="50" t="s">
        <v>572</v>
      </c>
      <c r="AG158" s="55" t="s">
        <v>572</v>
      </c>
      <c r="AH158" s="16">
        <v>0</v>
      </c>
      <c r="AI158" s="50"/>
      <c r="AJ158" s="51" t="s">
        <v>572</v>
      </c>
      <c r="AK158" s="16">
        <v>0</v>
      </c>
      <c r="AL158" s="50"/>
      <c r="AM158" s="50"/>
      <c r="AN158" s="51" t="s">
        <v>572</v>
      </c>
      <c r="AO158" s="64">
        <v>0</v>
      </c>
      <c r="AP158" s="65"/>
      <c r="AQ158" s="66" t="s">
        <v>572</v>
      </c>
      <c r="AR158" s="16">
        <v>0</v>
      </c>
      <c r="AS158" s="50">
        <v>0</v>
      </c>
      <c r="AT158" s="50">
        <v>0</v>
      </c>
      <c r="AU158" s="50">
        <v>0</v>
      </c>
      <c r="AV158" s="50">
        <v>0</v>
      </c>
      <c r="AW158" s="50">
        <v>0</v>
      </c>
      <c r="AX158" s="50">
        <v>0</v>
      </c>
      <c r="AY158" s="50">
        <v>0</v>
      </c>
      <c r="AZ158" s="50">
        <v>0</v>
      </c>
      <c r="BA158" s="50">
        <v>0</v>
      </c>
      <c r="BB158" s="50">
        <v>0</v>
      </c>
      <c r="BC158" s="69" t="s">
        <v>572</v>
      </c>
      <c r="BD158" s="423">
        <v>0</v>
      </c>
      <c r="BE158" s="475" t="s">
        <v>572</v>
      </c>
      <c r="BF158" s="25">
        <v>0</v>
      </c>
      <c r="BG158" s="17" t="s">
        <v>572</v>
      </c>
      <c r="BH158" s="16">
        <v>0</v>
      </c>
      <c r="BI158" s="17" t="s">
        <v>572</v>
      </c>
      <c r="BJ158" s="16">
        <v>2</v>
      </c>
      <c r="BK158" s="21" t="s">
        <v>914</v>
      </c>
      <c r="BL158" s="20" t="s">
        <v>913</v>
      </c>
      <c r="BM158" s="21" t="s">
        <v>916</v>
      </c>
      <c r="BN158" s="20" t="s">
        <v>915</v>
      </c>
      <c r="BO158" s="19" t="s">
        <v>2061</v>
      </c>
      <c r="BP158" s="16">
        <v>0</v>
      </c>
      <c r="BQ158" s="134" t="s">
        <v>572</v>
      </c>
      <c r="BR158" s="16">
        <v>0</v>
      </c>
      <c r="BS158" s="17" t="s">
        <v>572</v>
      </c>
      <c r="BT158" s="16">
        <v>0</v>
      </c>
      <c r="BU158" s="69" t="s">
        <v>572</v>
      </c>
      <c r="BV158" s="16">
        <v>0</v>
      </c>
      <c r="BW158" s="50">
        <v>0</v>
      </c>
      <c r="BX158" s="69" t="s">
        <v>572</v>
      </c>
      <c r="BY158" s="16" t="s">
        <v>1966</v>
      </c>
      <c r="BZ158" s="56" t="s">
        <v>572</v>
      </c>
      <c r="CA158" s="56" t="s">
        <v>572</v>
      </c>
      <c r="CB158" s="56" t="s">
        <v>572</v>
      </c>
      <c r="CC158" s="55" t="s">
        <v>572</v>
      </c>
      <c r="CD158" s="518" t="s">
        <v>6469</v>
      </c>
      <c r="CE158" s="1133" t="s">
        <v>6470</v>
      </c>
      <c r="CF158" s="75" t="s">
        <v>1548</v>
      </c>
      <c r="CG158" s="518" t="s">
        <v>1549</v>
      </c>
      <c r="CH158" s="518">
        <v>3</v>
      </c>
      <c r="CI158" s="518">
        <v>2008</v>
      </c>
      <c r="CJ158" s="518" t="s">
        <v>1548</v>
      </c>
      <c r="CK158" s="518">
        <v>1</v>
      </c>
      <c r="CL158" s="518">
        <v>1</v>
      </c>
      <c r="CM158" s="518" t="s">
        <v>1563</v>
      </c>
      <c r="CN158" s="518" t="s">
        <v>1551</v>
      </c>
      <c r="CO158" s="518">
        <f t="shared" si="16"/>
        <v>2</v>
      </c>
      <c r="CP158" s="336"/>
      <c r="CQ158" s="67">
        <v>156</v>
      </c>
      <c r="CR158" s="500" t="s">
        <v>912</v>
      </c>
      <c r="CS158" s="507" t="s">
        <v>3700</v>
      </c>
      <c r="CT158" s="511"/>
      <c r="CU158" s="512"/>
      <c r="CV158" s="632" t="s">
        <v>5548</v>
      </c>
      <c r="CW158" s="568">
        <v>2</v>
      </c>
      <c r="CX158" s="636" t="s">
        <v>5680</v>
      </c>
      <c r="CY158" s="380">
        <v>0.40579999999999999</v>
      </c>
      <c r="CZ158" s="380">
        <v>0.33069999999999999</v>
      </c>
      <c r="DA158" s="656">
        <v>53</v>
      </c>
      <c r="DB158" s="597">
        <v>30</v>
      </c>
      <c r="DC158" s="597">
        <v>7</v>
      </c>
      <c r="DD158" s="597">
        <v>47</v>
      </c>
      <c r="DE158" s="119" t="s">
        <v>9187</v>
      </c>
      <c r="DF158" s="1025" t="s">
        <v>9188</v>
      </c>
      <c r="DG158" s="717">
        <v>5</v>
      </c>
      <c r="DH158" s="496" t="s">
        <v>9468</v>
      </c>
      <c r="DI158" s="700">
        <v>2010</v>
      </c>
      <c r="DJ158" s="521" t="s">
        <v>4334</v>
      </c>
      <c r="DK158" s="537">
        <v>1976</v>
      </c>
      <c r="DL158" s="538" t="s">
        <v>4333</v>
      </c>
      <c r="DM158" s="580">
        <v>2009</v>
      </c>
      <c r="DN158" s="580">
        <v>3</v>
      </c>
      <c r="DO158" s="580">
        <v>4</v>
      </c>
      <c r="DP158" s="183" t="s">
        <v>572</v>
      </c>
      <c r="DQ158" s="183" t="s">
        <v>572</v>
      </c>
      <c r="DR158" s="183" t="s">
        <v>572</v>
      </c>
      <c r="DS158" s="184" t="s">
        <v>572</v>
      </c>
      <c r="DT158" s="571" t="s">
        <v>5290</v>
      </c>
      <c r="DU158" s="676">
        <v>1976</v>
      </c>
      <c r="DV158" s="183" t="s">
        <v>6472</v>
      </c>
      <c r="DW158" s="547" t="s">
        <v>6471</v>
      </c>
      <c r="DX158" s="183">
        <v>2</v>
      </c>
      <c r="DY158" s="183" t="s">
        <v>2699</v>
      </c>
      <c r="DZ158" s="538" t="s">
        <v>6465</v>
      </c>
      <c r="EA158" s="374">
        <v>2006</v>
      </c>
      <c r="EB158" s="370">
        <v>3</v>
      </c>
      <c r="EC158" s="539">
        <v>2</v>
      </c>
      <c r="ED158" s="642" t="s">
        <v>5290</v>
      </c>
      <c r="EE158" s="676">
        <v>1976</v>
      </c>
      <c r="EF158" s="537">
        <v>2000</v>
      </c>
      <c r="EG158" s="183">
        <v>4</v>
      </c>
      <c r="EH158" s="541" t="s">
        <v>4064</v>
      </c>
      <c r="EI158" s="547" t="s">
        <v>4470</v>
      </c>
      <c r="EJ158" s="183">
        <v>2</v>
      </c>
      <c r="EK158" s="183" t="s">
        <v>6962</v>
      </c>
      <c r="EL158" s="538" t="s">
        <v>6465</v>
      </c>
      <c r="EM158" s="370">
        <v>2007</v>
      </c>
      <c r="EN158" s="370">
        <v>3</v>
      </c>
      <c r="EO158" s="700">
        <v>2</v>
      </c>
      <c r="EP158" s="676">
        <v>1</v>
      </c>
      <c r="EQ158" s="676">
        <v>0</v>
      </c>
      <c r="ER158" s="542" t="s">
        <v>4592</v>
      </c>
      <c r="ES158" s="183">
        <v>2010</v>
      </c>
      <c r="ET158" s="184">
        <v>2</v>
      </c>
      <c r="EU158" s="799">
        <v>0</v>
      </c>
      <c r="EV158" s="569" t="s">
        <v>572</v>
      </c>
      <c r="EW158" s="559" t="s">
        <v>572</v>
      </c>
      <c r="EX158" s="561">
        <v>0</v>
      </c>
      <c r="EY158" s="571" t="s">
        <v>6285</v>
      </c>
      <c r="EZ158" s="183">
        <v>2013</v>
      </c>
      <c r="FA158" s="599">
        <v>3</v>
      </c>
      <c r="FB158" s="742">
        <f>IFERROR(VLOOKUP($C158,'PS Employment'!$B$2:$N$107,12,FALSE)*1000,"-")</f>
        <v>16508</v>
      </c>
      <c r="FC158" s="740">
        <v>2</v>
      </c>
      <c r="FD158" s="692" t="s">
        <v>6853</v>
      </c>
      <c r="FE158" s="747">
        <v>2008</v>
      </c>
      <c r="FF158" s="761" t="s">
        <v>6883</v>
      </c>
      <c r="FG158" s="762" t="s">
        <v>7434</v>
      </c>
      <c r="FH158" s="713">
        <v>1</v>
      </c>
      <c r="FI158" s="788" t="s">
        <v>1563</v>
      </c>
      <c r="FJ158" s="119" t="s">
        <v>6468</v>
      </c>
      <c r="FK158" s="561">
        <v>2012</v>
      </c>
      <c r="FL158" s="561">
        <v>3</v>
      </c>
      <c r="FM158" s="600">
        <v>2</v>
      </c>
      <c r="FN158" s="818" t="s">
        <v>6469</v>
      </c>
      <c r="FO158" s="773" t="s">
        <v>6470</v>
      </c>
      <c r="FP158" s="792">
        <v>1</v>
      </c>
      <c r="FQ158" s="781" t="s">
        <v>1563</v>
      </c>
      <c r="FR158" s="536" t="s">
        <v>6877</v>
      </c>
      <c r="FS158" s="597">
        <v>2008</v>
      </c>
      <c r="FT158" s="597">
        <v>3</v>
      </c>
      <c r="FU158" s="599">
        <v>2</v>
      </c>
      <c r="FV158" s="564" t="s">
        <v>1546</v>
      </c>
      <c r="FW158" s="541" t="s">
        <v>6545</v>
      </c>
      <c r="FX158" s="536" t="s">
        <v>6544</v>
      </c>
      <c r="FY158" s="539">
        <v>2011</v>
      </c>
      <c r="FZ158" s="539">
        <v>3</v>
      </c>
      <c r="GA158" s="676">
        <v>1</v>
      </c>
      <c r="GB158" s="650" t="s">
        <v>7018</v>
      </c>
      <c r="GC158" s="177" t="s">
        <v>9464</v>
      </c>
      <c r="GD158" s="183">
        <v>2</v>
      </c>
      <c r="GE158" s="683" t="s">
        <v>8846</v>
      </c>
      <c r="GF158" s="183">
        <v>1997</v>
      </c>
      <c r="GG158" s="183">
        <v>3</v>
      </c>
      <c r="GH158" s="340" t="s">
        <v>10</v>
      </c>
      <c r="GI158" s="184">
        <v>4</v>
      </c>
      <c r="GJ158" s="426">
        <f t="shared" si="17"/>
        <v>13</v>
      </c>
      <c r="GK158" s="427">
        <f t="shared" si="18"/>
        <v>59.090909090909093</v>
      </c>
      <c r="GL158" s="12" t="str">
        <f t="shared" si="19"/>
        <v>B</v>
      </c>
      <c r="GM158" s="83" t="s">
        <v>38</v>
      </c>
      <c r="GN158" s="18" t="s">
        <v>2454</v>
      </c>
      <c r="GO158" s="342"/>
      <c r="GP158" s="1016"/>
      <c r="GQ158" s="184">
        <v>1</v>
      </c>
      <c r="GR158" s="57"/>
      <c r="GS158" s="58"/>
      <c r="GT158" s="59"/>
    </row>
    <row r="159" spans="1:202" x14ac:dyDescent="0.25">
      <c r="A159" s="67">
        <v>157</v>
      </c>
      <c r="B159" s="13"/>
      <c r="C159" s="14" t="s">
        <v>917</v>
      </c>
      <c r="D159" s="83" t="s">
        <v>12</v>
      </c>
      <c r="E159" s="849">
        <v>6453.1840000000002</v>
      </c>
      <c r="F159" s="847">
        <v>4049.950891532716</v>
      </c>
      <c r="G159" s="49">
        <v>630</v>
      </c>
      <c r="H159" s="109" t="s">
        <v>919</v>
      </c>
      <c r="I159" s="369" t="s">
        <v>918</v>
      </c>
      <c r="J159" s="50">
        <v>1</v>
      </c>
      <c r="K159" s="115" t="s">
        <v>4200</v>
      </c>
      <c r="L159" s="1174">
        <v>1</v>
      </c>
      <c r="M159" s="19" t="s">
        <v>4202</v>
      </c>
      <c r="N159" s="16">
        <v>1</v>
      </c>
      <c r="O159" s="17" t="s">
        <v>572</v>
      </c>
      <c r="P159" s="50">
        <v>1</v>
      </c>
      <c r="Q159" s="115" t="s">
        <v>4201</v>
      </c>
      <c r="R159" s="16">
        <v>0</v>
      </c>
      <c r="S159" s="50">
        <v>0</v>
      </c>
      <c r="T159" s="167" t="s">
        <v>572</v>
      </c>
      <c r="U159" s="16">
        <v>1</v>
      </c>
      <c r="V159" s="254">
        <v>0</v>
      </c>
      <c r="W159" s="16">
        <v>1</v>
      </c>
      <c r="X159" s="19" t="s">
        <v>4203</v>
      </c>
      <c r="Y159" s="16">
        <v>0</v>
      </c>
      <c r="Z159" s="17" t="s">
        <v>572</v>
      </c>
      <c r="AA159" s="16">
        <v>1</v>
      </c>
      <c r="AB159" s="50">
        <v>0</v>
      </c>
      <c r="AC159" s="51">
        <v>2009</v>
      </c>
      <c r="AD159" s="16">
        <v>1</v>
      </c>
      <c r="AE159" s="50">
        <v>0</v>
      </c>
      <c r="AF159" s="50">
        <v>5</v>
      </c>
      <c r="AG159" s="51">
        <v>2009</v>
      </c>
      <c r="AH159" s="16">
        <v>0</v>
      </c>
      <c r="AI159" s="50"/>
      <c r="AJ159" s="51" t="s">
        <v>572</v>
      </c>
      <c r="AK159" s="16">
        <v>1</v>
      </c>
      <c r="AL159" s="50">
        <v>4</v>
      </c>
      <c r="AM159" s="50">
        <v>0</v>
      </c>
      <c r="AN159" s="51">
        <v>2009</v>
      </c>
      <c r="AO159" s="16">
        <v>0</v>
      </c>
      <c r="AP159" s="50"/>
      <c r="AQ159" s="51" t="s">
        <v>572</v>
      </c>
      <c r="AR159" s="16">
        <v>1</v>
      </c>
      <c r="AS159" s="50">
        <v>1</v>
      </c>
      <c r="AT159" s="50">
        <v>0</v>
      </c>
      <c r="AU159" s="50">
        <v>0</v>
      </c>
      <c r="AV159" s="50">
        <v>0</v>
      </c>
      <c r="AW159" s="50">
        <v>1</v>
      </c>
      <c r="AX159" s="50">
        <v>0</v>
      </c>
      <c r="AY159" s="50">
        <v>0</v>
      </c>
      <c r="AZ159" s="50">
        <v>1</v>
      </c>
      <c r="BA159" s="50">
        <v>0</v>
      </c>
      <c r="BB159" s="50">
        <v>0</v>
      </c>
      <c r="BC159" s="69" t="s">
        <v>572</v>
      </c>
      <c r="BD159" s="423">
        <v>0</v>
      </c>
      <c r="BE159" s="475" t="s">
        <v>572</v>
      </c>
      <c r="BF159" s="25">
        <v>0</v>
      </c>
      <c r="BG159" s="19" t="s">
        <v>572</v>
      </c>
      <c r="BH159" s="16">
        <v>1</v>
      </c>
      <c r="BI159" s="19" t="s">
        <v>1822</v>
      </c>
      <c r="BJ159" s="16">
        <v>0</v>
      </c>
      <c r="BK159" s="21" t="s">
        <v>921</v>
      </c>
      <c r="BL159" s="20" t="s">
        <v>920</v>
      </c>
      <c r="BM159" s="21" t="s">
        <v>923</v>
      </c>
      <c r="BN159" s="20" t="s">
        <v>922</v>
      </c>
      <c r="BO159" s="132" t="s">
        <v>572</v>
      </c>
      <c r="BP159" s="16">
        <v>0</v>
      </c>
      <c r="BQ159" s="134" t="s">
        <v>572</v>
      </c>
      <c r="BR159" s="16">
        <v>1</v>
      </c>
      <c r="BS159" s="19" t="s">
        <v>2060</v>
      </c>
      <c r="BT159" s="16">
        <v>0</v>
      </c>
      <c r="BU159" s="69" t="s">
        <v>572</v>
      </c>
      <c r="BV159" s="16">
        <v>0</v>
      </c>
      <c r="BW159" s="50">
        <v>3</v>
      </c>
      <c r="BX159" s="69" t="s">
        <v>572</v>
      </c>
      <c r="BY159" s="16" t="s">
        <v>1966</v>
      </c>
      <c r="BZ159" s="56" t="s">
        <v>572</v>
      </c>
      <c r="CA159" s="56" t="s">
        <v>572</v>
      </c>
      <c r="CB159" s="56" t="s">
        <v>572</v>
      </c>
      <c r="CC159" s="55" t="s">
        <v>572</v>
      </c>
      <c r="CD159" s="75" t="s">
        <v>1281</v>
      </c>
      <c r="CE159" s="1131" t="s">
        <v>1626</v>
      </c>
      <c r="CF159" s="75" t="s">
        <v>1548</v>
      </c>
      <c r="CG159" s="75" t="s">
        <v>13</v>
      </c>
      <c r="CH159" s="73">
        <v>2</v>
      </c>
      <c r="CI159" s="67">
        <v>2009</v>
      </c>
      <c r="CJ159" s="73" t="s">
        <v>1548</v>
      </c>
      <c r="CK159" s="73">
        <v>1</v>
      </c>
      <c r="CL159" s="74">
        <v>2</v>
      </c>
      <c r="CM159" s="76" t="s">
        <v>1550</v>
      </c>
      <c r="CN159" s="75" t="s">
        <v>1553</v>
      </c>
      <c r="CO159" s="75">
        <f t="shared" si="16"/>
        <v>3</v>
      </c>
      <c r="CP159" s="336"/>
      <c r="CQ159" s="67">
        <v>157</v>
      </c>
      <c r="CR159" s="500" t="s">
        <v>917</v>
      </c>
      <c r="CS159" s="507" t="s">
        <v>3701</v>
      </c>
      <c r="CT159" s="511"/>
      <c r="CU159" s="512" t="s">
        <v>3748</v>
      </c>
      <c r="CV159" s="628" t="s">
        <v>4743</v>
      </c>
      <c r="CW159" s="568">
        <v>0</v>
      </c>
      <c r="CX159" s="636" t="s">
        <v>572</v>
      </c>
      <c r="CY159" s="380">
        <v>0.11594</v>
      </c>
      <c r="CZ159" s="380">
        <v>4.7199999999999999E-2</v>
      </c>
      <c r="DA159" s="656">
        <v>13</v>
      </c>
      <c r="DB159" s="597">
        <v>16</v>
      </c>
      <c r="DC159" s="597">
        <v>5</v>
      </c>
      <c r="DD159" s="597">
        <v>0</v>
      </c>
      <c r="DE159" s="156" t="s">
        <v>572</v>
      </c>
      <c r="DF159" s="1025" t="s">
        <v>572</v>
      </c>
      <c r="DG159" s="717" t="s">
        <v>572</v>
      </c>
      <c r="DH159" s="1025" t="s">
        <v>572</v>
      </c>
      <c r="DI159" s="700" t="s">
        <v>572</v>
      </c>
      <c r="DJ159" s="521" t="s">
        <v>919</v>
      </c>
      <c r="DK159" s="537">
        <v>1991</v>
      </c>
      <c r="DL159" s="538" t="s">
        <v>572</v>
      </c>
      <c r="DM159" s="580" t="s">
        <v>572</v>
      </c>
      <c r="DN159" s="580">
        <v>0</v>
      </c>
      <c r="DO159" s="580" t="s">
        <v>572</v>
      </c>
      <c r="DP159" s="183" t="s">
        <v>572</v>
      </c>
      <c r="DQ159" s="183" t="s">
        <v>572</v>
      </c>
      <c r="DR159" s="183" t="s">
        <v>572</v>
      </c>
      <c r="DS159" s="184" t="s">
        <v>572</v>
      </c>
      <c r="DT159" s="571" t="s">
        <v>6466</v>
      </c>
      <c r="DU159" s="676">
        <v>2002</v>
      </c>
      <c r="DV159" s="183" t="s">
        <v>6171</v>
      </c>
      <c r="DW159" s="541" t="s">
        <v>6473</v>
      </c>
      <c r="DX159" s="183">
        <v>1</v>
      </c>
      <c r="DY159" s="183" t="s">
        <v>1563</v>
      </c>
      <c r="DZ159" s="538" t="s">
        <v>6474</v>
      </c>
      <c r="EA159" s="374">
        <v>2010</v>
      </c>
      <c r="EB159" s="370">
        <v>3</v>
      </c>
      <c r="EC159" s="539">
        <v>2</v>
      </c>
      <c r="ED159" s="642" t="s">
        <v>6466</v>
      </c>
      <c r="EE159" s="539">
        <v>2002</v>
      </c>
      <c r="EF159" s="537">
        <v>1975</v>
      </c>
      <c r="EG159" s="183">
        <v>4</v>
      </c>
      <c r="EH159" s="541" t="s">
        <v>6052</v>
      </c>
      <c r="EI159" s="547" t="s">
        <v>4470</v>
      </c>
      <c r="EJ159" s="183">
        <v>2</v>
      </c>
      <c r="EK159" s="183" t="s">
        <v>7015</v>
      </c>
      <c r="EL159" s="538" t="s">
        <v>4641</v>
      </c>
      <c r="EM159" s="370">
        <v>2010</v>
      </c>
      <c r="EN159" s="370">
        <v>3</v>
      </c>
      <c r="EO159" s="700">
        <v>2</v>
      </c>
      <c r="EP159" s="676">
        <v>1</v>
      </c>
      <c r="EQ159" s="676">
        <v>0</v>
      </c>
      <c r="ER159" s="611" t="s">
        <v>572</v>
      </c>
      <c r="ES159" s="183" t="s">
        <v>572</v>
      </c>
      <c r="ET159" s="184">
        <v>0</v>
      </c>
      <c r="EU159" s="799">
        <v>0</v>
      </c>
      <c r="EV159" s="569" t="s">
        <v>572</v>
      </c>
      <c r="EW159" s="559" t="s">
        <v>572</v>
      </c>
      <c r="EX159" s="561">
        <v>0</v>
      </c>
      <c r="EY159" s="572" t="s">
        <v>572</v>
      </c>
      <c r="EZ159" s="561" t="s">
        <v>572</v>
      </c>
      <c r="FA159" s="600">
        <v>0</v>
      </c>
      <c r="FB159" s="742" t="str">
        <f>IFERROR(VLOOKUP($C159,'PS Employment'!$B$2:$N$107,12,FALSE)*1000,"-")</f>
        <v>-</v>
      </c>
      <c r="FC159" s="740" t="str">
        <f>IFERROR(VLOOKUP($C159,'PS Employment'!$B$2:$N$107,13,FALSE),"0")</f>
        <v>0</v>
      </c>
      <c r="FD159" s="15" t="s">
        <v>572</v>
      </c>
      <c r="FE159" s="747" t="s">
        <v>572</v>
      </c>
      <c r="FF159" s="759" t="s">
        <v>6652</v>
      </c>
      <c r="FG159" s="760" t="s">
        <v>7223</v>
      </c>
      <c r="FH159" s="713">
        <v>2</v>
      </c>
      <c r="FI159" s="781" t="s">
        <v>1550</v>
      </c>
      <c r="FJ159" s="119" t="s">
        <v>7210</v>
      </c>
      <c r="FK159" s="597">
        <v>2008</v>
      </c>
      <c r="FL159" s="561">
        <v>3</v>
      </c>
      <c r="FM159" s="600">
        <v>2</v>
      </c>
      <c r="FN159" s="818" t="s">
        <v>7211</v>
      </c>
      <c r="FO159" s="773" t="s">
        <v>7212</v>
      </c>
      <c r="FP159" s="792">
        <v>2</v>
      </c>
      <c r="FQ159" s="781" t="s">
        <v>1550</v>
      </c>
      <c r="FR159" s="536" t="s">
        <v>7213</v>
      </c>
      <c r="FS159" s="597">
        <v>2009</v>
      </c>
      <c r="FT159" s="597">
        <v>3</v>
      </c>
      <c r="FU159" s="599">
        <v>2</v>
      </c>
      <c r="FV159" s="564" t="s">
        <v>2315</v>
      </c>
      <c r="FW159" s="541" t="s">
        <v>6766</v>
      </c>
      <c r="FX159" s="536" t="s">
        <v>6546</v>
      </c>
      <c r="FY159" s="539">
        <v>2014</v>
      </c>
      <c r="FZ159" s="370">
        <v>3</v>
      </c>
      <c r="GA159" s="700">
        <v>1</v>
      </c>
      <c r="GB159" s="650" t="s">
        <v>7625</v>
      </c>
      <c r="GC159" s="571" t="s">
        <v>9465</v>
      </c>
      <c r="GD159" s="183">
        <v>2</v>
      </c>
      <c r="GE159" s="683" t="s">
        <v>8846</v>
      </c>
      <c r="GF159" s="183">
        <v>1993</v>
      </c>
      <c r="GG159" s="183">
        <v>3</v>
      </c>
      <c r="GH159" s="340" t="s">
        <v>8835</v>
      </c>
      <c r="GI159" s="184">
        <v>4</v>
      </c>
      <c r="GJ159" s="426">
        <f t="shared" si="17"/>
        <v>13</v>
      </c>
      <c r="GK159" s="427">
        <f t="shared" si="18"/>
        <v>59.090909090909093</v>
      </c>
      <c r="GL159" s="12" t="str">
        <f t="shared" si="19"/>
        <v>B</v>
      </c>
      <c r="GM159" s="83" t="s">
        <v>12</v>
      </c>
      <c r="GN159" s="18" t="s">
        <v>2454</v>
      </c>
      <c r="GO159" s="342">
        <v>1</v>
      </c>
      <c r="GP159" s="1016"/>
      <c r="GQ159" s="184">
        <v>0</v>
      </c>
      <c r="GR159" s="57"/>
      <c r="GS159" s="58"/>
      <c r="GT159" s="59"/>
    </row>
    <row r="160" spans="1:202" x14ac:dyDescent="0.25">
      <c r="A160" s="67">
        <v>158</v>
      </c>
      <c r="B160" s="13"/>
      <c r="C160" s="14" t="s">
        <v>924</v>
      </c>
      <c r="D160" s="83" t="s">
        <v>38</v>
      </c>
      <c r="E160" s="849">
        <v>5603.74</v>
      </c>
      <c r="F160" s="847">
        <v>288309.87062758906</v>
      </c>
      <c r="G160" s="49">
        <v>52090</v>
      </c>
      <c r="H160" s="109" t="s">
        <v>926</v>
      </c>
      <c r="I160" s="369" t="s">
        <v>925</v>
      </c>
      <c r="J160" s="50">
        <v>2</v>
      </c>
      <c r="K160" s="177" t="s">
        <v>2439</v>
      </c>
      <c r="L160" s="16">
        <v>2</v>
      </c>
      <c r="M160" s="19" t="s">
        <v>3163</v>
      </c>
      <c r="N160" s="16">
        <v>2</v>
      </c>
      <c r="O160" s="1" t="s">
        <v>2749</v>
      </c>
      <c r="P160" s="50">
        <v>0</v>
      </c>
      <c r="Q160" s="53" t="s">
        <v>572</v>
      </c>
      <c r="R160" s="16">
        <v>0</v>
      </c>
      <c r="S160" s="50">
        <v>0</v>
      </c>
      <c r="T160" s="167" t="s">
        <v>572</v>
      </c>
      <c r="U160" s="16">
        <v>2</v>
      </c>
      <c r="V160" s="254">
        <v>1</v>
      </c>
      <c r="W160" s="16">
        <v>2</v>
      </c>
      <c r="X160" s="19" t="s">
        <v>2210</v>
      </c>
      <c r="Y160" s="16">
        <v>1</v>
      </c>
      <c r="Z160" s="1" t="s">
        <v>2750</v>
      </c>
      <c r="AA160" s="16">
        <v>1</v>
      </c>
      <c r="AB160" s="50">
        <v>1</v>
      </c>
      <c r="AC160" s="51">
        <v>1996</v>
      </c>
      <c r="AD160" s="16">
        <v>1</v>
      </c>
      <c r="AE160" s="50">
        <v>1</v>
      </c>
      <c r="AF160" s="50">
        <v>5</v>
      </c>
      <c r="AG160" s="51">
        <v>2000</v>
      </c>
      <c r="AH160" s="16">
        <v>1</v>
      </c>
      <c r="AI160" s="50">
        <v>1</v>
      </c>
      <c r="AJ160" s="51">
        <v>1996</v>
      </c>
      <c r="AK160" s="16">
        <v>1</v>
      </c>
      <c r="AL160" s="50">
        <v>4</v>
      </c>
      <c r="AM160" s="50">
        <v>1</v>
      </c>
      <c r="AN160" s="51">
        <v>1996</v>
      </c>
      <c r="AO160" s="16">
        <v>1</v>
      </c>
      <c r="AP160" s="50">
        <v>1</v>
      </c>
      <c r="AQ160" s="51">
        <v>2006</v>
      </c>
      <c r="AR160" s="16">
        <v>1</v>
      </c>
      <c r="AS160" s="50">
        <v>1</v>
      </c>
      <c r="AT160" s="50" t="s">
        <v>2681</v>
      </c>
      <c r="AU160" s="50">
        <v>0</v>
      </c>
      <c r="AV160" s="50">
        <v>1</v>
      </c>
      <c r="AW160" s="50">
        <v>1</v>
      </c>
      <c r="AX160" s="50" t="s">
        <v>2681</v>
      </c>
      <c r="AY160" s="50" t="s">
        <v>2681</v>
      </c>
      <c r="AZ160" s="50">
        <v>1</v>
      </c>
      <c r="BA160" s="50">
        <v>1</v>
      </c>
      <c r="BB160" s="50">
        <v>1</v>
      </c>
      <c r="BC160" s="19" t="s">
        <v>1537</v>
      </c>
      <c r="BD160" s="423">
        <v>1</v>
      </c>
      <c r="BE160" s="19" t="s">
        <v>3197</v>
      </c>
      <c r="BF160" s="25" t="s">
        <v>2681</v>
      </c>
      <c r="BG160" s="19" t="s">
        <v>572</v>
      </c>
      <c r="BH160" s="16" t="s">
        <v>2681</v>
      </c>
      <c r="BI160" s="19" t="s">
        <v>572</v>
      </c>
      <c r="BJ160" s="16">
        <v>3</v>
      </c>
      <c r="BK160" s="21" t="s">
        <v>928</v>
      </c>
      <c r="BL160" s="20" t="s">
        <v>927</v>
      </c>
      <c r="BM160" s="21" t="s">
        <v>930</v>
      </c>
      <c r="BN160" s="20" t="s">
        <v>929</v>
      </c>
      <c r="BO160" s="19" t="s">
        <v>2059</v>
      </c>
      <c r="BP160" s="16">
        <v>1</v>
      </c>
      <c r="BQ160" s="19" t="s">
        <v>2059</v>
      </c>
      <c r="BR160" s="16">
        <v>1</v>
      </c>
      <c r="BS160" s="19" t="s">
        <v>2056</v>
      </c>
      <c r="BT160" s="16">
        <v>2</v>
      </c>
      <c r="BU160" s="288" t="s">
        <v>2752</v>
      </c>
      <c r="BV160" s="16">
        <v>0</v>
      </c>
      <c r="BW160" s="50">
        <v>3</v>
      </c>
      <c r="BX160" s="69" t="s">
        <v>572</v>
      </c>
      <c r="BY160" s="16" t="s">
        <v>1966</v>
      </c>
      <c r="BZ160" s="56" t="s">
        <v>572</v>
      </c>
      <c r="CA160" s="56" t="s">
        <v>572</v>
      </c>
      <c r="CB160" s="56" t="s">
        <v>572</v>
      </c>
      <c r="CC160" s="55" t="s">
        <v>572</v>
      </c>
      <c r="CD160" s="75" t="s">
        <v>1276</v>
      </c>
      <c r="CE160" s="1131" t="s">
        <v>1555</v>
      </c>
      <c r="CF160" s="75" t="s">
        <v>1556</v>
      </c>
      <c r="CG160" s="75" t="s">
        <v>13</v>
      </c>
      <c r="CH160" s="75">
        <v>3</v>
      </c>
      <c r="CI160" s="75">
        <v>2012</v>
      </c>
      <c r="CJ160" s="75" t="s">
        <v>1542</v>
      </c>
      <c r="CK160" s="75">
        <v>1</v>
      </c>
      <c r="CL160" s="75">
        <v>2</v>
      </c>
      <c r="CM160" s="75" t="s">
        <v>1565</v>
      </c>
      <c r="CN160" s="75" t="s">
        <v>1553</v>
      </c>
      <c r="CO160" s="75">
        <f t="shared" si="16"/>
        <v>3</v>
      </c>
      <c r="CP160" s="336"/>
      <c r="CQ160" s="67">
        <v>158</v>
      </c>
      <c r="CR160" s="500" t="s">
        <v>924</v>
      </c>
      <c r="CS160" s="507" t="s">
        <v>3702</v>
      </c>
      <c r="CT160" s="511"/>
      <c r="CU160" s="512"/>
      <c r="CV160" s="632" t="s">
        <v>4744</v>
      </c>
      <c r="CW160" s="568">
        <v>2</v>
      </c>
      <c r="CX160" s="636" t="s">
        <v>5549</v>
      </c>
      <c r="CY160" s="380">
        <v>0.97101000000000004</v>
      </c>
      <c r="CZ160" s="380">
        <v>0.99209999999999998</v>
      </c>
      <c r="DA160" s="656">
        <v>100</v>
      </c>
      <c r="DB160" s="597">
        <v>89</v>
      </c>
      <c r="DC160" s="597">
        <v>88</v>
      </c>
      <c r="DD160" s="597">
        <v>71</v>
      </c>
      <c r="DE160" s="685" t="s">
        <v>9189</v>
      </c>
      <c r="DF160" s="1025" t="s">
        <v>9190</v>
      </c>
      <c r="DG160" s="717">
        <v>4</v>
      </c>
      <c r="DH160" s="119" t="s">
        <v>9191</v>
      </c>
      <c r="DI160" s="700">
        <v>2006</v>
      </c>
      <c r="DJ160" s="521" t="s">
        <v>4335</v>
      </c>
      <c r="DK160" s="537">
        <v>1963</v>
      </c>
      <c r="DL160" s="538" t="s">
        <v>4336</v>
      </c>
      <c r="DM160" s="581">
        <v>1989</v>
      </c>
      <c r="DN160" s="580">
        <v>3</v>
      </c>
      <c r="DO160" s="580">
        <v>4</v>
      </c>
      <c r="DP160" s="183" t="s">
        <v>572</v>
      </c>
      <c r="DQ160" s="183" t="s">
        <v>572</v>
      </c>
      <c r="DR160" s="183" t="s">
        <v>572</v>
      </c>
      <c r="DS160" s="184" t="s">
        <v>572</v>
      </c>
      <c r="DT160" s="542" t="s">
        <v>6475</v>
      </c>
      <c r="DU160" s="676">
        <v>1992</v>
      </c>
      <c r="DV160" s="539" t="s">
        <v>5797</v>
      </c>
      <c r="DW160" s="547" t="s">
        <v>6477</v>
      </c>
      <c r="DX160" s="539">
        <v>2</v>
      </c>
      <c r="DY160" s="183" t="s">
        <v>2699</v>
      </c>
      <c r="DZ160" s="538" t="s">
        <v>6476</v>
      </c>
      <c r="EA160" s="374">
        <v>1998</v>
      </c>
      <c r="EB160" s="370">
        <v>3</v>
      </c>
      <c r="EC160" s="539">
        <v>3</v>
      </c>
      <c r="ED160" s="642" t="s">
        <v>5489</v>
      </c>
      <c r="EE160" s="539">
        <v>2003</v>
      </c>
      <c r="EF160" s="537">
        <v>1975</v>
      </c>
      <c r="EG160" s="539">
        <v>3</v>
      </c>
      <c r="EH160" s="547" t="s">
        <v>6479</v>
      </c>
      <c r="EI160" s="547" t="s">
        <v>6480</v>
      </c>
      <c r="EJ160" s="539">
        <v>2</v>
      </c>
      <c r="EK160" s="183" t="s">
        <v>2699</v>
      </c>
      <c r="EL160" s="538" t="s">
        <v>6478</v>
      </c>
      <c r="EM160" s="370">
        <v>2007</v>
      </c>
      <c r="EN160" s="370">
        <v>3</v>
      </c>
      <c r="EO160" s="700">
        <v>3</v>
      </c>
      <c r="EP160" s="676">
        <v>1</v>
      </c>
      <c r="EQ160" s="676">
        <v>1</v>
      </c>
      <c r="ER160" s="542" t="s">
        <v>4593</v>
      </c>
      <c r="ES160" s="183">
        <v>1998</v>
      </c>
      <c r="ET160" s="184">
        <v>3</v>
      </c>
      <c r="EU160" s="799">
        <v>1</v>
      </c>
      <c r="EV160" s="571" t="s">
        <v>4594</v>
      </c>
      <c r="EW160" s="183">
        <v>2005</v>
      </c>
      <c r="EX160" s="597">
        <v>2</v>
      </c>
      <c r="EY160" s="571" t="s">
        <v>6286</v>
      </c>
      <c r="EZ160" s="183">
        <v>2005</v>
      </c>
      <c r="FA160" s="599">
        <v>3</v>
      </c>
      <c r="FB160" s="742">
        <f>IFERROR(VLOOKUP($C160,'PS Employment'!$B$2:$N$107,12,FALSE)*1000,"-")</f>
        <v>125100</v>
      </c>
      <c r="FC160" s="740">
        <v>2</v>
      </c>
      <c r="FD160" s="692" t="s">
        <v>6853</v>
      </c>
      <c r="FE160" s="747">
        <v>2009</v>
      </c>
      <c r="FF160" s="761" t="s">
        <v>7109</v>
      </c>
      <c r="FG160" s="762" t="s">
        <v>7110</v>
      </c>
      <c r="FH160" s="713">
        <v>2</v>
      </c>
      <c r="FI160" s="788" t="s">
        <v>1565</v>
      </c>
      <c r="FJ160" s="119" t="s">
        <v>7146</v>
      </c>
      <c r="FK160" s="561">
        <v>2011</v>
      </c>
      <c r="FL160" s="561">
        <v>3</v>
      </c>
      <c r="FM160" s="600">
        <v>2</v>
      </c>
      <c r="FN160" s="761" t="s">
        <v>7109</v>
      </c>
      <c r="FO160" s="762" t="s">
        <v>7110</v>
      </c>
      <c r="FP160" s="713">
        <v>2</v>
      </c>
      <c r="FQ160" s="788" t="s">
        <v>1565</v>
      </c>
      <c r="FR160" s="119" t="s">
        <v>7146</v>
      </c>
      <c r="FS160" s="561">
        <v>2011</v>
      </c>
      <c r="FT160" s="597">
        <v>3</v>
      </c>
      <c r="FU160" s="599">
        <v>2</v>
      </c>
      <c r="FV160" s="423" t="s">
        <v>572</v>
      </c>
      <c r="FW160" s="541" t="s">
        <v>6547</v>
      </c>
      <c r="FX160" s="536" t="s">
        <v>4337</v>
      </c>
      <c r="FY160" s="539">
        <v>2000</v>
      </c>
      <c r="FZ160" s="370">
        <v>3</v>
      </c>
      <c r="GA160" s="698">
        <v>3</v>
      </c>
      <c r="GB160" s="650" t="s">
        <v>6548</v>
      </c>
      <c r="GC160" s="979" t="s">
        <v>9447</v>
      </c>
      <c r="GD160" s="183">
        <v>2</v>
      </c>
      <c r="GE160" s="683" t="s">
        <v>2699</v>
      </c>
      <c r="GF160" s="183">
        <v>2005</v>
      </c>
      <c r="GG160" s="183">
        <v>3</v>
      </c>
      <c r="GH160" s="340" t="s">
        <v>8835</v>
      </c>
      <c r="GI160" s="184" t="s">
        <v>8840</v>
      </c>
      <c r="GJ160" s="426">
        <f t="shared" si="17"/>
        <v>21</v>
      </c>
      <c r="GK160" s="427">
        <f t="shared" si="18"/>
        <v>95.454545454545453</v>
      </c>
      <c r="GL160" s="12" t="str">
        <f t="shared" si="19"/>
        <v>A</v>
      </c>
      <c r="GM160" s="83" t="s">
        <v>38</v>
      </c>
      <c r="GN160" s="83" t="s">
        <v>2455</v>
      </c>
      <c r="GO160" s="342"/>
      <c r="GP160" s="1017"/>
      <c r="GQ160" s="59">
        <v>0</v>
      </c>
      <c r="GR160" s="57"/>
      <c r="GS160" s="58"/>
      <c r="GT160" s="59" t="s">
        <v>2465</v>
      </c>
    </row>
    <row r="161" spans="1:202" x14ac:dyDescent="0.25">
      <c r="A161" s="519">
        <v>159</v>
      </c>
      <c r="B161" s="13"/>
      <c r="C161" s="14" t="s">
        <v>1286</v>
      </c>
      <c r="D161" s="83" t="s">
        <v>38</v>
      </c>
      <c r="E161" s="849">
        <v>5426.2579999999998</v>
      </c>
      <c r="F161" s="847">
        <v>93907.575592345995</v>
      </c>
      <c r="G161" s="49">
        <v>17310</v>
      </c>
      <c r="H161" s="109" t="s">
        <v>932</v>
      </c>
      <c r="I161" s="369" t="s">
        <v>931</v>
      </c>
      <c r="J161" s="50">
        <v>2</v>
      </c>
      <c r="K161" s="115" t="s">
        <v>1325</v>
      </c>
      <c r="L161" s="1174">
        <v>1</v>
      </c>
      <c r="M161" s="19" t="s">
        <v>2029</v>
      </c>
      <c r="N161" s="16">
        <v>1</v>
      </c>
      <c r="O161" s="19" t="s">
        <v>572</v>
      </c>
      <c r="P161" s="50">
        <v>0</v>
      </c>
      <c r="Q161" s="53" t="s">
        <v>572</v>
      </c>
      <c r="R161" s="16">
        <v>0</v>
      </c>
      <c r="S161" s="50">
        <v>0</v>
      </c>
      <c r="T161" s="167" t="s">
        <v>572</v>
      </c>
      <c r="U161" s="16">
        <v>2</v>
      </c>
      <c r="V161" s="254">
        <v>1</v>
      </c>
      <c r="W161" s="16">
        <v>1</v>
      </c>
      <c r="X161" s="177" t="s">
        <v>3047</v>
      </c>
      <c r="Y161" s="16">
        <v>1</v>
      </c>
      <c r="Z161" s="19" t="s">
        <v>2023</v>
      </c>
      <c r="AA161" s="16">
        <v>1</v>
      </c>
      <c r="AB161" s="50">
        <v>1</v>
      </c>
      <c r="AC161" s="51">
        <v>2005</v>
      </c>
      <c r="AD161" s="16">
        <v>1</v>
      </c>
      <c r="AE161" s="50">
        <v>1</v>
      </c>
      <c r="AF161" s="50">
        <v>3</v>
      </c>
      <c r="AG161" s="51">
        <v>2005</v>
      </c>
      <c r="AH161" s="16">
        <v>0</v>
      </c>
      <c r="AI161" s="50"/>
      <c r="AJ161" s="51" t="s">
        <v>572</v>
      </c>
      <c r="AK161" s="16">
        <v>1</v>
      </c>
      <c r="AL161" s="50">
        <v>4</v>
      </c>
      <c r="AM161" s="50">
        <v>1</v>
      </c>
      <c r="AN161" s="51">
        <v>2005</v>
      </c>
      <c r="AO161" s="16">
        <v>1</v>
      </c>
      <c r="AP161" s="50">
        <v>1</v>
      </c>
      <c r="AQ161" s="51">
        <v>2005</v>
      </c>
      <c r="AR161" s="16">
        <v>1</v>
      </c>
      <c r="AS161" s="50">
        <v>1</v>
      </c>
      <c r="AT161" s="50">
        <v>1</v>
      </c>
      <c r="AU161" s="50">
        <v>0</v>
      </c>
      <c r="AV161" s="50">
        <v>1</v>
      </c>
      <c r="AW161" s="50">
        <v>1</v>
      </c>
      <c r="AX161" s="50">
        <v>1</v>
      </c>
      <c r="AY161" s="50">
        <v>1</v>
      </c>
      <c r="AZ161" s="50">
        <v>1</v>
      </c>
      <c r="BA161" s="50">
        <v>1</v>
      </c>
      <c r="BB161" s="50">
        <v>1</v>
      </c>
      <c r="BC161" s="19" t="s">
        <v>2022</v>
      </c>
      <c r="BD161" s="423">
        <v>1</v>
      </c>
      <c r="BE161" s="476" t="s">
        <v>8993</v>
      </c>
      <c r="BF161" s="25">
        <v>1</v>
      </c>
      <c r="BG161" s="19" t="s">
        <v>2025</v>
      </c>
      <c r="BH161" s="16">
        <v>1</v>
      </c>
      <c r="BI161" s="19" t="s">
        <v>2024</v>
      </c>
      <c r="BJ161" s="16">
        <v>2</v>
      </c>
      <c r="BK161" s="21" t="s">
        <v>934</v>
      </c>
      <c r="BL161" s="20" t="s">
        <v>933</v>
      </c>
      <c r="BM161" s="21" t="s">
        <v>936</v>
      </c>
      <c r="BN161" s="20" t="s">
        <v>935</v>
      </c>
      <c r="BO161" s="1" t="s">
        <v>1324</v>
      </c>
      <c r="BP161" s="16">
        <v>1</v>
      </c>
      <c r="BQ161" s="19" t="s">
        <v>2026</v>
      </c>
      <c r="BR161" s="16">
        <v>1</v>
      </c>
      <c r="BS161" s="19" t="s">
        <v>2027</v>
      </c>
      <c r="BT161" s="16">
        <v>2</v>
      </c>
      <c r="BU161" s="69" t="s">
        <v>572</v>
      </c>
      <c r="BV161" s="16">
        <v>0</v>
      </c>
      <c r="BW161" s="50">
        <v>3</v>
      </c>
      <c r="BX161" s="69" t="s">
        <v>572</v>
      </c>
      <c r="BY161" s="16" t="s">
        <v>2021</v>
      </c>
      <c r="BZ161" s="50" t="s">
        <v>1966</v>
      </c>
      <c r="CA161" s="50" t="s">
        <v>572</v>
      </c>
      <c r="CB161" s="50" t="s">
        <v>572</v>
      </c>
      <c r="CC161" s="51">
        <v>0</v>
      </c>
      <c r="CD161" s="75" t="s">
        <v>1276</v>
      </c>
      <c r="CE161" s="1131" t="s">
        <v>1555</v>
      </c>
      <c r="CF161" s="75" t="s">
        <v>1556</v>
      </c>
      <c r="CG161" s="75" t="s">
        <v>13</v>
      </c>
      <c r="CH161" s="73">
        <v>3</v>
      </c>
      <c r="CI161" s="75">
        <v>2007</v>
      </c>
      <c r="CJ161" s="75" t="s">
        <v>1542</v>
      </c>
      <c r="CK161" s="75">
        <v>1</v>
      </c>
      <c r="CL161" s="75">
        <v>2</v>
      </c>
      <c r="CM161" s="75" t="s">
        <v>2028</v>
      </c>
      <c r="CN161" s="75" t="s">
        <v>1553</v>
      </c>
      <c r="CO161" s="75">
        <f t="shared" si="16"/>
        <v>3</v>
      </c>
      <c r="CP161" s="336"/>
      <c r="CQ161" s="67">
        <v>159</v>
      </c>
      <c r="CR161" s="500" t="s">
        <v>1286</v>
      </c>
      <c r="CS161" s="507" t="s">
        <v>3703</v>
      </c>
      <c r="CT161" s="511"/>
      <c r="CU161" s="512"/>
      <c r="CV161" s="632" t="s">
        <v>4745</v>
      </c>
      <c r="CW161" s="568">
        <v>2</v>
      </c>
      <c r="CX161" s="636" t="s">
        <v>5681</v>
      </c>
      <c r="CY161" s="380">
        <v>0.44202999999999998</v>
      </c>
      <c r="CZ161" s="380">
        <v>0.48820000000000002</v>
      </c>
      <c r="DA161" s="656">
        <v>84</v>
      </c>
      <c r="DB161" s="597">
        <v>50</v>
      </c>
      <c r="DC161" s="597">
        <v>16</v>
      </c>
      <c r="DD161" s="597">
        <v>38</v>
      </c>
      <c r="DE161" s="156" t="s">
        <v>9016</v>
      </c>
      <c r="DF161" s="1025" t="s">
        <v>9017</v>
      </c>
      <c r="DG161" s="717">
        <v>1</v>
      </c>
      <c r="DH161" s="119" t="s">
        <v>9192</v>
      </c>
      <c r="DI161" s="700">
        <v>2014</v>
      </c>
      <c r="DJ161" s="521" t="s">
        <v>4376</v>
      </c>
      <c r="DK161" s="537">
        <v>2002</v>
      </c>
      <c r="DL161" s="538" t="s">
        <v>4377</v>
      </c>
      <c r="DM161" s="580">
        <v>2004</v>
      </c>
      <c r="DN161" s="580">
        <v>3</v>
      </c>
      <c r="DO161" s="580">
        <v>4</v>
      </c>
      <c r="DP161" s="183" t="s">
        <v>572</v>
      </c>
      <c r="DQ161" s="538" t="s">
        <v>3966</v>
      </c>
      <c r="DR161" s="539">
        <v>120</v>
      </c>
      <c r="DS161" s="615">
        <v>2008</v>
      </c>
      <c r="DT161" s="571" t="s">
        <v>6481</v>
      </c>
      <c r="DU161" s="676">
        <v>1993</v>
      </c>
      <c r="DV161" s="183" t="s">
        <v>5995</v>
      </c>
      <c r="DW161" s="547" t="s">
        <v>6120</v>
      </c>
      <c r="DX161" s="183">
        <v>2</v>
      </c>
      <c r="DY161" s="183" t="s">
        <v>2699</v>
      </c>
      <c r="DZ161" s="538" t="s">
        <v>6482</v>
      </c>
      <c r="EA161" s="374">
        <v>2004</v>
      </c>
      <c r="EB161" s="370">
        <v>3</v>
      </c>
      <c r="EC161" s="539">
        <v>2</v>
      </c>
      <c r="ED161" s="642" t="s">
        <v>5490</v>
      </c>
      <c r="EE161" s="539">
        <v>1993</v>
      </c>
      <c r="EF161" s="537">
        <v>1993</v>
      </c>
      <c r="EG161" s="539">
        <v>3</v>
      </c>
      <c r="EH161" s="547" t="s">
        <v>6483</v>
      </c>
      <c r="EI161" s="547" t="s">
        <v>6484</v>
      </c>
      <c r="EJ161" s="183">
        <v>2</v>
      </c>
      <c r="EK161" s="183" t="s">
        <v>2699</v>
      </c>
      <c r="EL161" s="538" t="s">
        <v>6485</v>
      </c>
      <c r="EM161" s="370">
        <v>2005</v>
      </c>
      <c r="EN161" s="370">
        <v>3</v>
      </c>
      <c r="EO161" s="700">
        <v>2</v>
      </c>
      <c r="EP161" s="676">
        <v>1</v>
      </c>
      <c r="EQ161" s="676">
        <v>0</v>
      </c>
      <c r="ER161" s="542" t="s">
        <v>4595</v>
      </c>
      <c r="ES161" s="183">
        <v>2005</v>
      </c>
      <c r="ET161" s="184">
        <v>2</v>
      </c>
      <c r="EU161" s="799">
        <v>1</v>
      </c>
      <c r="EV161" s="569" t="s">
        <v>572</v>
      </c>
      <c r="EW161" s="559" t="s">
        <v>572</v>
      </c>
      <c r="EX161" s="561">
        <v>0</v>
      </c>
      <c r="EY161" s="571" t="s">
        <v>6617</v>
      </c>
      <c r="EZ161" s="183">
        <v>2005</v>
      </c>
      <c r="FA161" s="599">
        <v>3</v>
      </c>
      <c r="FB161" s="742">
        <f>IFERROR(VLOOKUP($C161,'PS Employment'!$B$2:$N$107,12,FALSE)*1000,"-")</f>
        <v>500500</v>
      </c>
      <c r="FC161" s="740">
        <v>2</v>
      </c>
      <c r="FD161" s="692" t="s">
        <v>6853</v>
      </c>
      <c r="FE161" s="747">
        <v>2010</v>
      </c>
      <c r="FF161" s="759" t="s">
        <v>6652</v>
      </c>
      <c r="FG161" s="760" t="s">
        <v>6897</v>
      </c>
      <c r="FH161" s="713">
        <v>2</v>
      </c>
      <c r="FI161" s="788" t="s">
        <v>2699</v>
      </c>
      <c r="FJ161" s="119" t="s">
        <v>7198</v>
      </c>
      <c r="FK161" s="597">
        <v>2004</v>
      </c>
      <c r="FL161" s="561">
        <v>3</v>
      </c>
      <c r="FM161" s="600">
        <v>2</v>
      </c>
      <c r="FN161" s="818" t="s">
        <v>6759</v>
      </c>
      <c r="FO161" s="773" t="s">
        <v>5760</v>
      </c>
      <c r="FP161" s="713">
        <v>2</v>
      </c>
      <c r="FQ161" s="788" t="s">
        <v>2699</v>
      </c>
      <c r="FR161" s="536" t="s">
        <v>7199</v>
      </c>
      <c r="FS161" s="597">
        <v>2004</v>
      </c>
      <c r="FT161" s="597">
        <v>3</v>
      </c>
      <c r="FU161" s="599">
        <v>2</v>
      </c>
      <c r="FV161" s="423" t="s">
        <v>572</v>
      </c>
      <c r="FW161" s="541" t="s">
        <v>6550</v>
      </c>
      <c r="FX161" s="536" t="s">
        <v>6549</v>
      </c>
      <c r="FY161" s="671">
        <v>2010</v>
      </c>
      <c r="FZ161" s="539">
        <v>3</v>
      </c>
      <c r="GA161" s="676">
        <v>2</v>
      </c>
      <c r="GB161" s="853" t="s">
        <v>6549</v>
      </c>
      <c r="GC161" s="979" t="s">
        <v>8815</v>
      </c>
      <c r="GD161" s="183">
        <v>2</v>
      </c>
      <c r="GE161" s="683" t="s">
        <v>2699</v>
      </c>
      <c r="GF161" s="183">
        <v>2004</v>
      </c>
      <c r="GG161" s="183">
        <v>3</v>
      </c>
      <c r="GH161" s="340" t="s">
        <v>9443</v>
      </c>
      <c r="GI161" s="184" t="s">
        <v>8840</v>
      </c>
      <c r="GJ161" s="426">
        <f t="shared" si="17"/>
        <v>16</v>
      </c>
      <c r="GK161" s="427">
        <f t="shared" si="18"/>
        <v>72.727272727272734</v>
      </c>
      <c r="GL161" s="12" t="str">
        <f t="shared" si="19"/>
        <v>B</v>
      </c>
      <c r="GM161" s="83" t="s">
        <v>38</v>
      </c>
      <c r="GN161" s="83" t="s">
        <v>2456</v>
      </c>
      <c r="GO161" s="342"/>
      <c r="GP161" s="1017"/>
      <c r="GQ161" s="59">
        <v>0</v>
      </c>
      <c r="GR161" s="57" t="s">
        <v>2429</v>
      </c>
      <c r="GS161" s="58" t="s">
        <v>2430</v>
      </c>
      <c r="GT161" s="59"/>
    </row>
    <row r="162" spans="1:202" x14ac:dyDescent="0.25">
      <c r="A162" s="67">
        <v>160</v>
      </c>
      <c r="B162" s="13"/>
      <c r="C162" s="14" t="s">
        <v>937</v>
      </c>
      <c r="D162" s="83" t="s">
        <v>38</v>
      </c>
      <c r="E162" s="849">
        <v>2067.5259999999998</v>
      </c>
      <c r="F162" s="847">
        <v>46671.655930535788</v>
      </c>
      <c r="G162" s="49">
        <v>22610</v>
      </c>
      <c r="H162" s="109" t="s">
        <v>1239</v>
      </c>
      <c r="I162" s="369" t="s">
        <v>938</v>
      </c>
      <c r="J162" s="50">
        <v>2</v>
      </c>
      <c r="K162" s="115" t="s">
        <v>1323</v>
      </c>
      <c r="L162" s="16">
        <v>1</v>
      </c>
      <c r="M162" s="19" t="s">
        <v>1718</v>
      </c>
      <c r="N162" s="16">
        <v>1</v>
      </c>
      <c r="O162" s="17" t="s">
        <v>572</v>
      </c>
      <c r="P162" s="50">
        <v>1</v>
      </c>
      <c r="Q162" s="115" t="s">
        <v>3110</v>
      </c>
      <c r="R162" s="16">
        <v>1</v>
      </c>
      <c r="S162" s="50">
        <v>1</v>
      </c>
      <c r="T162" s="172" t="s">
        <v>3111</v>
      </c>
      <c r="U162" s="16">
        <v>2</v>
      </c>
      <c r="V162" s="254">
        <v>1</v>
      </c>
      <c r="W162" s="16">
        <v>1</v>
      </c>
      <c r="X162" s="1" t="s">
        <v>3112</v>
      </c>
      <c r="Y162" s="16">
        <v>1</v>
      </c>
      <c r="Z162" s="19" t="s">
        <v>1954</v>
      </c>
      <c r="AA162" s="16">
        <v>1</v>
      </c>
      <c r="AB162" s="50">
        <v>1</v>
      </c>
      <c r="AC162" s="51">
        <v>2004</v>
      </c>
      <c r="AD162" s="16">
        <v>1</v>
      </c>
      <c r="AE162" s="50">
        <v>1</v>
      </c>
      <c r="AF162" s="50">
        <v>2</v>
      </c>
      <c r="AG162" s="51">
        <v>2007</v>
      </c>
      <c r="AH162" s="16">
        <v>0</v>
      </c>
      <c r="AI162" s="50"/>
      <c r="AJ162" s="51" t="s">
        <v>572</v>
      </c>
      <c r="AK162" s="16">
        <v>1</v>
      </c>
      <c r="AL162" s="50">
        <v>2</v>
      </c>
      <c r="AM162" s="50">
        <v>1</v>
      </c>
      <c r="AN162" s="51">
        <v>2002</v>
      </c>
      <c r="AO162" s="16">
        <v>1</v>
      </c>
      <c r="AP162" s="50">
        <v>1</v>
      </c>
      <c r="AQ162" s="51">
        <v>1995</v>
      </c>
      <c r="AR162" s="16">
        <v>1</v>
      </c>
      <c r="AS162" s="50">
        <v>1</v>
      </c>
      <c r="AT162" s="50">
        <v>1</v>
      </c>
      <c r="AU162" s="50">
        <v>0</v>
      </c>
      <c r="AV162" s="50">
        <v>0</v>
      </c>
      <c r="AW162" s="50">
        <v>1</v>
      </c>
      <c r="AX162" s="50">
        <v>1</v>
      </c>
      <c r="AY162" s="50">
        <v>1</v>
      </c>
      <c r="AZ162" s="50">
        <v>1</v>
      </c>
      <c r="BA162" s="50">
        <v>1</v>
      </c>
      <c r="BB162" s="50">
        <v>1</v>
      </c>
      <c r="BC162" s="19" t="s">
        <v>2170</v>
      </c>
      <c r="BD162" s="423">
        <v>0</v>
      </c>
      <c r="BE162" s="475" t="s">
        <v>572</v>
      </c>
      <c r="BF162" s="25">
        <v>2</v>
      </c>
      <c r="BG162" s="19" t="s">
        <v>1955</v>
      </c>
      <c r="BH162" s="16">
        <v>1</v>
      </c>
      <c r="BI162" s="19" t="s">
        <v>1955</v>
      </c>
      <c r="BJ162" s="16">
        <v>2</v>
      </c>
      <c r="BK162" s="21" t="s">
        <v>940</v>
      </c>
      <c r="BL162" s="20" t="s">
        <v>3114</v>
      </c>
      <c r="BM162" s="21" t="s">
        <v>942</v>
      </c>
      <c r="BN162" s="20" t="s">
        <v>941</v>
      </c>
      <c r="BO162" s="288" t="s">
        <v>3113</v>
      </c>
      <c r="BP162" s="16">
        <v>1</v>
      </c>
      <c r="BQ162" s="19" t="s">
        <v>1956</v>
      </c>
      <c r="BR162" s="16">
        <v>1</v>
      </c>
      <c r="BS162" s="19" t="s">
        <v>1953</v>
      </c>
      <c r="BT162" s="16">
        <v>2</v>
      </c>
      <c r="BU162" s="69" t="s">
        <v>572</v>
      </c>
      <c r="BV162" s="16">
        <v>0</v>
      </c>
      <c r="BW162" s="50">
        <v>3</v>
      </c>
      <c r="BX162" s="69" t="s">
        <v>572</v>
      </c>
      <c r="BY162" s="16" t="s">
        <v>1991</v>
      </c>
      <c r="BZ162" s="50" t="s">
        <v>1966</v>
      </c>
      <c r="CA162" s="50" t="s">
        <v>572</v>
      </c>
      <c r="CB162" s="50" t="s">
        <v>572</v>
      </c>
      <c r="CC162" s="51">
        <v>0</v>
      </c>
      <c r="CD162" s="83" t="s">
        <v>1717</v>
      </c>
      <c r="CE162" s="1131" t="s">
        <v>1555</v>
      </c>
      <c r="CF162" s="75" t="s">
        <v>1556</v>
      </c>
      <c r="CG162" s="75" t="s">
        <v>13</v>
      </c>
      <c r="CH162" s="75">
        <v>3</v>
      </c>
      <c r="CI162" s="75">
        <v>1998</v>
      </c>
      <c r="CJ162" s="75" t="s">
        <v>1542</v>
      </c>
      <c r="CK162" s="75">
        <v>1</v>
      </c>
      <c r="CL162" s="75">
        <v>2</v>
      </c>
      <c r="CM162" s="75" t="s">
        <v>1719</v>
      </c>
      <c r="CN162" s="75" t="s">
        <v>1553</v>
      </c>
      <c r="CO162" s="75">
        <f t="shared" si="16"/>
        <v>3</v>
      </c>
      <c r="CP162" s="336"/>
      <c r="CQ162" s="67">
        <v>160</v>
      </c>
      <c r="CR162" s="500" t="s">
        <v>937</v>
      </c>
      <c r="CS162" s="507" t="s">
        <v>3704</v>
      </c>
      <c r="CT162" s="511"/>
      <c r="CU162" s="512"/>
      <c r="CV162" s="632" t="s">
        <v>4746</v>
      </c>
      <c r="CW162" s="568">
        <v>1</v>
      </c>
      <c r="CX162" s="636" t="s">
        <v>4497</v>
      </c>
      <c r="CY162" s="380">
        <v>0.84782999999999997</v>
      </c>
      <c r="CZ162" s="380">
        <v>0.42520000000000002</v>
      </c>
      <c r="DA162" s="656">
        <v>63</v>
      </c>
      <c r="DB162" s="597">
        <v>64</v>
      </c>
      <c r="DC162" s="597">
        <v>7</v>
      </c>
      <c r="DD162" s="597">
        <v>29</v>
      </c>
      <c r="DE162" s="569" t="s">
        <v>9018</v>
      </c>
      <c r="DF162" s="1025" t="s">
        <v>9019</v>
      </c>
      <c r="DG162" s="717">
        <v>4</v>
      </c>
      <c r="DH162" s="119" t="s">
        <v>9193</v>
      </c>
      <c r="DI162" s="700">
        <v>2006</v>
      </c>
      <c r="DJ162" s="521" t="s">
        <v>4379</v>
      </c>
      <c r="DK162" s="537">
        <v>2002</v>
      </c>
      <c r="DL162" s="538" t="s">
        <v>4006</v>
      </c>
      <c r="DM162" s="580">
        <v>2002</v>
      </c>
      <c r="DN162" s="580">
        <v>3</v>
      </c>
      <c r="DO162" s="580">
        <v>4</v>
      </c>
      <c r="DP162" s="183" t="s">
        <v>572</v>
      </c>
      <c r="DQ162" s="538" t="s">
        <v>4378</v>
      </c>
      <c r="DR162" s="183" t="s">
        <v>572</v>
      </c>
      <c r="DS162" s="184" t="s">
        <v>572</v>
      </c>
      <c r="DT162" s="611" t="s">
        <v>6488</v>
      </c>
      <c r="DU162" s="676">
        <v>2014</v>
      </c>
      <c r="DV162" s="183" t="s">
        <v>6486</v>
      </c>
      <c r="DW162" s="541" t="s">
        <v>5754</v>
      </c>
      <c r="DX162" s="183">
        <v>2</v>
      </c>
      <c r="DY162" s="183" t="s">
        <v>1565</v>
      </c>
      <c r="DZ162" s="538" t="s">
        <v>6487</v>
      </c>
      <c r="EA162" s="374">
        <v>2003</v>
      </c>
      <c r="EB162" s="370">
        <v>3</v>
      </c>
      <c r="EC162" s="539">
        <v>2</v>
      </c>
      <c r="ED162" s="642" t="s">
        <v>6488</v>
      </c>
      <c r="EE162" s="676">
        <v>2014</v>
      </c>
      <c r="EF162" s="537">
        <v>1992</v>
      </c>
      <c r="EG162" s="539">
        <v>3</v>
      </c>
      <c r="EH162" s="547" t="s">
        <v>6490</v>
      </c>
      <c r="EI162" s="541" t="s">
        <v>4140</v>
      </c>
      <c r="EJ162" s="183">
        <v>2</v>
      </c>
      <c r="EK162" s="183" t="s">
        <v>2699</v>
      </c>
      <c r="EL162" s="538" t="s">
        <v>6489</v>
      </c>
      <c r="EM162" s="370">
        <v>2007</v>
      </c>
      <c r="EN162" s="370">
        <v>3</v>
      </c>
      <c r="EO162" s="700">
        <v>2</v>
      </c>
      <c r="EP162" s="676">
        <v>1</v>
      </c>
      <c r="EQ162" s="676">
        <v>0</v>
      </c>
      <c r="ER162" s="542" t="s">
        <v>4596</v>
      </c>
      <c r="ES162" s="183">
        <v>2004</v>
      </c>
      <c r="ET162" s="184">
        <v>2</v>
      </c>
      <c r="EU162" s="799">
        <v>1</v>
      </c>
      <c r="EV162" s="571" t="s">
        <v>4597</v>
      </c>
      <c r="EW162" s="183">
        <v>2012</v>
      </c>
      <c r="EX162" s="597">
        <v>2</v>
      </c>
      <c r="EY162" s="571" t="s">
        <v>6618</v>
      </c>
      <c r="EZ162" s="183">
        <v>2004</v>
      </c>
      <c r="FA162" s="599">
        <v>3</v>
      </c>
      <c r="FB162" s="742">
        <f>IFERROR(VLOOKUP($C162,'PS Employment'!$B$2:$N$107,12,FALSE)*1000,"-")</f>
        <v>233900</v>
      </c>
      <c r="FC162" s="740">
        <v>2</v>
      </c>
      <c r="FD162" s="692" t="s">
        <v>6853</v>
      </c>
      <c r="FE162" s="747">
        <v>2010</v>
      </c>
      <c r="FF162" s="761" t="s">
        <v>6965</v>
      </c>
      <c r="FG162" s="762" t="s">
        <v>7197</v>
      </c>
      <c r="FH162" s="792">
        <v>2</v>
      </c>
      <c r="FI162" s="781" t="s">
        <v>1565</v>
      </c>
      <c r="FJ162" s="536" t="s">
        <v>7196</v>
      </c>
      <c r="FK162" s="597">
        <v>2003</v>
      </c>
      <c r="FL162" s="561">
        <v>3</v>
      </c>
      <c r="FM162" s="600">
        <v>2</v>
      </c>
      <c r="FN162" s="818" t="s">
        <v>6759</v>
      </c>
      <c r="FO162" s="773" t="s">
        <v>5760</v>
      </c>
      <c r="FP162" s="792">
        <v>2</v>
      </c>
      <c r="FQ162" s="781" t="s">
        <v>1565</v>
      </c>
      <c r="FR162" s="536" t="s">
        <v>7196</v>
      </c>
      <c r="FS162" s="597">
        <v>2003</v>
      </c>
      <c r="FT162" s="597">
        <v>3</v>
      </c>
      <c r="FU162" s="599">
        <v>2</v>
      </c>
      <c r="FV162" s="423" t="s">
        <v>572</v>
      </c>
      <c r="FW162" s="541" t="s">
        <v>6552</v>
      </c>
      <c r="FX162" s="536" t="s">
        <v>6551</v>
      </c>
      <c r="FY162" s="539">
        <v>2009</v>
      </c>
      <c r="FZ162" s="539">
        <v>3</v>
      </c>
      <c r="GA162" s="676">
        <v>2</v>
      </c>
      <c r="GB162" s="650" t="s">
        <v>6553</v>
      </c>
      <c r="GC162" s="979" t="s">
        <v>8</v>
      </c>
      <c r="GD162" s="183">
        <v>2</v>
      </c>
      <c r="GE162" s="683" t="s">
        <v>2699</v>
      </c>
      <c r="GF162" s="183">
        <v>1998</v>
      </c>
      <c r="GG162" s="183">
        <v>3</v>
      </c>
      <c r="GH162" s="340" t="s">
        <v>9443</v>
      </c>
      <c r="GI162" s="184" t="s">
        <v>8840</v>
      </c>
      <c r="GJ162" s="426">
        <f t="shared" si="17"/>
        <v>16</v>
      </c>
      <c r="GK162" s="427">
        <f t="shared" si="18"/>
        <v>72.727272727272734</v>
      </c>
      <c r="GL162" s="12" t="str">
        <f t="shared" si="19"/>
        <v>B</v>
      </c>
      <c r="GM162" s="83" t="s">
        <v>38</v>
      </c>
      <c r="GN162" s="83" t="s">
        <v>2456</v>
      </c>
      <c r="GO162" s="342"/>
      <c r="GP162" s="1017"/>
      <c r="GQ162" s="59">
        <v>0</v>
      </c>
      <c r="GR162" s="57" t="s">
        <v>2429</v>
      </c>
      <c r="GS162" s="58" t="s">
        <v>2430</v>
      </c>
      <c r="GT162" s="59"/>
    </row>
    <row r="163" spans="1:202" x14ac:dyDescent="0.25">
      <c r="A163" s="67">
        <v>161</v>
      </c>
      <c r="B163" s="13"/>
      <c r="C163" s="14" t="s">
        <v>943</v>
      </c>
      <c r="D163" s="83" t="s">
        <v>46</v>
      </c>
      <c r="E163" s="849">
        <v>583.59100000000001</v>
      </c>
      <c r="F163" s="847">
        <v>1134.0843040737523</v>
      </c>
      <c r="G163" s="49">
        <v>1940</v>
      </c>
      <c r="H163" s="109" t="s">
        <v>945</v>
      </c>
      <c r="I163" s="369" t="s">
        <v>944</v>
      </c>
      <c r="J163" s="50">
        <v>2</v>
      </c>
      <c r="K163" s="115" t="s">
        <v>1322</v>
      </c>
      <c r="L163" s="16">
        <v>1</v>
      </c>
      <c r="M163" s="529" t="s">
        <v>9618</v>
      </c>
      <c r="N163" s="16">
        <v>1</v>
      </c>
      <c r="O163" s="17" t="s">
        <v>572</v>
      </c>
      <c r="P163" s="50">
        <v>0</v>
      </c>
      <c r="Q163" s="53" t="s">
        <v>572</v>
      </c>
      <c r="R163" s="16">
        <v>0</v>
      </c>
      <c r="S163" s="50">
        <v>0</v>
      </c>
      <c r="T163" s="167" t="s">
        <v>572</v>
      </c>
      <c r="U163" s="16">
        <v>2</v>
      </c>
      <c r="V163" s="254">
        <v>1</v>
      </c>
      <c r="W163" s="16">
        <v>0</v>
      </c>
      <c r="X163" s="17" t="s">
        <v>572</v>
      </c>
      <c r="Y163" s="16">
        <v>0</v>
      </c>
      <c r="Z163" s="135" t="s">
        <v>572</v>
      </c>
      <c r="AA163" s="16">
        <v>1</v>
      </c>
      <c r="AB163" s="50">
        <v>1</v>
      </c>
      <c r="AC163" s="51">
        <v>2010</v>
      </c>
      <c r="AD163" s="89">
        <v>1</v>
      </c>
      <c r="AE163" s="86">
        <v>1</v>
      </c>
      <c r="AF163" s="86">
        <v>5</v>
      </c>
      <c r="AG163" s="107">
        <v>2009</v>
      </c>
      <c r="AH163" s="16">
        <v>0</v>
      </c>
      <c r="AI163" s="50"/>
      <c r="AJ163" s="51" t="s">
        <v>572</v>
      </c>
      <c r="AK163" s="16">
        <v>1</v>
      </c>
      <c r="AL163" s="50">
        <v>4</v>
      </c>
      <c r="AM163" s="50">
        <v>1</v>
      </c>
      <c r="AN163" s="51">
        <v>2010</v>
      </c>
      <c r="AO163" s="16">
        <v>0</v>
      </c>
      <c r="AP163" s="50"/>
      <c r="AQ163" s="51" t="s">
        <v>572</v>
      </c>
      <c r="AR163" s="16">
        <v>1</v>
      </c>
      <c r="AS163" s="50">
        <v>1</v>
      </c>
      <c r="AT163" s="50">
        <v>0</v>
      </c>
      <c r="AU163" s="50">
        <v>1</v>
      </c>
      <c r="AV163" s="50">
        <v>1</v>
      </c>
      <c r="AW163" s="50">
        <v>1</v>
      </c>
      <c r="AX163" s="50">
        <v>1</v>
      </c>
      <c r="AY163" s="50">
        <v>0</v>
      </c>
      <c r="AZ163" s="50">
        <v>1</v>
      </c>
      <c r="BA163" s="50">
        <v>1</v>
      </c>
      <c r="BB163" s="50">
        <v>0</v>
      </c>
      <c r="BC163" s="69" t="s">
        <v>572</v>
      </c>
      <c r="BD163" s="423">
        <v>0</v>
      </c>
      <c r="BE163" s="475" t="s">
        <v>572</v>
      </c>
      <c r="BF163" s="25">
        <v>0</v>
      </c>
      <c r="BG163" s="19" t="s">
        <v>572</v>
      </c>
      <c r="BH163" s="16">
        <v>0</v>
      </c>
      <c r="BI163" s="19" t="s">
        <v>572</v>
      </c>
      <c r="BJ163" s="16">
        <v>0</v>
      </c>
      <c r="BK163" s="21" t="s">
        <v>946</v>
      </c>
      <c r="BL163" s="20" t="s">
        <v>939</v>
      </c>
      <c r="BM163" s="21" t="s">
        <v>948</v>
      </c>
      <c r="BN163" s="20" t="s">
        <v>947</v>
      </c>
      <c r="BO163" s="132" t="s">
        <v>572</v>
      </c>
      <c r="BP163" s="16">
        <v>0</v>
      </c>
      <c r="BQ163" s="134" t="s">
        <v>572</v>
      </c>
      <c r="BR163" s="16">
        <v>1</v>
      </c>
      <c r="BS163" s="1" t="s">
        <v>1908</v>
      </c>
      <c r="BT163" s="16">
        <v>0</v>
      </c>
      <c r="BU163" s="69" t="s">
        <v>572</v>
      </c>
      <c r="BV163" s="16">
        <v>0</v>
      </c>
      <c r="BW163" s="50">
        <v>2</v>
      </c>
      <c r="BX163" s="69" t="s">
        <v>572</v>
      </c>
      <c r="BY163" s="16" t="s">
        <v>1966</v>
      </c>
      <c r="BZ163" s="56" t="s">
        <v>572</v>
      </c>
      <c r="CA163" s="56" t="s">
        <v>572</v>
      </c>
      <c r="CB163" s="56" t="s">
        <v>572</v>
      </c>
      <c r="CC163" s="55" t="s">
        <v>572</v>
      </c>
      <c r="CD163" s="83" t="s">
        <v>1276</v>
      </c>
      <c r="CE163" s="1131" t="s">
        <v>1555</v>
      </c>
      <c r="CF163" s="75" t="s">
        <v>1548</v>
      </c>
      <c r="CG163" s="517" t="s">
        <v>13</v>
      </c>
      <c r="CH163" s="75">
        <v>3</v>
      </c>
      <c r="CI163" s="75">
        <v>2012</v>
      </c>
      <c r="CJ163" s="75" t="s">
        <v>1542</v>
      </c>
      <c r="CK163" s="75">
        <v>1</v>
      </c>
      <c r="CL163" s="75">
        <v>2</v>
      </c>
      <c r="CM163" s="517" t="s">
        <v>2126</v>
      </c>
      <c r="CN163" s="75" t="s">
        <v>1553</v>
      </c>
      <c r="CO163" s="75">
        <f t="shared" ref="CO163:CO194" si="20">IF(CH163=0,0,IF(CG163="T",1,2)+IF(CQ163&gt;1,1,0))</f>
        <v>3</v>
      </c>
      <c r="CP163" s="336"/>
      <c r="CQ163" s="67">
        <v>161</v>
      </c>
      <c r="CR163" s="500" t="s">
        <v>943</v>
      </c>
      <c r="CS163" s="507" t="s">
        <v>3705</v>
      </c>
      <c r="CT163" s="511"/>
      <c r="CU163" s="512" t="s">
        <v>3748</v>
      </c>
      <c r="CV163" s="632" t="s">
        <v>5550</v>
      </c>
      <c r="CW163" s="568">
        <v>0</v>
      </c>
      <c r="CX163" s="631" t="s">
        <v>572</v>
      </c>
      <c r="CY163" s="380">
        <v>0.16667000000000001</v>
      </c>
      <c r="CZ163" s="380">
        <v>5.5100000000000003E-2</v>
      </c>
      <c r="DA163" s="656">
        <v>19</v>
      </c>
      <c r="DB163" s="597">
        <v>14</v>
      </c>
      <c r="DC163" s="597">
        <v>2</v>
      </c>
      <c r="DD163" s="597">
        <v>3</v>
      </c>
      <c r="DE163" s="156" t="s">
        <v>572</v>
      </c>
      <c r="DF163" s="1025" t="s">
        <v>572</v>
      </c>
      <c r="DG163" s="717" t="s">
        <v>572</v>
      </c>
      <c r="DH163" s="1025" t="s">
        <v>572</v>
      </c>
      <c r="DI163" s="700" t="s">
        <v>572</v>
      </c>
      <c r="DJ163" s="521" t="s">
        <v>4381</v>
      </c>
      <c r="DK163" s="537">
        <v>1978</v>
      </c>
      <c r="DL163" s="538" t="s">
        <v>4380</v>
      </c>
      <c r="DM163" s="580">
        <v>1978</v>
      </c>
      <c r="DN163" s="580">
        <v>2</v>
      </c>
      <c r="DO163" s="580">
        <v>4</v>
      </c>
      <c r="DP163" s="183" t="s">
        <v>572</v>
      </c>
      <c r="DQ163" s="183" t="s">
        <v>572</v>
      </c>
      <c r="DR163" s="183" t="s">
        <v>572</v>
      </c>
      <c r="DS163" s="184" t="s">
        <v>572</v>
      </c>
      <c r="DT163" s="571" t="s">
        <v>4498</v>
      </c>
      <c r="DU163" s="676">
        <v>1965</v>
      </c>
      <c r="DV163" s="183" t="s">
        <v>5918</v>
      </c>
      <c r="DW163" s="547" t="s">
        <v>5919</v>
      </c>
      <c r="DX163" s="183">
        <v>2</v>
      </c>
      <c r="DY163" s="183" t="s">
        <v>7010</v>
      </c>
      <c r="DZ163" s="538" t="s">
        <v>6452</v>
      </c>
      <c r="EA163" s="374">
        <v>2010</v>
      </c>
      <c r="EB163" s="370">
        <v>3</v>
      </c>
      <c r="EC163" s="539">
        <v>2</v>
      </c>
      <c r="ED163" s="642" t="s">
        <v>6058</v>
      </c>
      <c r="EE163" s="539">
        <v>1978</v>
      </c>
      <c r="EF163" s="183" t="s">
        <v>572</v>
      </c>
      <c r="EG163" s="183" t="s">
        <v>572</v>
      </c>
      <c r="EH163" s="541" t="s">
        <v>4064</v>
      </c>
      <c r="EI163" s="547" t="s">
        <v>4470</v>
      </c>
      <c r="EJ163" s="183">
        <v>2</v>
      </c>
      <c r="EK163" s="183" t="s">
        <v>6962</v>
      </c>
      <c r="EL163" s="538" t="s">
        <v>6059</v>
      </c>
      <c r="EM163" s="370">
        <v>2012</v>
      </c>
      <c r="EN163" s="370">
        <v>3</v>
      </c>
      <c r="EO163" s="700">
        <v>2</v>
      </c>
      <c r="EP163" s="676">
        <v>0</v>
      </c>
      <c r="EQ163" s="676">
        <v>0</v>
      </c>
      <c r="ER163" s="611" t="s">
        <v>572</v>
      </c>
      <c r="ES163" s="183" t="s">
        <v>572</v>
      </c>
      <c r="ET163" s="184">
        <v>1</v>
      </c>
      <c r="EU163" s="799">
        <v>0</v>
      </c>
      <c r="EV163" s="569" t="s">
        <v>572</v>
      </c>
      <c r="EW163" s="559" t="s">
        <v>572</v>
      </c>
      <c r="EX163" s="561">
        <v>0</v>
      </c>
      <c r="EY163" s="572" t="s">
        <v>572</v>
      </c>
      <c r="EZ163" s="561" t="s">
        <v>572</v>
      </c>
      <c r="FA163" s="600">
        <v>0</v>
      </c>
      <c r="FB163" s="742" t="str">
        <f>IFERROR(VLOOKUP($C163,'PS Employment'!$B$2:$N$107,12,FALSE)*1000,"-")</f>
        <v>-</v>
      </c>
      <c r="FC163" s="740" t="str">
        <f>IFERROR(VLOOKUP($C163,'PS Employment'!$B$2:$N$107,13,FALSE),"0")</f>
        <v>0</v>
      </c>
      <c r="FD163" s="15" t="s">
        <v>572</v>
      </c>
      <c r="FE163" s="747" t="s">
        <v>572</v>
      </c>
      <c r="FF163" s="761" t="s">
        <v>572</v>
      </c>
      <c r="FG163" s="762" t="s">
        <v>572</v>
      </c>
      <c r="FH163" s="713">
        <v>0</v>
      </c>
      <c r="FI163" s="788" t="s">
        <v>572</v>
      </c>
      <c r="FJ163" s="119" t="s">
        <v>572</v>
      </c>
      <c r="FK163" s="561" t="s">
        <v>572</v>
      </c>
      <c r="FL163" s="561">
        <v>0</v>
      </c>
      <c r="FM163" s="600">
        <v>0</v>
      </c>
      <c r="FN163" s="818" t="s">
        <v>6759</v>
      </c>
      <c r="FO163" s="773" t="s">
        <v>7177</v>
      </c>
      <c r="FP163" s="792">
        <v>2</v>
      </c>
      <c r="FQ163" s="781" t="s">
        <v>7176</v>
      </c>
      <c r="FR163" s="536" t="s">
        <v>7178</v>
      </c>
      <c r="FS163" s="597">
        <v>2009</v>
      </c>
      <c r="FT163" s="597">
        <v>3</v>
      </c>
      <c r="FU163" s="599">
        <v>2</v>
      </c>
      <c r="FV163" s="564" t="s">
        <v>2317</v>
      </c>
      <c r="FW163" s="541" t="s">
        <v>7062</v>
      </c>
      <c r="FX163" s="536" t="s">
        <v>6554</v>
      </c>
      <c r="FY163" s="539">
        <v>2010</v>
      </c>
      <c r="FZ163" s="539">
        <v>3</v>
      </c>
      <c r="GA163" s="676">
        <v>1</v>
      </c>
      <c r="GB163" s="650" t="s">
        <v>6555</v>
      </c>
      <c r="GC163" s="979" t="s">
        <v>944</v>
      </c>
      <c r="GD163" s="183">
        <v>2</v>
      </c>
      <c r="GE163" s="683" t="s">
        <v>8846</v>
      </c>
      <c r="GF163" s="183">
        <v>1989</v>
      </c>
      <c r="GG163" s="183">
        <v>3</v>
      </c>
      <c r="GH163" s="340" t="s">
        <v>8835</v>
      </c>
      <c r="GI163" s="184">
        <v>4</v>
      </c>
      <c r="GJ163" s="426">
        <f t="shared" ref="GJ163:GJ194" si="21">N163+CO163+EC163+EO163+ET163+FM163+FU163+GA163</f>
        <v>12</v>
      </c>
      <c r="GK163" s="427">
        <f t="shared" ref="GK163:GK194" si="22">GJ163/22*100</f>
        <v>54.54545454545454</v>
      </c>
      <c r="GL163" s="12" t="str">
        <f t="shared" ref="GL163:GL194" si="23">IF(GK163&lt;25,"D",IF(GK163&lt;50,"C",IF(GK163&lt;75,"B","A")))</f>
        <v>B</v>
      </c>
      <c r="GM163" s="83" t="s">
        <v>46</v>
      </c>
      <c r="GN163" s="83" t="s">
        <v>2455</v>
      </c>
      <c r="GO163" s="342">
        <v>1</v>
      </c>
      <c r="GP163" s="1017"/>
      <c r="GQ163" s="59">
        <v>0</v>
      </c>
      <c r="GR163" s="57"/>
      <c r="GS163" s="58"/>
      <c r="GT163" s="59"/>
    </row>
    <row r="164" spans="1:202" x14ac:dyDescent="0.25">
      <c r="A164" s="67">
        <v>162</v>
      </c>
      <c r="B164" s="13"/>
      <c r="C164" s="14" t="s">
        <v>949</v>
      </c>
      <c r="D164" s="83" t="s">
        <v>12</v>
      </c>
      <c r="E164" s="849">
        <v>10787.103999999999</v>
      </c>
      <c r="F164" s="847">
        <v>1618.0655999999997</v>
      </c>
      <c r="G164" s="49">
        <v>150</v>
      </c>
      <c r="H164" s="156" t="s">
        <v>5295</v>
      </c>
      <c r="I164" s="20" t="s">
        <v>8</v>
      </c>
      <c r="J164" s="50">
        <v>1</v>
      </c>
      <c r="K164" s="115" t="s">
        <v>3839</v>
      </c>
      <c r="L164" s="16">
        <v>1</v>
      </c>
      <c r="M164" s="529" t="s">
        <v>9651</v>
      </c>
      <c r="N164" s="16">
        <v>0</v>
      </c>
      <c r="O164" s="17" t="s">
        <v>572</v>
      </c>
      <c r="P164" s="50">
        <v>0</v>
      </c>
      <c r="Q164" s="53" t="s">
        <v>572</v>
      </c>
      <c r="R164" s="16">
        <v>0</v>
      </c>
      <c r="S164" s="50">
        <v>0</v>
      </c>
      <c r="T164" s="167" t="s">
        <v>572</v>
      </c>
      <c r="U164" s="16">
        <v>1</v>
      </c>
      <c r="V164" s="254">
        <v>0</v>
      </c>
      <c r="W164" s="16">
        <v>0</v>
      </c>
      <c r="X164" s="17" t="s">
        <v>572</v>
      </c>
      <c r="Y164" s="16">
        <v>0</v>
      </c>
      <c r="Z164" s="17" t="s">
        <v>572</v>
      </c>
      <c r="AA164" s="16">
        <v>0</v>
      </c>
      <c r="AB164" s="50"/>
      <c r="AC164" s="51" t="s">
        <v>572</v>
      </c>
      <c r="AD164" s="16">
        <v>0</v>
      </c>
      <c r="AE164" s="50"/>
      <c r="AF164" s="50" t="s">
        <v>572</v>
      </c>
      <c r="AG164" s="51" t="s">
        <v>572</v>
      </c>
      <c r="AH164" s="16">
        <v>0</v>
      </c>
      <c r="AI164" s="50"/>
      <c r="AJ164" s="51" t="s">
        <v>572</v>
      </c>
      <c r="AK164" s="16">
        <v>0</v>
      </c>
      <c r="AL164" s="50"/>
      <c r="AM164" s="50"/>
      <c r="AN164" s="51" t="s">
        <v>572</v>
      </c>
      <c r="AO164" s="16">
        <v>0</v>
      </c>
      <c r="AP164" s="50"/>
      <c r="AQ164" s="51" t="s">
        <v>572</v>
      </c>
      <c r="AR164" s="16">
        <v>0</v>
      </c>
      <c r="AS164" s="50">
        <v>0</v>
      </c>
      <c r="AT164" s="50">
        <v>0</v>
      </c>
      <c r="AU164" s="50">
        <v>0</v>
      </c>
      <c r="AV164" s="50">
        <v>0</v>
      </c>
      <c r="AW164" s="50">
        <v>0</v>
      </c>
      <c r="AX164" s="50">
        <v>0</v>
      </c>
      <c r="AY164" s="50">
        <v>0</v>
      </c>
      <c r="AZ164" s="50">
        <v>0</v>
      </c>
      <c r="BA164" s="50">
        <v>0</v>
      </c>
      <c r="BB164" s="50">
        <v>0</v>
      </c>
      <c r="BC164" s="69" t="s">
        <v>572</v>
      </c>
      <c r="BD164" s="423">
        <v>0</v>
      </c>
      <c r="BE164" s="475" t="s">
        <v>572</v>
      </c>
      <c r="BF164" s="25">
        <v>0</v>
      </c>
      <c r="BG164" s="17" t="s">
        <v>572</v>
      </c>
      <c r="BH164" s="16">
        <v>0</v>
      </c>
      <c r="BI164" s="17" t="s">
        <v>572</v>
      </c>
      <c r="BJ164" s="16">
        <v>0</v>
      </c>
      <c r="BK164" s="21" t="s">
        <v>572</v>
      </c>
      <c r="BL164" s="20" t="s">
        <v>1210</v>
      </c>
      <c r="BM164" s="21" t="s">
        <v>1209</v>
      </c>
      <c r="BN164" s="20" t="s">
        <v>1208</v>
      </c>
      <c r="BO164" s="132" t="s">
        <v>572</v>
      </c>
      <c r="BP164" s="16">
        <v>0</v>
      </c>
      <c r="BQ164" s="134" t="s">
        <v>572</v>
      </c>
      <c r="BR164" s="16">
        <v>0</v>
      </c>
      <c r="BS164" s="17" t="s">
        <v>572</v>
      </c>
      <c r="BT164" s="16">
        <v>0</v>
      </c>
      <c r="BU164" s="69" t="s">
        <v>572</v>
      </c>
      <c r="BV164" s="16">
        <v>0</v>
      </c>
      <c r="BW164" s="50">
        <v>1</v>
      </c>
      <c r="BX164" s="69" t="s">
        <v>572</v>
      </c>
      <c r="BY164" s="16" t="s">
        <v>1966</v>
      </c>
      <c r="BZ164" s="56" t="s">
        <v>572</v>
      </c>
      <c r="CA164" s="56" t="s">
        <v>572</v>
      </c>
      <c r="CB164" s="56" t="s">
        <v>572</v>
      </c>
      <c r="CC164" s="55" t="s">
        <v>572</v>
      </c>
      <c r="CD164" s="398" t="s">
        <v>9543</v>
      </c>
      <c r="CE164" s="577" t="s">
        <v>9544</v>
      </c>
      <c r="CF164" s="75" t="s">
        <v>1548</v>
      </c>
      <c r="CG164" s="75" t="s">
        <v>1549</v>
      </c>
      <c r="CH164" s="75">
        <v>3</v>
      </c>
      <c r="CI164" s="398">
        <v>2016</v>
      </c>
      <c r="CJ164" s="75" t="s">
        <v>1548</v>
      </c>
      <c r="CK164" s="75">
        <v>1</v>
      </c>
      <c r="CL164" s="75">
        <v>1</v>
      </c>
      <c r="CM164" s="75" t="s">
        <v>1563</v>
      </c>
      <c r="CN164" s="75" t="s">
        <v>1551</v>
      </c>
      <c r="CO164" s="75">
        <f t="shared" si="20"/>
        <v>2</v>
      </c>
      <c r="CP164" s="336"/>
      <c r="CQ164" s="67">
        <v>162</v>
      </c>
      <c r="CR164" s="500" t="s">
        <v>949</v>
      </c>
      <c r="CS164" s="507" t="s">
        <v>3706</v>
      </c>
      <c r="CT164" s="511"/>
      <c r="CU164" s="512" t="s">
        <v>3748</v>
      </c>
      <c r="CV164" s="632" t="s">
        <v>5551</v>
      </c>
      <c r="CW164" s="568">
        <v>0</v>
      </c>
      <c r="CX164" s="631" t="s">
        <v>572</v>
      </c>
      <c r="CY164" s="380">
        <v>1.4489999999999999E-2</v>
      </c>
      <c r="CZ164" s="380">
        <v>1.5699999999999999E-2</v>
      </c>
      <c r="DA164" s="656">
        <v>6</v>
      </c>
      <c r="DB164" s="597">
        <v>16</v>
      </c>
      <c r="DC164" s="597">
        <v>0</v>
      </c>
      <c r="DD164" s="597">
        <v>0</v>
      </c>
      <c r="DE164" s="685" t="s">
        <v>572</v>
      </c>
      <c r="DF164" s="1025" t="s">
        <v>572</v>
      </c>
      <c r="DG164" s="717" t="s">
        <v>572</v>
      </c>
      <c r="DH164" s="1025" t="s">
        <v>572</v>
      </c>
      <c r="DI164" s="700" t="s">
        <v>572</v>
      </c>
      <c r="DJ164" s="156" t="s">
        <v>3838</v>
      </c>
      <c r="DK164" s="537">
        <v>2012</v>
      </c>
      <c r="DL164" s="538" t="s">
        <v>4442</v>
      </c>
      <c r="DM164" s="581" t="s">
        <v>572</v>
      </c>
      <c r="DN164" s="580">
        <v>0</v>
      </c>
      <c r="DO164" s="581" t="s">
        <v>572</v>
      </c>
      <c r="DP164" s="183" t="s">
        <v>572</v>
      </c>
      <c r="DQ164" s="183" t="s">
        <v>572</v>
      </c>
      <c r="DR164" s="183" t="s">
        <v>572</v>
      </c>
      <c r="DS164" s="184" t="s">
        <v>572</v>
      </c>
      <c r="DT164" s="542" t="s">
        <v>6491</v>
      </c>
      <c r="DU164" s="676">
        <v>2012</v>
      </c>
      <c r="DV164" s="183" t="s">
        <v>572</v>
      </c>
      <c r="DW164" s="547" t="s">
        <v>572</v>
      </c>
      <c r="DX164" s="183">
        <v>0</v>
      </c>
      <c r="DY164" s="183" t="s">
        <v>572</v>
      </c>
      <c r="DZ164" s="547" t="s">
        <v>572</v>
      </c>
      <c r="EA164" s="256" t="s">
        <v>572</v>
      </c>
      <c r="EB164" s="58">
        <v>0</v>
      </c>
      <c r="EC164" s="183">
        <v>1</v>
      </c>
      <c r="ED164" s="542" t="s">
        <v>6491</v>
      </c>
      <c r="EE164" s="539">
        <v>2012</v>
      </c>
      <c r="EF164" s="537">
        <v>2012</v>
      </c>
      <c r="EG164" s="539">
        <v>0</v>
      </c>
      <c r="EH164" s="547" t="s">
        <v>572</v>
      </c>
      <c r="EI164" s="547" t="s">
        <v>572</v>
      </c>
      <c r="EJ164" s="183">
        <v>0</v>
      </c>
      <c r="EK164" s="183" t="s">
        <v>572</v>
      </c>
      <c r="EL164" s="547" t="s">
        <v>572</v>
      </c>
      <c r="EM164" s="58" t="s">
        <v>572</v>
      </c>
      <c r="EN164" s="58">
        <v>0</v>
      </c>
      <c r="EO164" s="342">
        <v>1</v>
      </c>
      <c r="EP164" s="340" t="s">
        <v>572</v>
      </c>
      <c r="EQ164" s="340" t="s">
        <v>572</v>
      </c>
      <c r="ER164" s="611" t="s">
        <v>572</v>
      </c>
      <c r="ES164" s="183" t="s">
        <v>572</v>
      </c>
      <c r="ET164" s="184">
        <v>0</v>
      </c>
      <c r="EU164" s="799" t="s">
        <v>572</v>
      </c>
      <c r="EV164" s="569" t="s">
        <v>572</v>
      </c>
      <c r="EW164" s="559" t="s">
        <v>572</v>
      </c>
      <c r="EX164" s="561">
        <v>0</v>
      </c>
      <c r="EY164" s="572" t="s">
        <v>572</v>
      </c>
      <c r="EZ164" s="561" t="s">
        <v>572</v>
      </c>
      <c r="FA164" s="600">
        <v>0</v>
      </c>
      <c r="FB164" s="742" t="str">
        <f>IFERROR(VLOOKUP($C164,'PS Employment'!$B$2:$N$107,12,FALSE)*1000,"-")</f>
        <v>-</v>
      </c>
      <c r="FC164" s="740" t="str">
        <f>IFERROR(VLOOKUP($C164,'PS Employment'!$B$2:$N$107,13,FALSE),"0")</f>
        <v>0</v>
      </c>
      <c r="FD164" s="15" t="s">
        <v>572</v>
      </c>
      <c r="FE164" s="747" t="s">
        <v>572</v>
      </c>
      <c r="FF164" s="761" t="s">
        <v>7173</v>
      </c>
      <c r="FG164" s="762" t="s">
        <v>7174</v>
      </c>
      <c r="FH164" s="713">
        <v>2</v>
      </c>
      <c r="FI164" s="788" t="s">
        <v>2699</v>
      </c>
      <c r="FJ164" s="119" t="s">
        <v>7175</v>
      </c>
      <c r="FK164" s="561" t="s">
        <v>572</v>
      </c>
      <c r="FL164" s="561">
        <v>2</v>
      </c>
      <c r="FM164" s="600">
        <v>2</v>
      </c>
      <c r="FN164" s="761" t="s">
        <v>7173</v>
      </c>
      <c r="FO164" s="762" t="s">
        <v>7174</v>
      </c>
      <c r="FP164" s="713">
        <v>2</v>
      </c>
      <c r="FQ164" s="788" t="s">
        <v>2699</v>
      </c>
      <c r="FR164" s="119" t="s">
        <v>7175</v>
      </c>
      <c r="FS164" s="561" t="s">
        <v>572</v>
      </c>
      <c r="FT164" s="597">
        <v>2</v>
      </c>
      <c r="FU164" s="599">
        <v>2</v>
      </c>
      <c r="FV164" s="423" t="s">
        <v>572</v>
      </c>
      <c r="FW164" s="541" t="s">
        <v>572</v>
      </c>
      <c r="FX164" s="82" t="s">
        <v>7626</v>
      </c>
      <c r="FY164" s="539" t="s">
        <v>572</v>
      </c>
      <c r="FZ164" s="539">
        <v>0</v>
      </c>
      <c r="GA164" s="676">
        <v>0</v>
      </c>
      <c r="GB164" s="860" t="s">
        <v>572</v>
      </c>
      <c r="GC164" s="571" t="s">
        <v>9466</v>
      </c>
      <c r="GD164" s="183">
        <v>2</v>
      </c>
      <c r="GE164" s="683" t="s">
        <v>2699</v>
      </c>
      <c r="GF164" s="183">
        <v>2015</v>
      </c>
      <c r="GG164" s="183">
        <v>2</v>
      </c>
      <c r="GH164" s="340" t="s">
        <v>8835</v>
      </c>
      <c r="GI164" s="184">
        <v>4</v>
      </c>
      <c r="GJ164" s="426">
        <f t="shared" si="21"/>
        <v>8</v>
      </c>
      <c r="GK164" s="427">
        <f t="shared" si="22"/>
        <v>36.363636363636367</v>
      </c>
      <c r="GL164" s="12" t="str">
        <f t="shared" si="23"/>
        <v>C</v>
      </c>
      <c r="GM164" s="83" t="s">
        <v>12</v>
      </c>
      <c r="GN164" s="18" t="s">
        <v>2454</v>
      </c>
      <c r="GO164" s="342">
        <v>1</v>
      </c>
      <c r="GP164" s="1016"/>
      <c r="GQ164" s="184">
        <v>0</v>
      </c>
      <c r="GR164" s="57"/>
      <c r="GS164" s="58"/>
      <c r="GT164" s="59"/>
    </row>
    <row r="165" spans="1:202" x14ac:dyDescent="0.25">
      <c r="A165" s="67">
        <v>163</v>
      </c>
      <c r="B165" s="13"/>
      <c r="C165" s="23" t="s">
        <v>950</v>
      </c>
      <c r="D165" s="83" t="s">
        <v>21</v>
      </c>
      <c r="E165" s="849">
        <v>54490.406000000003</v>
      </c>
      <c r="F165" s="847">
        <v>332592.62306744402</v>
      </c>
      <c r="G165" s="49">
        <v>6050</v>
      </c>
      <c r="H165" s="109" t="s">
        <v>2030</v>
      </c>
      <c r="I165" s="369" t="s">
        <v>951</v>
      </c>
      <c r="J165" s="50">
        <v>2</v>
      </c>
      <c r="K165" s="115" t="s">
        <v>1321</v>
      </c>
      <c r="L165" s="1174">
        <v>2</v>
      </c>
      <c r="M165" s="1173" t="s">
        <v>9619</v>
      </c>
      <c r="N165" s="16">
        <v>1</v>
      </c>
      <c r="O165" s="17" t="s">
        <v>572</v>
      </c>
      <c r="P165" s="50">
        <v>1</v>
      </c>
      <c r="Q165" s="191" t="s">
        <v>2358</v>
      </c>
      <c r="R165" s="16">
        <v>0</v>
      </c>
      <c r="S165" s="50">
        <v>0</v>
      </c>
      <c r="T165" s="167" t="s">
        <v>572</v>
      </c>
      <c r="U165" s="16">
        <v>2</v>
      </c>
      <c r="V165" s="254">
        <v>1</v>
      </c>
      <c r="W165" s="16">
        <v>1</v>
      </c>
      <c r="X165" s="177" t="s">
        <v>2337</v>
      </c>
      <c r="Y165" s="16">
        <v>1</v>
      </c>
      <c r="Z165" s="19" t="s">
        <v>1909</v>
      </c>
      <c r="AA165" s="16">
        <v>1</v>
      </c>
      <c r="AB165" s="50">
        <v>1</v>
      </c>
      <c r="AC165" s="51">
        <v>2000</v>
      </c>
      <c r="AD165" s="16">
        <v>1</v>
      </c>
      <c r="AE165" s="50">
        <v>1</v>
      </c>
      <c r="AF165" s="50">
        <v>3</v>
      </c>
      <c r="AG165" s="51">
        <v>1998</v>
      </c>
      <c r="AH165" s="16">
        <v>0</v>
      </c>
      <c r="AI165" s="50"/>
      <c r="AJ165" s="51" t="s">
        <v>572</v>
      </c>
      <c r="AK165" s="16">
        <v>1</v>
      </c>
      <c r="AL165" s="50">
        <v>4</v>
      </c>
      <c r="AM165" s="50">
        <v>1</v>
      </c>
      <c r="AN165" s="51">
        <v>1998</v>
      </c>
      <c r="AO165" s="16">
        <v>1</v>
      </c>
      <c r="AP165" s="50">
        <v>1</v>
      </c>
      <c r="AQ165" s="51">
        <v>2001</v>
      </c>
      <c r="AR165" s="16">
        <v>1</v>
      </c>
      <c r="AS165" s="50">
        <v>1</v>
      </c>
      <c r="AT165" s="50">
        <v>0</v>
      </c>
      <c r="AU165" s="50">
        <v>0</v>
      </c>
      <c r="AV165" s="50">
        <v>0</v>
      </c>
      <c r="AW165" s="50">
        <v>1</v>
      </c>
      <c r="AX165" s="50">
        <v>1</v>
      </c>
      <c r="AY165" s="50">
        <v>0</v>
      </c>
      <c r="AZ165" s="50">
        <v>1</v>
      </c>
      <c r="BA165" s="50">
        <v>0</v>
      </c>
      <c r="BB165" s="50">
        <v>0</v>
      </c>
      <c r="BC165" s="69" t="s">
        <v>572</v>
      </c>
      <c r="BD165" s="423">
        <v>0</v>
      </c>
      <c r="BE165" s="630" t="s">
        <v>572</v>
      </c>
      <c r="BF165" s="25">
        <v>0</v>
      </c>
      <c r="BG165" s="19" t="s">
        <v>572</v>
      </c>
      <c r="BH165" s="16">
        <v>1</v>
      </c>
      <c r="BI165" s="19" t="s">
        <v>1911</v>
      </c>
      <c r="BJ165" s="16">
        <v>2</v>
      </c>
      <c r="BK165" s="21" t="s">
        <v>953</v>
      </c>
      <c r="BL165" s="20" t="s">
        <v>952</v>
      </c>
      <c r="BM165" s="21" t="s">
        <v>955</v>
      </c>
      <c r="BN165" s="20" t="s">
        <v>954</v>
      </c>
      <c r="BO165" s="1" t="s">
        <v>1320</v>
      </c>
      <c r="BP165" s="16">
        <v>0</v>
      </c>
      <c r="BQ165" s="134" t="s">
        <v>572</v>
      </c>
      <c r="BR165" s="16">
        <v>1</v>
      </c>
      <c r="BS165" s="19" t="s">
        <v>1910</v>
      </c>
      <c r="BT165" s="16">
        <v>2</v>
      </c>
      <c r="BU165" s="69" t="s">
        <v>572</v>
      </c>
      <c r="BV165" s="16">
        <v>0</v>
      </c>
      <c r="BW165" s="50">
        <v>3</v>
      </c>
      <c r="BX165" s="69" t="s">
        <v>572</v>
      </c>
      <c r="BY165" s="16" t="s">
        <v>1966</v>
      </c>
      <c r="BZ165" s="56" t="s">
        <v>572</v>
      </c>
      <c r="CA165" s="56" t="s">
        <v>572</v>
      </c>
      <c r="CB165" s="56" t="s">
        <v>572</v>
      </c>
      <c r="CC165" s="55" t="s">
        <v>572</v>
      </c>
      <c r="CD165" s="75" t="s">
        <v>1282</v>
      </c>
      <c r="CE165" s="1131" t="s">
        <v>1559</v>
      </c>
      <c r="CF165" s="75" t="s">
        <v>1548</v>
      </c>
      <c r="CG165" s="75" t="s">
        <v>13</v>
      </c>
      <c r="CH165" s="75">
        <v>3</v>
      </c>
      <c r="CI165" s="75">
        <v>2013</v>
      </c>
      <c r="CJ165" s="75" t="s">
        <v>1542</v>
      </c>
      <c r="CK165" s="75">
        <v>1</v>
      </c>
      <c r="CL165" s="75">
        <v>2</v>
      </c>
      <c r="CM165" s="75" t="s">
        <v>1552</v>
      </c>
      <c r="CN165" s="75" t="s">
        <v>1553</v>
      </c>
      <c r="CO165" s="75">
        <f t="shared" si="20"/>
        <v>3</v>
      </c>
      <c r="CP165" s="336"/>
      <c r="CQ165" s="67">
        <v>163</v>
      </c>
      <c r="CR165" s="500" t="s">
        <v>950</v>
      </c>
      <c r="CS165" s="507" t="s">
        <v>3707</v>
      </c>
      <c r="CT165" s="511"/>
      <c r="CU165" s="512"/>
      <c r="CV165" s="632" t="s">
        <v>4748</v>
      </c>
      <c r="CW165" s="568">
        <v>1</v>
      </c>
      <c r="CX165" s="636" t="s">
        <v>4748</v>
      </c>
      <c r="CY165" s="380">
        <v>0.55796999999999997</v>
      </c>
      <c r="CZ165" s="380">
        <v>0.38579999999999998</v>
      </c>
      <c r="DA165" s="656">
        <v>75</v>
      </c>
      <c r="DB165" s="597">
        <v>43</v>
      </c>
      <c r="DC165" s="597">
        <v>12</v>
      </c>
      <c r="DD165" s="597">
        <v>24</v>
      </c>
      <c r="DE165" s="156" t="s">
        <v>9283</v>
      </c>
      <c r="DF165" s="1025" t="s">
        <v>9279</v>
      </c>
      <c r="DG165" s="717">
        <v>6</v>
      </c>
      <c r="DH165" s="119" t="s">
        <v>9282</v>
      </c>
      <c r="DI165" s="700">
        <v>2001</v>
      </c>
      <c r="DJ165" s="521" t="s">
        <v>4382</v>
      </c>
      <c r="DK165" s="537">
        <v>1910</v>
      </c>
      <c r="DL165" s="538" t="s">
        <v>4383</v>
      </c>
      <c r="DM165" s="580">
        <v>1999</v>
      </c>
      <c r="DN165" s="580">
        <v>3</v>
      </c>
      <c r="DO165" s="580">
        <v>4</v>
      </c>
      <c r="DP165" s="183" t="s">
        <v>572</v>
      </c>
      <c r="DQ165" s="183" t="s">
        <v>572</v>
      </c>
      <c r="DR165" s="183" t="s">
        <v>572</v>
      </c>
      <c r="DS165" s="184" t="s">
        <v>572</v>
      </c>
      <c r="DT165" s="571" t="s">
        <v>5491</v>
      </c>
      <c r="DU165" s="676">
        <v>1997</v>
      </c>
      <c r="DV165" s="183" t="s">
        <v>5995</v>
      </c>
      <c r="DW165" s="547" t="s">
        <v>6120</v>
      </c>
      <c r="DX165" s="183">
        <v>2</v>
      </c>
      <c r="DY165" s="183" t="s">
        <v>2699</v>
      </c>
      <c r="DZ165" s="538" t="s">
        <v>6492</v>
      </c>
      <c r="EA165" s="374">
        <v>2001</v>
      </c>
      <c r="EB165" s="370">
        <v>3</v>
      </c>
      <c r="EC165" s="539">
        <v>2</v>
      </c>
      <c r="ED165" s="642" t="s">
        <v>5491</v>
      </c>
      <c r="EE165" s="539">
        <v>1997</v>
      </c>
      <c r="EF165" s="537">
        <v>1964</v>
      </c>
      <c r="EG165" s="539">
        <v>3</v>
      </c>
      <c r="EH165" s="547" t="s">
        <v>4141</v>
      </c>
      <c r="EI165" s="547" t="s">
        <v>4142</v>
      </c>
      <c r="EJ165" s="183">
        <v>2</v>
      </c>
      <c r="EK165" s="183" t="s">
        <v>2699</v>
      </c>
      <c r="EL165" s="538" t="s">
        <v>6493</v>
      </c>
      <c r="EM165" s="370">
        <v>2013</v>
      </c>
      <c r="EN165" s="370">
        <v>3</v>
      </c>
      <c r="EO165" s="700">
        <v>2</v>
      </c>
      <c r="EP165" s="676">
        <v>1</v>
      </c>
      <c r="EQ165" s="676">
        <v>0</v>
      </c>
      <c r="ER165" s="542" t="s">
        <v>4598</v>
      </c>
      <c r="ES165" s="629">
        <v>2007</v>
      </c>
      <c r="ET165" s="184">
        <v>3</v>
      </c>
      <c r="EU165" s="799">
        <v>1</v>
      </c>
      <c r="EV165" s="571" t="s">
        <v>4599</v>
      </c>
      <c r="EW165" s="183">
        <v>2011</v>
      </c>
      <c r="EX165" s="597">
        <v>1</v>
      </c>
      <c r="EY165" s="571" t="s">
        <v>6287</v>
      </c>
      <c r="EZ165" s="183">
        <v>2012</v>
      </c>
      <c r="FA165" s="599">
        <v>2</v>
      </c>
      <c r="FB165" s="742">
        <f>IFERROR(VLOOKUP($C165,'PS Employment'!$B$2:$N$107,12,FALSE)*1000,"-")</f>
        <v>1569213</v>
      </c>
      <c r="FC165" s="740">
        <v>2</v>
      </c>
      <c r="FD165" s="692" t="s">
        <v>6853</v>
      </c>
      <c r="FE165" s="747">
        <v>2006</v>
      </c>
      <c r="FF165" s="761" t="s">
        <v>6878</v>
      </c>
      <c r="FG165" s="762" t="s">
        <v>6879</v>
      </c>
      <c r="FH165" s="713">
        <v>1</v>
      </c>
      <c r="FI165" s="788" t="s">
        <v>1563</v>
      </c>
      <c r="FJ165" s="119" t="s">
        <v>6880</v>
      </c>
      <c r="FK165" s="561">
        <v>1992</v>
      </c>
      <c r="FL165" s="561">
        <v>3</v>
      </c>
      <c r="FM165" s="600">
        <v>2</v>
      </c>
      <c r="FN165" s="818" t="s">
        <v>6878</v>
      </c>
      <c r="FO165" s="773" t="s">
        <v>6881</v>
      </c>
      <c r="FP165" s="713">
        <v>1</v>
      </c>
      <c r="FQ165" s="788" t="s">
        <v>1563</v>
      </c>
      <c r="FR165" s="536" t="s">
        <v>6882</v>
      </c>
      <c r="FS165" s="597">
        <v>1992</v>
      </c>
      <c r="FT165" s="597">
        <v>3</v>
      </c>
      <c r="FU165" s="599">
        <v>2</v>
      </c>
      <c r="FV165" s="564" t="s">
        <v>2317</v>
      </c>
      <c r="FW165" s="547" t="s">
        <v>7627</v>
      </c>
      <c r="FX165" s="536" t="s">
        <v>6556</v>
      </c>
      <c r="FY165" s="539">
        <v>2002</v>
      </c>
      <c r="FZ165" s="539">
        <v>3</v>
      </c>
      <c r="GA165" s="676">
        <v>1</v>
      </c>
      <c r="GB165" s="650" t="s">
        <v>6557</v>
      </c>
      <c r="GC165" s="979" t="s">
        <v>8816</v>
      </c>
      <c r="GD165" s="183">
        <v>2</v>
      </c>
      <c r="GE165" s="683" t="s">
        <v>8846</v>
      </c>
      <c r="GF165" s="183">
        <v>2002</v>
      </c>
      <c r="GG165" s="183">
        <v>3</v>
      </c>
      <c r="GH165" s="340" t="s">
        <v>9443</v>
      </c>
      <c r="GI165" s="184">
        <v>4</v>
      </c>
      <c r="GJ165" s="426">
        <f t="shared" si="21"/>
        <v>16</v>
      </c>
      <c r="GK165" s="427">
        <f t="shared" si="22"/>
        <v>72.727272727272734</v>
      </c>
      <c r="GL165" s="12" t="str">
        <f t="shared" si="23"/>
        <v>B</v>
      </c>
      <c r="GM165" s="83" t="s">
        <v>21</v>
      </c>
      <c r="GN165" s="18" t="s">
        <v>2454</v>
      </c>
      <c r="GO165" s="342"/>
      <c r="GP165" s="1016"/>
      <c r="GQ165" s="184">
        <v>0</v>
      </c>
      <c r="GR165" s="57"/>
      <c r="GS165" s="58"/>
      <c r="GT165" s="59"/>
    </row>
    <row r="166" spans="1:202" x14ac:dyDescent="0.25">
      <c r="A166" s="67">
        <v>164</v>
      </c>
      <c r="B166" s="13"/>
      <c r="C166" s="14" t="s">
        <v>956</v>
      </c>
      <c r="D166" s="83" t="s">
        <v>12</v>
      </c>
      <c r="E166" s="849">
        <v>12339.812</v>
      </c>
      <c r="F166" s="847">
        <v>9703.5707856475201</v>
      </c>
      <c r="G166" s="49">
        <v>790</v>
      </c>
      <c r="H166" s="109" t="s">
        <v>1213</v>
      </c>
      <c r="I166" s="369" t="s">
        <v>1211</v>
      </c>
      <c r="J166" s="50">
        <v>1</v>
      </c>
      <c r="K166" s="110" t="s">
        <v>1950</v>
      </c>
      <c r="L166" s="16">
        <v>1</v>
      </c>
      <c r="M166" s="19" t="s">
        <v>1538</v>
      </c>
      <c r="N166" s="16">
        <v>1</v>
      </c>
      <c r="O166" s="17" t="s">
        <v>572</v>
      </c>
      <c r="P166" s="50">
        <v>0</v>
      </c>
      <c r="Q166" s="53" t="s">
        <v>572</v>
      </c>
      <c r="R166" s="16">
        <v>0</v>
      </c>
      <c r="S166" s="50">
        <v>0</v>
      </c>
      <c r="T166" s="167" t="s">
        <v>572</v>
      </c>
      <c r="U166" s="16">
        <v>1</v>
      </c>
      <c r="V166" s="254">
        <v>0</v>
      </c>
      <c r="W166" s="16">
        <v>0</v>
      </c>
      <c r="X166" s="17" t="s">
        <v>572</v>
      </c>
      <c r="Y166" s="16">
        <v>0</v>
      </c>
      <c r="Z166" s="17" t="s">
        <v>572</v>
      </c>
      <c r="AA166" s="16">
        <v>1</v>
      </c>
      <c r="AB166" s="50">
        <v>1</v>
      </c>
      <c r="AC166" s="51">
        <v>2006</v>
      </c>
      <c r="AD166" s="16">
        <v>0</v>
      </c>
      <c r="AE166" s="50"/>
      <c r="AF166" s="50" t="s">
        <v>572</v>
      </c>
      <c r="AG166" s="55" t="s">
        <v>572</v>
      </c>
      <c r="AH166" s="16">
        <v>0</v>
      </c>
      <c r="AI166" s="50"/>
      <c r="AJ166" s="51" t="s">
        <v>572</v>
      </c>
      <c r="AK166" s="16">
        <v>0</v>
      </c>
      <c r="AL166" s="50"/>
      <c r="AM166" s="50"/>
      <c r="AN166" s="51" t="s">
        <v>572</v>
      </c>
      <c r="AO166" s="16">
        <v>0</v>
      </c>
      <c r="AP166" s="50"/>
      <c r="AQ166" s="51" t="s">
        <v>572</v>
      </c>
      <c r="AR166" s="16">
        <v>1</v>
      </c>
      <c r="AS166" s="50">
        <v>1</v>
      </c>
      <c r="AT166" s="50">
        <v>1</v>
      </c>
      <c r="AU166" s="50">
        <v>0</v>
      </c>
      <c r="AV166" s="50">
        <v>0</v>
      </c>
      <c r="AW166" s="50">
        <v>1</v>
      </c>
      <c r="AX166" s="50">
        <v>1</v>
      </c>
      <c r="AY166" s="50">
        <v>0</v>
      </c>
      <c r="AZ166" s="50">
        <v>1</v>
      </c>
      <c r="BA166" s="50">
        <v>0</v>
      </c>
      <c r="BB166" s="50">
        <v>0</v>
      </c>
      <c r="BC166" s="69" t="s">
        <v>572</v>
      </c>
      <c r="BD166" s="423">
        <v>0</v>
      </c>
      <c r="BE166" s="475" t="s">
        <v>572</v>
      </c>
      <c r="BF166" s="25">
        <v>0</v>
      </c>
      <c r="BG166" s="19" t="s">
        <v>572</v>
      </c>
      <c r="BH166" s="16">
        <v>1</v>
      </c>
      <c r="BI166" s="19" t="s">
        <v>1951</v>
      </c>
      <c r="BJ166" s="16">
        <v>0</v>
      </c>
      <c r="BK166" s="119" t="s">
        <v>1952</v>
      </c>
      <c r="BL166" s="20" t="s">
        <v>1212</v>
      </c>
      <c r="BM166" s="395" t="s">
        <v>572</v>
      </c>
      <c r="BN166" s="20" t="s">
        <v>1214</v>
      </c>
      <c r="BO166" s="132" t="s">
        <v>572</v>
      </c>
      <c r="BP166" s="16">
        <v>0</v>
      </c>
      <c r="BQ166" s="134" t="s">
        <v>572</v>
      </c>
      <c r="BR166" s="16">
        <v>1</v>
      </c>
      <c r="BS166" s="19" t="s">
        <v>2185</v>
      </c>
      <c r="BT166" s="16">
        <v>0</v>
      </c>
      <c r="BU166" s="69" t="s">
        <v>572</v>
      </c>
      <c r="BV166" s="16">
        <v>0</v>
      </c>
      <c r="BW166" s="50">
        <v>1</v>
      </c>
      <c r="BX166" s="69" t="s">
        <v>572</v>
      </c>
      <c r="BY166" s="16" t="s">
        <v>1966</v>
      </c>
      <c r="BZ166" s="56" t="s">
        <v>572</v>
      </c>
      <c r="CA166" s="56" t="s">
        <v>572</v>
      </c>
      <c r="CB166" s="56" t="s">
        <v>572</v>
      </c>
      <c r="CC166" s="55" t="s">
        <v>572</v>
      </c>
      <c r="CD166" s="83" t="s">
        <v>1276</v>
      </c>
      <c r="CE166" s="1131" t="s">
        <v>1555</v>
      </c>
      <c r="CF166" s="75" t="s">
        <v>1548</v>
      </c>
      <c r="CG166" s="75" t="s">
        <v>13</v>
      </c>
      <c r="CH166" s="75">
        <v>2</v>
      </c>
      <c r="CI166" s="75">
        <v>2013</v>
      </c>
      <c r="CJ166" s="75" t="s">
        <v>1548</v>
      </c>
      <c r="CK166" s="75">
        <v>1</v>
      </c>
      <c r="CL166" s="75">
        <v>2</v>
      </c>
      <c r="CM166" s="75" t="s">
        <v>1550</v>
      </c>
      <c r="CN166" s="75" t="s">
        <v>1553</v>
      </c>
      <c r="CO166" s="75">
        <f t="shared" si="20"/>
        <v>3</v>
      </c>
      <c r="CP166" s="336"/>
      <c r="CQ166" s="67">
        <v>164</v>
      </c>
      <c r="CR166" s="500" t="s">
        <v>956</v>
      </c>
      <c r="CS166" s="507" t="s">
        <v>3708</v>
      </c>
      <c r="CT166" s="511">
        <v>2010</v>
      </c>
      <c r="CU166" s="512"/>
      <c r="CV166" s="632" t="s">
        <v>1213</v>
      </c>
      <c r="CW166" s="568">
        <v>0</v>
      </c>
      <c r="CX166" s="631" t="s">
        <v>572</v>
      </c>
      <c r="CY166" s="380">
        <v>0.12318999999999999</v>
      </c>
      <c r="CZ166" s="380">
        <v>7.9000000000000008E-3</v>
      </c>
      <c r="DA166" s="656">
        <v>16</v>
      </c>
      <c r="DB166" s="597">
        <v>5</v>
      </c>
      <c r="DC166" s="597">
        <v>2</v>
      </c>
      <c r="DD166" s="597">
        <v>0</v>
      </c>
      <c r="DE166" s="685" t="s">
        <v>572</v>
      </c>
      <c r="DF166" s="1025" t="s">
        <v>572</v>
      </c>
      <c r="DG166" s="717" t="s">
        <v>572</v>
      </c>
      <c r="DH166" s="1025" t="s">
        <v>572</v>
      </c>
      <c r="DI166" s="700" t="s">
        <v>572</v>
      </c>
      <c r="DJ166" s="521" t="s">
        <v>4385</v>
      </c>
      <c r="DK166" s="548">
        <v>2011</v>
      </c>
      <c r="DL166" s="538" t="s">
        <v>4384</v>
      </c>
      <c r="DM166" s="580">
        <v>2015</v>
      </c>
      <c r="DN166" s="580">
        <v>1</v>
      </c>
      <c r="DO166" s="580" t="s">
        <v>572</v>
      </c>
      <c r="DP166" s="183" t="s">
        <v>572</v>
      </c>
      <c r="DQ166" s="183" t="s">
        <v>572</v>
      </c>
      <c r="DR166" s="183" t="s">
        <v>572</v>
      </c>
      <c r="DS166" s="184" t="s">
        <v>572</v>
      </c>
      <c r="DT166" s="542" t="s">
        <v>4385</v>
      </c>
      <c r="DU166" s="676">
        <v>2011</v>
      </c>
      <c r="DV166" s="183" t="s">
        <v>572</v>
      </c>
      <c r="DW166" s="547" t="s">
        <v>572</v>
      </c>
      <c r="DX166" s="183">
        <v>0</v>
      </c>
      <c r="DY166" s="183" t="s">
        <v>572</v>
      </c>
      <c r="DZ166" s="547" t="s">
        <v>572</v>
      </c>
      <c r="EA166" s="256" t="s">
        <v>572</v>
      </c>
      <c r="EB166" s="58">
        <v>0</v>
      </c>
      <c r="EC166" s="183">
        <v>1</v>
      </c>
      <c r="ED166" s="642" t="s">
        <v>6494</v>
      </c>
      <c r="EE166" s="539">
        <v>2011</v>
      </c>
      <c r="EF166" s="537">
        <v>2013</v>
      </c>
      <c r="EG166" s="539">
        <v>0</v>
      </c>
      <c r="EH166" s="547" t="s">
        <v>572</v>
      </c>
      <c r="EI166" s="547" t="s">
        <v>572</v>
      </c>
      <c r="EJ166" s="183">
        <v>0</v>
      </c>
      <c r="EK166" s="183" t="s">
        <v>572</v>
      </c>
      <c r="EL166" s="547" t="s">
        <v>572</v>
      </c>
      <c r="EM166" s="58" t="s">
        <v>572</v>
      </c>
      <c r="EN166" s="58">
        <v>0</v>
      </c>
      <c r="EO166" s="342">
        <v>1</v>
      </c>
      <c r="EP166" s="340">
        <v>0</v>
      </c>
      <c r="EQ166" s="340" t="s">
        <v>572</v>
      </c>
      <c r="ER166" s="611" t="s">
        <v>572</v>
      </c>
      <c r="ES166" s="183" t="s">
        <v>572</v>
      </c>
      <c r="ET166" s="184">
        <v>0</v>
      </c>
      <c r="EU166" s="799">
        <v>0</v>
      </c>
      <c r="EV166" s="569" t="s">
        <v>572</v>
      </c>
      <c r="EW166" s="559" t="s">
        <v>572</v>
      </c>
      <c r="EX166" s="561">
        <v>0</v>
      </c>
      <c r="EY166" s="572" t="s">
        <v>572</v>
      </c>
      <c r="EZ166" s="561" t="s">
        <v>572</v>
      </c>
      <c r="FA166" s="600">
        <v>0</v>
      </c>
      <c r="FB166" s="742" t="str">
        <f>IFERROR(VLOOKUP($C166,'PS Employment'!$B$2:$N$107,12,FALSE)*1000,"-")</f>
        <v>-</v>
      </c>
      <c r="FC166" s="740" t="str">
        <f>IFERROR(VLOOKUP($C166,'PS Employment'!$B$2:$N$107,13,FALSE),"0")</f>
        <v>0</v>
      </c>
      <c r="FD166" s="15" t="s">
        <v>572</v>
      </c>
      <c r="FE166" s="747" t="s">
        <v>572</v>
      </c>
      <c r="FF166" s="761" t="s">
        <v>6883</v>
      </c>
      <c r="FG166" s="762" t="s">
        <v>6884</v>
      </c>
      <c r="FH166" s="713">
        <v>1</v>
      </c>
      <c r="FI166" s="788" t="s">
        <v>1563</v>
      </c>
      <c r="FJ166" s="119" t="s">
        <v>6885</v>
      </c>
      <c r="FK166" s="561">
        <v>2010</v>
      </c>
      <c r="FL166" s="561">
        <v>3</v>
      </c>
      <c r="FM166" s="600">
        <v>2</v>
      </c>
      <c r="FN166" s="818" t="s">
        <v>6886</v>
      </c>
      <c r="FO166" s="773" t="s">
        <v>6887</v>
      </c>
      <c r="FP166" s="713">
        <v>1</v>
      </c>
      <c r="FQ166" s="788" t="s">
        <v>1563</v>
      </c>
      <c r="FR166" s="536" t="s">
        <v>6885</v>
      </c>
      <c r="FS166" s="597">
        <v>2010</v>
      </c>
      <c r="FT166" s="597">
        <v>3</v>
      </c>
      <c r="FU166" s="599">
        <v>2</v>
      </c>
      <c r="FV166" s="564" t="s">
        <v>1556</v>
      </c>
      <c r="FW166" s="541" t="s">
        <v>572</v>
      </c>
      <c r="FX166" s="536" t="s">
        <v>6558</v>
      </c>
      <c r="FY166" s="539" t="s">
        <v>572</v>
      </c>
      <c r="FZ166" s="539">
        <v>0</v>
      </c>
      <c r="GA166" s="676">
        <v>0</v>
      </c>
      <c r="GB166" s="860" t="s">
        <v>572</v>
      </c>
      <c r="GC166" s="571" t="s">
        <v>8</v>
      </c>
      <c r="GD166" s="183">
        <v>2</v>
      </c>
      <c r="GE166" s="683" t="s">
        <v>2699</v>
      </c>
      <c r="GF166" s="183">
        <v>2014</v>
      </c>
      <c r="GG166" s="183">
        <v>3</v>
      </c>
      <c r="GH166" s="340" t="s">
        <v>8835</v>
      </c>
      <c r="GI166" s="184">
        <v>4</v>
      </c>
      <c r="GJ166" s="426">
        <f t="shared" si="21"/>
        <v>10</v>
      </c>
      <c r="GK166" s="427">
        <f t="shared" si="22"/>
        <v>45.454545454545453</v>
      </c>
      <c r="GL166" s="12" t="str">
        <f t="shared" si="23"/>
        <v>C</v>
      </c>
      <c r="GM166" s="83" t="s">
        <v>12</v>
      </c>
      <c r="GN166" s="18" t="s">
        <v>2454</v>
      </c>
      <c r="GO166" s="342">
        <v>1</v>
      </c>
      <c r="GP166" s="1016"/>
      <c r="GQ166" s="184">
        <v>0</v>
      </c>
      <c r="GR166" s="57"/>
      <c r="GS166" s="58"/>
      <c r="GT166" s="59"/>
    </row>
    <row r="167" spans="1:202" x14ac:dyDescent="0.25">
      <c r="A167" s="67">
        <v>165</v>
      </c>
      <c r="B167" s="13"/>
      <c r="C167" s="14" t="s">
        <v>957</v>
      </c>
      <c r="D167" s="83" t="s">
        <v>38</v>
      </c>
      <c r="E167" s="849">
        <v>46121.699000000001</v>
      </c>
      <c r="F167" s="847">
        <v>1324057.0363510242</v>
      </c>
      <c r="G167" s="49">
        <v>28520</v>
      </c>
      <c r="H167" s="109" t="s">
        <v>1249</v>
      </c>
      <c r="I167" s="369" t="s">
        <v>1250</v>
      </c>
      <c r="J167" s="50">
        <v>2</v>
      </c>
      <c r="K167" s="177" t="s">
        <v>2440</v>
      </c>
      <c r="L167" s="16">
        <v>2</v>
      </c>
      <c r="M167" s="19" t="s">
        <v>1722</v>
      </c>
      <c r="N167" s="16">
        <v>2</v>
      </c>
      <c r="O167" s="19" t="s">
        <v>1912</v>
      </c>
      <c r="P167" s="50">
        <v>1</v>
      </c>
      <c r="Q167" s="115" t="s">
        <v>1912</v>
      </c>
      <c r="R167" s="16">
        <v>1</v>
      </c>
      <c r="S167" s="50">
        <v>1</v>
      </c>
      <c r="T167" s="172" t="s">
        <v>3092</v>
      </c>
      <c r="U167" s="16">
        <v>2</v>
      </c>
      <c r="V167" s="254">
        <v>1</v>
      </c>
      <c r="W167" s="16">
        <v>0</v>
      </c>
      <c r="X167" s="17" t="s">
        <v>572</v>
      </c>
      <c r="Y167" s="16">
        <v>1</v>
      </c>
      <c r="Z167" s="19" t="s">
        <v>2124</v>
      </c>
      <c r="AA167" s="16">
        <v>1</v>
      </c>
      <c r="AB167" s="50">
        <v>1</v>
      </c>
      <c r="AC167" s="51">
        <v>1996</v>
      </c>
      <c r="AD167" s="16">
        <v>1</v>
      </c>
      <c r="AE167" s="50">
        <v>1</v>
      </c>
      <c r="AF167" s="50">
        <v>4</v>
      </c>
      <c r="AG167" s="55">
        <v>2000</v>
      </c>
      <c r="AH167" s="16">
        <v>1</v>
      </c>
      <c r="AI167" s="50">
        <v>1</v>
      </c>
      <c r="AJ167" s="51">
        <v>2000</v>
      </c>
      <c r="AK167" s="16">
        <v>1</v>
      </c>
      <c r="AL167" s="50">
        <v>2</v>
      </c>
      <c r="AM167" s="50">
        <v>1</v>
      </c>
      <c r="AN167" s="51">
        <v>2002</v>
      </c>
      <c r="AO167" s="16">
        <v>1</v>
      </c>
      <c r="AP167" s="50">
        <v>1</v>
      </c>
      <c r="AQ167" s="51">
        <v>2005</v>
      </c>
      <c r="AR167" s="16">
        <v>1</v>
      </c>
      <c r="AS167" s="50">
        <v>1</v>
      </c>
      <c r="AT167" s="50">
        <v>1</v>
      </c>
      <c r="AU167" s="50">
        <v>1</v>
      </c>
      <c r="AV167" s="50">
        <v>0</v>
      </c>
      <c r="AW167" s="50">
        <v>1</v>
      </c>
      <c r="AX167" s="50">
        <v>1</v>
      </c>
      <c r="AY167" s="50">
        <v>1</v>
      </c>
      <c r="AZ167" s="50">
        <v>1</v>
      </c>
      <c r="BA167" s="50">
        <v>1</v>
      </c>
      <c r="BB167" s="50">
        <v>0</v>
      </c>
      <c r="BC167" s="69" t="s">
        <v>572</v>
      </c>
      <c r="BD167" s="423">
        <v>1</v>
      </c>
      <c r="BE167" s="19" t="s">
        <v>3198</v>
      </c>
      <c r="BF167" s="25">
        <v>0</v>
      </c>
      <c r="BG167" s="19" t="s">
        <v>572</v>
      </c>
      <c r="BH167" s="16">
        <v>1</v>
      </c>
      <c r="BI167" s="19" t="s">
        <v>3093</v>
      </c>
      <c r="BJ167" s="16">
        <v>0</v>
      </c>
      <c r="BK167" s="21" t="s">
        <v>959</v>
      </c>
      <c r="BL167" s="20" t="s">
        <v>958</v>
      </c>
      <c r="BM167" s="21" t="s">
        <v>961</v>
      </c>
      <c r="BN167" s="20" t="s">
        <v>960</v>
      </c>
      <c r="BO167" s="132" t="s">
        <v>572</v>
      </c>
      <c r="BP167" s="16">
        <v>1</v>
      </c>
      <c r="BQ167" s="19" t="s">
        <v>1913</v>
      </c>
      <c r="BR167" s="16">
        <v>1</v>
      </c>
      <c r="BS167" s="19" t="s">
        <v>1914</v>
      </c>
      <c r="BT167" s="16">
        <v>1</v>
      </c>
      <c r="BU167" s="69" t="s">
        <v>3094</v>
      </c>
      <c r="BV167" s="16">
        <v>0</v>
      </c>
      <c r="BW167" s="50">
        <v>3</v>
      </c>
      <c r="BX167" s="69" t="s">
        <v>572</v>
      </c>
      <c r="BY167" s="16" t="s">
        <v>1992</v>
      </c>
      <c r="BZ167" s="50" t="s">
        <v>1966</v>
      </c>
      <c r="CA167" s="50" t="s">
        <v>1963</v>
      </c>
      <c r="CB167" s="50" t="s">
        <v>1969</v>
      </c>
      <c r="CC167" s="51">
        <v>0</v>
      </c>
      <c r="CD167" s="83" t="s">
        <v>1720</v>
      </c>
      <c r="CE167" s="1131" t="s">
        <v>1721</v>
      </c>
      <c r="CF167" s="75" t="s">
        <v>1556</v>
      </c>
      <c r="CG167" s="75" t="s">
        <v>13</v>
      </c>
      <c r="CH167" s="75">
        <v>3</v>
      </c>
      <c r="CI167" s="75">
        <v>2002</v>
      </c>
      <c r="CJ167" s="75" t="s">
        <v>1542</v>
      </c>
      <c r="CK167" s="75">
        <v>1</v>
      </c>
      <c r="CL167" s="75">
        <v>1</v>
      </c>
      <c r="CM167" s="75" t="s">
        <v>1558</v>
      </c>
      <c r="CN167" s="75" t="s">
        <v>1553</v>
      </c>
      <c r="CO167" s="75">
        <f t="shared" si="20"/>
        <v>3</v>
      </c>
      <c r="CP167" s="336"/>
      <c r="CQ167" s="67">
        <v>165</v>
      </c>
      <c r="CR167" s="500" t="s">
        <v>957</v>
      </c>
      <c r="CS167" s="507" t="s">
        <v>3709</v>
      </c>
      <c r="CT167" s="511"/>
      <c r="CU167" s="512"/>
      <c r="CV167" s="632" t="s">
        <v>5685</v>
      </c>
      <c r="CW167" s="568">
        <v>2</v>
      </c>
      <c r="CX167" s="636" t="s">
        <v>4499</v>
      </c>
      <c r="CY167" s="380">
        <v>0.91303999999999996</v>
      </c>
      <c r="CZ167" s="380">
        <v>0.94489999999999996</v>
      </c>
      <c r="DA167" s="656">
        <v>100</v>
      </c>
      <c r="DB167" s="597">
        <v>93</v>
      </c>
      <c r="DC167" s="597">
        <v>70</v>
      </c>
      <c r="DD167" s="597">
        <v>71</v>
      </c>
      <c r="DE167" s="156" t="s">
        <v>9020</v>
      </c>
      <c r="DF167" s="1025" t="s">
        <v>9021</v>
      </c>
      <c r="DG167" s="717">
        <v>5</v>
      </c>
      <c r="DH167" s="119" t="s">
        <v>9252</v>
      </c>
      <c r="DI167" s="700">
        <v>2005</v>
      </c>
      <c r="DJ167" s="521" t="s">
        <v>4386</v>
      </c>
      <c r="DK167" s="537">
        <v>1714</v>
      </c>
      <c r="DL167" s="538" t="s">
        <v>4387</v>
      </c>
      <c r="DM167" s="580">
        <v>1999</v>
      </c>
      <c r="DN167" s="580">
        <v>3</v>
      </c>
      <c r="DO167" s="580">
        <v>4</v>
      </c>
      <c r="DP167" s="183" t="s">
        <v>572</v>
      </c>
      <c r="DQ167" s="183" t="s">
        <v>572</v>
      </c>
      <c r="DR167" s="183" t="s">
        <v>572</v>
      </c>
      <c r="DS167" s="184" t="s">
        <v>572</v>
      </c>
      <c r="DT167" s="571" t="s">
        <v>5492</v>
      </c>
      <c r="DU167" s="676">
        <v>1992</v>
      </c>
      <c r="DV167" s="539" t="s">
        <v>5797</v>
      </c>
      <c r="DW167" s="547" t="s">
        <v>6477</v>
      </c>
      <c r="DX167" s="183">
        <v>2</v>
      </c>
      <c r="DY167" s="183" t="s">
        <v>2699</v>
      </c>
      <c r="DZ167" s="538" t="s">
        <v>4600</v>
      </c>
      <c r="EA167" s="374">
        <v>1999</v>
      </c>
      <c r="EB167" s="370">
        <v>3</v>
      </c>
      <c r="EC167" s="539">
        <v>2</v>
      </c>
      <c r="ED167" s="642" t="s">
        <v>5492</v>
      </c>
      <c r="EE167" s="539">
        <v>1992</v>
      </c>
      <c r="EF167" s="537">
        <v>1952</v>
      </c>
      <c r="EG167" s="539">
        <v>0</v>
      </c>
      <c r="EH167" s="547" t="s">
        <v>6496</v>
      </c>
      <c r="EI167" s="541" t="s">
        <v>4143</v>
      </c>
      <c r="EJ167" s="539">
        <v>2</v>
      </c>
      <c r="EK167" s="183" t="s">
        <v>2699</v>
      </c>
      <c r="EL167" s="538" t="s">
        <v>6495</v>
      </c>
      <c r="EM167" s="370">
        <v>1999</v>
      </c>
      <c r="EN167" s="370">
        <v>3</v>
      </c>
      <c r="EO167" s="700">
        <v>2</v>
      </c>
      <c r="EP167" s="676">
        <v>1</v>
      </c>
      <c r="EQ167" s="676">
        <v>0</v>
      </c>
      <c r="ER167" s="542" t="s">
        <v>4600</v>
      </c>
      <c r="ES167" s="183">
        <v>1999</v>
      </c>
      <c r="ET167" s="184">
        <v>3</v>
      </c>
      <c r="EU167" s="799">
        <v>1</v>
      </c>
      <c r="EV167" s="571" t="s">
        <v>4499</v>
      </c>
      <c r="EW167" s="183">
        <v>2006</v>
      </c>
      <c r="EX167" s="597">
        <v>2</v>
      </c>
      <c r="EY167" s="571" t="s">
        <v>5835</v>
      </c>
      <c r="EZ167" s="183">
        <v>2011</v>
      </c>
      <c r="FA167" s="599">
        <v>3</v>
      </c>
      <c r="FB167" s="742">
        <f>IFERROR(VLOOKUP($C167,'PS Employment'!$B$2:$N$107,12,FALSE)*1000,"-")</f>
        <v>3129600</v>
      </c>
      <c r="FC167" s="740">
        <v>2</v>
      </c>
      <c r="FD167" s="692" t="s">
        <v>6853</v>
      </c>
      <c r="FE167" s="747">
        <v>2010</v>
      </c>
      <c r="FF167" s="761" t="s">
        <v>7437</v>
      </c>
      <c r="FG167" s="762" t="s">
        <v>7436</v>
      </c>
      <c r="FH167" s="713">
        <v>1</v>
      </c>
      <c r="FI167" s="788" t="s">
        <v>1563</v>
      </c>
      <c r="FJ167" s="119" t="s">
        <v>7435</v>
      </c>
      <c r="FK167" s="561" t="s">
        <v>572</v>
      </c>
      <c r="FL167" s="561">
        <v>3</v>
      </c>
      <c r="FM167" s="600">
        <v>1</v>
      </c>
      <c r="FN167" s="818" t="s">
        <v>7171</v>
      </c>
      <c r="FO167" s="773" t="s">
        <v>7172</v>
      </c>
      <c r="FP167" s="792">
        <v>1</v>
      </c>
      <c r="FQ167" s="781" t="s">
        <v>1563</v>
      </c>
      <c r="FR167" s="536" t="s">
        <v>7114</v>
      </c>
      <c r="FS167" s="597" t="s">
        <v>572</v>
      </c>
      <c r="FT167" s="597">
        <v>3</v>
      </c>
      <c r="FU167" s="599">
        <v>1</v>
      </c>
      <c r="FV167" s="423" t="s">
        <v>572</v>
      </c>
      <c r="FW167" s="541" t="s">
        <v>5913</v>
      </c>
      <c r="FX167" s="536" t="s">
        <v>5912</v>
      </c>
      <c r="FY167" s="671">
        <v>2005</v>
      </c>
      <c r="FZ167" s="539">
        <v>3</v>
      </c>
      <c r="GA167" s="676">
        <v>2</v>
      </c>
      <c r="GB167" s="650" t="s">
        <v>5912</v>
      </c>
      <c r="GC167" s="979" t="s">
        <v>8817</v>
      </c>
      <c r="GD167" s="183">
        <v>1</v>
      </c>
      <c r="GE167" s="683" t="s">
        <v>1563</v>
      </c>
      <c r="GF167" s="183">
        <v>2002</v>
      </c>
      <c r="GG167" s="183">
        <v>3</v>
      </c>
      <c r="GH167" s="340" t="s">
        <v>9443</v>
      </c>
      <c r="GI167" s="184" t="s">
        <v>8840</v>
      </c>
      <c r="GJ167" s="426">
        <f t="shared" si="21"/>
        <v>16</v>
      </c>
      <c r="GK167" s="427">
        <f t="shared" si="22"/>
        <v>72.727272727272734</v>
      </c>
      <c r="GL167" s="12" t="str">
        <f t="shared" si="23"/>
        <v>B</v>
      </c>
      <c r="GM167" s="83" t="s">
        <v>38</v>
      </c>
      <c r="GN167" s="83"/>
      <c r="GO167" s="342"/>
      <c r="GP167" s="1017"/>
      <c r="GQ167" s="59">
        <v>0</v>
      </c>
      <c r="GR167" s="57" t="s">
        <v>2429</v>
      </c>
      <c r="GS167" s="58" t="s">
        <v>2430</v>
      </c>
      <c r="GT167" s="59"/>
    </row>
    <row r="168" spans="1:202" x14ac:dyDescent="0.25">
      <c r="A168" s="67">
        <v>166</v>
      </c>
      <c r="B168" s="13"/>
      <c r="C168" s="23" t="s">
        <v>962</v>
      </c>
      <c r="D168" s="83" t="s">
        <v>46</v>
      </c>
      <c r="E168" s="849">
        <v>20715.009999999998</v>
      </c>
      <c r="F168" s="847">
        <v>79596.711315435881</v>
      </c>
      <c r="G168" s="49">
        <v>3800</v>
      </c>
      <c r="H168" s="109" t="s">
        <v>964</v>
      </c>
      <c r="I168" s="369" t="s">
        <v>963</v>
      </c>
      <c r="J168" s="50">
        <v>1</v>
      </c>
      <c r="K168" s="177" t="s">
        <v>2441</v>
      </c>
      <c r="L168" s="16">
        <v>2</v>
      </c>
      <c r="M168" s="19" t="s">
        <v>1944</v>
      </c>
      <c r="N168" s="16">
        <v>1</v>
      </c>
      <c r="O168" s="17" t="s">
        <v>572</v>
      </c>
      <c r="P168" s="50">
        <v>0</v>
      </c>
      <c r="Q168" s="53" t="s">
        <v>572</v>
      </c>
      <c r="R168" s="16">
        <v>0</v>
      </c>
      <c r="S168" s="50">
        <v>0</v>
      </c>
      <c r="T168" s="167" t="s">
        <v>572</v>
      </c>
      <c r="U168" s="16">
        <v>1</v>
      </c>
      <c r="V168" s="254">
        <v>0</v>
      </c>
      <c r="W168" s="16">
        <v>0</v>
      </c>
      <c r="X168" s="17" t="s">
        <v>572</v>
      </c>
      <c r="Y168" s="16">
        <v>1</v>
      </c>
      <c r="Z168" s="19" t="s">
        <v>1948</v>
      </c>
      <c r="AA168" s="16">
        <v>1</v>
      </c>
      <c r="AB168" s="50">
        <v>1</v>
      </c>
      <c r="AC168" s="51">
        <v>2007</v>
      </c>
      <c r="AD168" s="16">
        <v>1</v>
      </c>
      <c r="AE168" s="50">
        <v>0</v>
      </c>
      <c r="AF168" s="50">
        <v>4</v>
      </c>
      <c r="AG168" s="51">
        <v>2006</v>
      </c>
      <c r="AH168" s="16">
        <v>1</v>
      </c>
      <c r="AI168" s="50">
        <v>0</v>
      </c>
      <c r="AJ168" s="51">
        <v>2008</v>
      </c>
      <c r="AK168" s="16">
        <v>1</v>
      </c>
      <c r="AL168" s="50">
        <v>4</v>
      </c>
      <c r="AM168" s="50">
        <v>1</v>
      </c>
      <c r="AN168" s="51">
        <v>2007</v>
      </c>
      <c r="AO168" s="16">
        <v>1</v>
      </c>
      <c r="AP168" s="50">
        <v>1</v>
      </c>
      <c r="AQ168" s="51">
        <v>2007</v>
      </c>
      <c r="AR168" s="16">
        <v>1</v>
      </c>
      <c r="AS168" s="50">
        <v>1</v>
      </c>
      <c r="AT168" s="50">
        <v>1</v>
      </c>
      <c r="AU168" s="50">
        <v>0</v>
      </c>
      <c r="AV168" s="50">
        <v>0</v>
      </c>
      <c r="AW168" s="50">
        <v>1</v>
      </c>
      <c r="AX168" s="50">
        <v>1</v>
      </c>
      <c r="AY168" s="50">
        <v>1</v>
      </c>
      <c r="AZ168" s="50">
        <v>1</v>
      </c>
      <c r="BA168" s="50">
        <v>0</v>
      </c>
      <c r="BB168" s="50">
        <v>0</v>
      </c>
      <c r="BC168" s="69" t="s">
        <v>572</v>
      </c>
      <c r="BD168" s="423">
        <v>0</v>
      </c>
      <c r="BE168" s="475" t="s">
        <v>572</v>
      </c>
      <c r="BF168" s="25">
        <v>1</v>
      </c>
      <c r="BG168" s="19" t="s">
        <v>1945</v>
      </c>
      <c r="BH168" s="16">
        <v>1</v>
      </c>
      <c r="BI168" s="19" t="s">
        <v>1946</v>
      </c>
      <c r="BJ168" s="16">
        <v>3</v>
      </c>
      <c r="BK168" s="21" t="s">
        <v>966</v>
      </c>
      <c r="BL168" s="20" t="s">
        <v>965</v>
      </c>
      <c r="BM168" s="21" t="s">
        <v>968</v>
      </c>
      <c r="BN168" s="20" t="s">
        <v>967</v>
      </c>
      <c r="BO168" s="19" t="s">
        <v>1949</v>
      </c>
      <c r="BP168" s="16">
        <v>0</v>
      </c>
      <c r="BQ168" s="134" t="s">
        <v>572</v>
      </c>
      <c r="BR168" s="16">
        <v>1</v>
      </c>
      <c r="BS168" s="19" t="s">
        <v>1947</v>
      </c>
      <c r="BT168" s="16">
        <v>0</v>
      </c>
      <c r="BU168" s="69" t="s">
        <v>572</v>
      </c>
      <c r="BV168" s="16">
        <v>0</v>
      </c>
      <c r="BW168" s="50">
        <v>3</v>
      </c>
      <c r="BX168" s="69" t="s">
        <v>572</v>
      </c>
      <c r="BY168" s="16" t="s">
        <v>1996</v>
      </c>
      <c r="BZ168" s="50" t="s">
        <v>1990</v>
      </c>
      <c r="CA168" s="50" t="s">
        <v>1966</v>
      </c>
      <c r="CB168" s="50" t="s">
        <v>572</v>
      </c>
      <c r="CC168" s="51">
        <v>0</v>
      </c>
      <c r="CD168" s="75" t="s">
        <v>6502</v>
      </c>
      <c r="CE168" s="1131" t="s">
        <v>6501</v>
      </c>
      <c r="CF168" s="75" t="s">
        <v>1548</v>
      </c>
      <c r="CG168" s="75" t="s">
        <v>13</v>
      </c>
      <c r="CH168" s="75">
        <v>3</v>
      </c>
      <c r="CI168" s="75">
        <v>1995</v>
      </c>
      <c r="CJ168" s="75" t="s">
        <v>1548</v>
      </c>
      <c r="CK168" s="75">
        <v>1</v>
      </c>
      <c r="CL168" s="75">
        <v>1</v>
      </c>
      <c r="CM168" s="75" t="s">
        <v>9537</v>
      </c>
      <c r="CN168" s="75" t="s">
        <v>1551</v>
      </c>
      <c r="CO168" s="75">
        <f t="shared" si="20"/>
        <v>3</v>
      </c>
      <c r="CP168" s="336"/>
      <c r="CQ168" s="67">
        <v>166</v>
      </c>
      <c r="CR168" s="500" t="s">
        <v>962</v>
      </c>
      <c r="CS168" s="507" t="s">
        <v>3710</v>
      </c>
      <c r="CT168" s="511"/>
      <c r="CU168" s="512" t="s">
        <v>3748</v>
      </c>
      <c r="CV168" s="632" t="s">
        <v>5686</v>
      </c>
      <c r="CW168" s="568">
        <v>2</v>
      </c>
      <c r="CX168" s="636" t="s">
        <v>5687</v>
      </c>
      <c r="CY168" s="380">
        <v>0.65217000000000003</v>
      </c>
      <c r="CZ168" s="380">
        <v>0.65349999999999997</v>
      </c>
      <c r="DA168" s="656">
        <v>88</v>
      </c>
      <c r="DB168" s="597">
        <v>73</v>
      </c>
      <c r="DC168" s="597">
        <v>28</v>
      </c>
      <c r="DD168" s="597">
        <v>53</v>
      </c>
      <c r="DE168" s="156" t="s">
        <v>9284</v>
      </c>
      <c r="DF168" s="1025" t="s">
        <v>8971</v>
      </c>
      <c r="DG168" s="717">
        <v>2</v>
      </c>
      <c r="DH168" s="119" t="s">
        <v>9194</v>
      </c>
      <c r="DI168" s="700">
        <v>2002</v>
      </c>
      <c r="DJ168" s="521" t="s">
        <v>4388</v>
      </c>
      <c r="DK168" s="537">
        <v>1947</v>
      </c>
      <c r="DL168" s="538" t="s">
        <v>4390</v>
      </c>
      <c r="DM168" s="580">
        <v>2007</v>
      </c>
      <c r="DN168" s="580">
        <v>2</v>
      </c>
      <c r="DO168" s="580">
        <v>4</v>
      </c>
      <c r="DP168" s="183" t="s">
        <v>572</v>
      </c>
      <c r="DQ168" s="538" t="s">
        <v>4389</v>
      </c>
      <c r="DR168" s="183">
        <v>34</v>
      </c>
      <c r="DS168" s="184">
        <v>2013</v>
      </c>
      <c r="DT168" s="571" t="s">
        <v>6497</v>
      </c>
      <c r="DU168" s="676">
        <v>1974</v>
      </c>
      <c r="DV168" s="183" t="s">
        <v>6498</v>
      </c>
      <c r="DW168" s="875" t="s">
        <v>6499</v>
      </c>
      <c r="DX168" s="183">
        <v>2</v>
      </c>
      <c r="DY168" s="183" t="s">
        <v>1565</v>
      </c>
      <c r="DZ168" s="538" t="s">
        <v>6500</v>
      </c>
      <c r="EA168" s="374">
        <v>2014</v>
      </c>
      <c r="EB168" s="370">
        <v>3</v>
      </c>
      <c r="EC168" s="539">
        <v>3</v>
      </c>
      <c r="ED168" s="642" t="s">
        <v>5493</v>
      </c>
      <c r="EE168" s="539">
        <v>1809</v>
      </c>
      <c r="EF168" s="537">
        <v>1967</v>
      </c>
      <c r="EG168" s="183">
        <v>4</v>
      </c>
      <c r="EH168" s="547" t="s">
        <v>6504</v>
      </c>
      <c r="EI168" s="547" t="s">
        <v>6503</v>
      </c>
      <c r="EJ168" s="183">
        <v>2</v>
      </c>
      <c r="EK168" s="183" t="s">
        <v>6962</v>
      </c>
      <c r="EL168" s="538" t="s">
        <v>6150</v>
      </c>
      <c r="EM168" s="370">
        <v>1994</v>
      </c>
      <c r="EN168" s="370">
        <v>3</v>
      </c>
      <c r="EO168" s="700">
        <v>2</v>
      </c>
      <c r="EP168" s="676">
        <v>1</v>
      </c>
      <c r="EQ168" s="676">
        <v>1</v>
      </c>
      <c r="ER168" s="542" t="s">
        <v>572</v>
      </c>
      <c r="ES168" s="183" t="s">
        <v>572</v>
      </c>
      <c r="ET168" s="184">
        <v>1</v>
      </c>
      <c r="EU168" s="799">
        <v>0</v>
      </c>
      <c r="EV168" s="571" t="s">
        <v>5687</v>
      </c>
      <c r="EW168" s="183">
        <v>2012</v>
      </c>
      <c r="EX168" s="597">
        <v>2</v>
      </c>
      <c r="EY168" s="571" t="s">
        <v>6619</v>
      </c>
      <c r="EZ168" s="183">
        <v>2013</v>
      </c>
      <c r="FA168" s="599">
        <v>2</v>
      </c>
      <c r="FB168" s="742">
        <f>IFERROR(VLOOKUP($C168,'PS Employment'!$B$2:$N$107,12,FALSE)*1000,"-")</f>
        <v>1164100</v>
      </c>
      <c r="FC168" s="740">
        <v>2</v>
      </c>
      <c r="FD168" s="692" t="s">
        <v>6853</v>
      </c>
      <c r="FE168" s="747">
        <v>2008</v>
      </c>
      <c r="FF168" s="759" t="s">
        <v>6652</v>
      </c>
      <c r="FG168" s="760" t="s">
        <v>6897</v>
      </c>
      <c r="FH168" s="713">
        <v>1</v>
      </c>
      <c r="FI168" s="788" t="s">
        <v>1563</v>
      </c>
      <c r="FJ168" s="119" t="s">
        <v>7439</v>
      </c>
      <c r="FK168" s="561">
        <v>2012</v>
      </c>
      <c r="FL168" s="561">
        <v>3</v>
      </c>
      <c r="FM168" s="600">
        <v>2</v>
      </c>
      <c r="FN168" s="818" t="s">
        <v>6759</v>
      </c>
      <c r="FO168" s="773" t="s">
        <v>5760</v>
      </c>
      <c r="FP168" s="792">
        <v>1</v>
      </c>
      <c r="FQ168" s="781" t="s">
        <v>1563</v>
      </c>
      <c r="FR168" s="536" t="s">
        <v>7438</v>
      </c>
      <c r="FS168" s="561">
        <v>2012</v>
      </c>
      <c r="FT168" s="597">
        <v>3</v>
      </c>
      <c r="FU168" s="599">
        <v>2</v>
      </c>
      <c r="FV168" s="566" t="s">
        <v>2486</v>
      </c>
      <c r="FW168" s="541" t="s">
        <v>572</v>
      </c>
      <c r="FX168" s="538" t="s">
        <v>7628</v>
      </c>
      <c r="FY168" s="539" t="s">
        <v>572</v>
      </c>
      <c r="FZ168" s="539">
        <v>1</v>
      </c>
      <c r="GA168" s="676">
        <v>0</v>
      </c>
      <c r="GB168" s="860" t="s">
        <v>572</v>
      </c>
      <c r="GC168" s="979" t="s">
        <v>8</v>
      </c>
      <c r="GD168" s="183">
        <v>2</v>
      </c>
      <c r="GE168" s="683" t="s">
        <v>8846</v>
      </c>
      <c r="GF168" s="183">
        <v>1985</v>
      </c>
      <c r="GG168" s="183">
        <v>3</v>
      </c>
      <c r="GH168" s="340" t="s">
        <v>8835</v>
      </c>
      <c r="GI168" s="184">
        <v>4</v>
      </c>
      <c r="GJ168" s="426">
        <f t="shared" si="21"/>
        <v>14</v>
      </c>
      <c r="GK168" s="427">
        <f t="shared" si="22"/>
        <v>63.636363636363633</v>
      </c>
      <c r="GL168" s="12" t="str">
        <f t="shared" si="23"/>
        <v>B</v>
      </c>
      <c r="GM168" s="83" t="s">
        <v>46</v>
      </c>
      <c r="GN168" s="18" t="s">
        <v>2459</v>
      </c>
      <c r="GO168" s="342"/>
      <c r="GP168" s="1016"/>
      <c r="GQ168" s="184">
        <v>0</v>
      </c>
      <c r="GR168" s="57"/>
      <c r="GS168" s="58"/>
      <c r="GT168" s="59"/>
    </row>
    <row r="169" spans="1:202" x14ac:dyDescent="0.25">
      <c r="A169" s="67">
        <v>167</v>
      </c>
      <c r="B169" s="13"/>
      <c r="C169" s="14" t="s">
        <v>969</v>
      </c>
      <c r="D169" s="83" t="s">
        <v>46</v>
      </c>
      <c r="E169" s="849">
        <v>40234.881999999998</v>
      </c>
      <c r="F169" s="847">
        <v>73984.869535894104</v>
      </c>
      <c r="G169" s="49">
        <v>1840</v>
      </c>
      <c r="H169" s="109" t="s">
        <v>971</v>
      </c>
      <c r="I169" s="369" t="s">
        <v>970</v>
      </c>
      <c r="J169" s="50">
        <v>1</v>
      </c>
      <c r="K169" s="110" t="s">
        <v>2143</v>
      </c>
      <c r="L169" s="16">
        <v>1</v>
      </c>
      <c r="M169" s="496" t="s">
        <v>7517</v>
      </c>
      <c r="N169" s="16">
        <v>1</v>
      </c>
      <c r="O169" s="17" t="s">
        <v>572</v>
      </c>
      <c r="P169" s="50">
        <v>0</v>
      </c>
      <c r="Q169" s="53" t="s">
        <v>572</v>
      </c>
      <c r="R169" s="16">
        <v>0</v>
      </c>
      <c r="S169" s="50">
        <v>0</v>
      </c>
      <c r="T169" s="167" t="s">
        <v>572</v>
      </c>
      <c r="U169" s="16">
        <v>1</v>
      </c>
      <c r="V169" s="254">
        <v>0</v>
      </c>
      <c r="W169" s="16">
        <v>0</v>
      </c>
      <c r="X169" s="17" t="s">
        <v>572</v>
      </c>
      <c r="Y169" s="16">
        <v>0</v>
      </c>
      <c r="Z169" s="17" t="s">
        <v>572</v>
      </c>
      <c r="AA169" s="16">
        <v>1</v>
      </c>
      <c r="AB169" s="50">
        <v>0</v>
      </c>
      <c r="AC169" s="51">
        <v>2008</v>
      </c>
      <c r="AD169" s="16">
        <v>0</v>
      </c>
      <c r="AE169" s="50"/>
      <c r="AF169" s="50" t="s">
        <v>572</v>
      </c>
      <c r="AG169" s="51" t="s">
        <v>572</v>
      </c>
      <c r="AH169" s="16">
        <v>0</v>
      </c>
      <c r="AI169" s="50"/>
      <c r="AJ169" s="51" t="s">
        <v>572</v>
      </c>
      <c r="AK169" s="16">
        <v>0</v>
      </c>
      <c r="AL169" s="50"/>
      <c r="AM169" s="50"/>
      <c r="AN169" s="51" t="s">
        <v>572</v>
      </c>
      <c r="AO169" s="16">
        <v>0</v>
      </c>
      <c r="AP169" s="50"/>
      <c r="AQ169" s="51" t="s">
        <v>572</v>
      </c>
      <c r="AR169" s="16">
        <v>0</v>
      </c>
      <c r="AS169" s="50">
        <v>0</v>
      </c>
      <c r="AT169" s="50">
        <v>0</v>
      </c>
      <c r="AU169" s="50">
        <v>0</v>
      </c>
      <c r="AV169" s="50">
        <v>0</v>
      </c>
      <c r="AW169" s="50">
        <v>0</v>
      </c>
      <c r="AX169" s="50">
        <v>0</v>
      </c>
      <c r="AY169" s="50">
        <v>0</v>
      </c>
      <c r="AZ169" s="50">
        <v>0</v>
      </c>
      <c r="BA169" s="50">
        <v>0</v>
      </c>
      <c r="BB169" s="50">
        <v>0</v>
      </c>
      <c r="BC169" s="69" t="s">
        <v>572</v>
      </c>
      <c r="BD169" s="423">
        <v>0</v>
      </c>
      <c r="BE169" s="475" t="s">
        <v>572</v>
      </c>
      <c r="BF169" s="25">
        <v>0</v>
      </c>
      <c r="BG169" s="17" t="s">
        <v>572</v>
      </c>
      <c r="BH169" s="16">
        <v>0</v>
      </c>
      <c r="BI169" s="17" t="s">
        <v>572</v>
      </c>
      <c r="BJ169" s="16">
        <v>3</v>
      </c>
      <c r="BK169" s="21" t="s">
        <v>973</v>
      </c>
      <c r="BL169" s="20" t="s">
        <v>972</v>
      </c>
      <c r="BM169" s="21" t="s">
        <v>975</v>
      </c>
      <c r="BN169" s="20" t="s">
        <v>974</v>
      </c>
      <c r="BO169" s="19" t="s">
        <v>1943</v>
      </c>
      <c r="BP169" s="16">
        <v>0</v>
      </c>
      <c r="BQ169" s="134" t="s">
        <v>572</v>
      </c>
      <c r="BR169" s="16">
        <v>0</v>
      </c>
      <c r="BS169" s="17" t="s">
        <v>572</v>
      </c>
      <c r="BT169" s="16">
        <v>0</v>
      </c>
      <c r="BU169" s="69" t="s">
        <v>572</v>
      </c>
      <c r="BV169" s="16">
        <v>0</v>
      </c>
      <c r="BW169" s="50">
        <v>1</v>
      </c>
      <c r="BX169" s="69" t="s">
        <v>572</v>
      </c>
      <c r="BY169" s="16" t="s">
        <v>1958</v>
      </c>
      <c r="BZ169" s="50" t="s">
        <v>1966</v>
      </c>
      <c r="CA169" s="50" t="s">
        <v>572</v>
      </c>
      <c r="CB169" s="50" t="s">
        <v>572</v>
      </c>
      <c r="CC169" s="51">
        <v>0</v>
      </c>
      <c r="CD169" s="518" t="s">
        <v>1281</v>
      </c>
      <c r="CE169" s="1133" t="s">
        <v>1626</v>
      </c>
      <c r="CF169" s="75" t="s">
        <v>1548</v>
      </c>
      <c r="CG169" s="518" t="s">
        <v>1549</v>
      </c>
      <c r="CH169" s="518">
        <v>2</v>
      </c>
      <c r="CI169" s="518">
        <v>2015</v>
      </c>
      <c r="CJ169" s="518" t="s">
        <v>1548</v>
      </c>
      <c r="CK169" s="518">
        <v>1</v>
      </c>
      <c r="CL169" s="75">
        <v>1</v>
      </c>
      <c r="CM169" s="75" t="s">
        <v>1563</v>
      </c>
      <c r="CN169" s="518" t="s">
        <v>1553</v>
      </c>
      <c r="CO169" s="518">
        <f t="shared" si="20"/>
        <v>2</v>
      </c>
      <c r="CP169" s="336"/>
      <c r="CQ169" s="67">
        <v>167</v>
      </c>
      <c r="CR169" s="500" t="s">
        <v>969</v>
      </c>
      <c r="CS169" s="507" t="s">
        <v>3711</v>
      </c>
      <c r="CT169" s="511"/>
      <c r="CU169" s="512"/>
      <c r="CV169" s="632" t="s">
        <v>4749</v>
      </c>
      <c r="CW169" s="568">
        <v>1</v>
      </c>
      <c r="CX169" s="636" t="s">
        <v>5688</v>
      </c>
      <c r="CY169" s="380">
        <v>0.21739</v>
      </c>
      <c r="CZ169" s="380">
        <v>0.2913</v>
      </c>
      <c r="DA169" s="656">
        <v>66</v>
      </c>
      <c r="DB169" s="597">
        <v>20</v>
      </c>
      <c r="DC169" s="597">
        <v>2</v>
      </c>
      <c r="DD169" s="597">
        <v>38</v>
      </c>
      <c r="DE169" s="156" t="s">
        <v>572</v>
      </c>
      <c r="DF169" s="1025" t="s">
        <v>572</v>
      </c>
      <c r="DG169" s="717" t="s">
        <v>572</v>
      </c>
      <c r="DH169" s="1025" t="s">
        <v>572</v>
      </c>
      <c r="DI169" s="700" t="s">
        <v>572</v>
      </c>
      <c r="DJ169" s="109" t="s">
        <v>971</v>
      </c>
      <c r="DK169" s="537">
        <v>1956</v>
      </c>
      <c r="DL169" s="538" t="s">
        <v>4391</v>
      </c>
      <c r="DM169" s="581">
        <v>2015</v>
      </c>
      <c r="DN169" s="580">
        <v>1</v>
      </c>
      <c r="DO169" s="581" t="s">
        <v>572</v>
      </c>
      <c r="DP169" s="183" t="s">
        <v>572</v>
      </c>
      <c r="DQ169" s="183" t="s">
        <v>572</v>
      </c>
      <c r="DR169" s="183" t="s">
        <v>572</v>
      </c>
      <c r="DS169" s="184" t="s">
        <v>572</v>
      </c>
      <c r="DT169" s="542" t="s">
        <v>6506</v>
      </c>
      <c r="DU169" s="340">
        <v>1956</v>
      </c>
      <c r="DV169" s="183" t="s">
        <v>572</v>
      </c>
      <c r="DW169" s="547" t="s">
        <v>572</v>
      </c>
      <c r="DX169" s="183">
        <v>0</v>
      </c>
      <c r="DY169" s="183" t="s">
        <v>572</v>
      </c>
      <c r="DZ169" s="547" t="s">
        <v>572</v>
      </c>
      <c r="EA169" s="256" t="s">
        <v>572</v>
      </c>
      <c r="EB169" s="58">
        <v>0</v>
      </c>
      <c r="EC169" s="183">
        <v>1</v>
      </c>
      <c r="ED169" s="642" t="s">
        <v>5494</v>
      </c>
      <c r="EE169" s="539">
        <v>1905</v>
      </c>
      <c r="EF169" s="537">
        <v>1960</v>
      </c>
      <c r="EG169" s="183">
        <v>4</v>
      </c>
      <c r="EH169" s="541" t="s">
        <v>4064</v>
      </c>
      <c r="EI169" s="547" t="s">
        <v>4470</v>
      </c>
      <c r="EJ169" s="183">
        <v>2</v>
      </c>
      <c r="EK169" s="183" t="s">
        <v>6962</v>
      </c>
      <c r="EL169" s="538" t="s">
        <v>6505</v>
      </c>
      <c r="EM169" s="370">
        <v>1992</v>
      </c>
      <c r="EN169" s="370">
        <v>3</v>
      </c>
      <c r="EO169" s="342">
        <v>2</v>
      </c>
      <c r="EP169" s="676">
        <v>1</v>
      </c>
      <c r="EQ169" s="676">
        <v>0</v>
      </c>
      <c r="ER169" s="542" t="s">
        <v>572</v>
      </c>
      <c r="ES169" s="183" t="s">
        <v>572</v>
      </c>
      <c r="ET169" s="184">
        <v>1</v>
      </c>
      <c r="EU169" s="799">
        <v>0</v>
      </c>
      <c r="EV169" s="569" t="s">
        <v>572</v>
      </c>
      <c r="EW169" s="559" t="s">
        <v>572</v>
      </c>
      <c r="EX169" s="561">
        <v>0</v>
      </c>
      <c r="EY169" s="571" t="s">
        <v>5836</v>
      </c>
      <c r="EZ169" s="183">
        <v>2007</v>
      </c>
      <c r="FA169" s="599">
        <v>1</v>
      </c>
      <c r="FB169" s="742">
        <v>330000</v>
      </c>
      <c r="FC169" s="740">
        <v>1</v>
      </c>
      <c r="FD169" s="691" t="s">
        <v>7170</v>
      </c>
      <c r="FE169" s="747">
        <v>2008</v>
      </c>
      <c r="FF169" s="761" t="s">
        <v>572</v>
      </c>
      <c r="FG169" s="762" t="s">
        <v>572</v>
      </c>
      <c r="FH169" s="713">
        <v>0</v>
      </c>
      <c r="FI169" s="788" t="s">
        <v>572</v>
      </c>
      <c r="FJ169" s="691" t="s">
        <v>7170</v>
      </c>
      <c r="FK169" s="561" t="s">
        <v>572</v>
      </c>
      <c r="FL169" s="561">
        <v>0</v>
      </c>
      <c r="FM169" s="600">
        <v>0</v>
      </c>
      <c r="FN169" s="818" t="s">
        <v>572</v>
      </c>
      <c r="FO169" s="773" t="s">
        <v>572</v>
      </c>
      <c r="FP169" s="792">
        <v>0</v>
      </c>
      <c r="FQ169" s="781" t="s">
        <v>572</v>
      </c>
      <c r="FR169" s="691" t="s">
        <v>7170</v>
      </c>
      <c r="FS169" s="597" t="s">
        <v>572</v>
      </c>
      <c r="FT169" s="597">
        <v>0</v>
      </c>
      <c r="FU169" s="599">
        <v>0</v>
      </c>
      <c r="FV169" s="564" t="s">
        <v>1556</v>
      </c>
      <c r="FW169" s="541" t="s">
        <v>572</v>
      </c>
      <c r="FX169" s="536" t="s">
        <v>6559</v>
      </c>
      <c r="FY169" s="539" t="s">
        <v>572</v>
      </c>
      <c r="FZ169" s="539">
        <v>0</v>
      </c>
      <c r="GA169" s="676">
        <v>0</v>
      </c>
      <c r="GB169" s="860" t="s">
        <v>572</v>
      </c>
      <c r="GC169" s="980" t="s">
        <v>9439</v>
      </c>
      <c r="GD169" s="183">
        <v>2</v>
      </c>
      <c r="GE169" s="683" t="s">
        <v>8834</v>
      </c>
      <c r="GF169" s="183">
        <v>1998</v>
      </c>
      <c r="GG169" s="183">
        <v>3</v>
      </c>
      <c r="GH169" s="340" t="s">
        <v>3252</v>
      </c>
      <c r="GI169" s="184" t="s">
        <v>8841</v>
      </c>
      <c r="GJ169" s="426">
        <f t="shared" si="21"/>
        <v>7</v>
      </c>
      <c r="GK169" s="427">
        <f t="shared" si="22"/>
        <v>31.818181818181817</v>
      </c>
      <c r="GL169" s="12" t="str">
        <f t="shared" si="23"/>
        <v>C</v>
      </c>
      <c r="GM169" s="83" t="s">
        <v>46</v>
      </c>
      <c r="GN169" s="18" t="s">
        <v>2454</v>
      </c>
      <c r="GO169" s="342">
        <v>1</v>
      </c>
      <c r="GP169" s="1016"/>
      <c r="GQ169" s="184">
        <v>0</v>
      </c>
      <c r="GR169" s="57"/>
      <c r="GS169" s="58"/>
      <c r="GT169" s="59"/>
    </row>
    <row r="170" spans="1:202" x14ac:dyDescent="0.25">
      <c r="A170" s="67">
        <v>168</v>
      </c>
      <c r="B170" s="13"/>
      <c r="C170" s="23" t="s">
        <v>976</v>
      </c>
      <c r="D170" s="83" t="s">
        <v>21</v>
      </c>
      <c r="E170" s="849">
        <v>542.97500000000002</v>
      </c>
      <c r="F170" s="847">
        <v>5049.3526350841476</v>
      </c>
      <c r="G170" s="49">
        <v>9300</v>
      </c>
      <c r="H170" s="177" t="s">
        <v>4392</v>
      </c>
      <c r="I170" s="369" t="s">
        <v>977</v>
      </c>
      <c r="J170" s="50">
        <v>0</v>
      </c>
      <c r="K170" s="115" t="s">
        <v>572</v>
      </c>
      <c r="L170" s="16">
        <v>1</v>
      </c>
      <c r="M170" s="1175" t="s">
        <v>9620</v>
      </c>
      <c r="N170" s="16">
        <v>1</v>
      </c>
      <c r="O170" s="17" t="s">
        <v>572</v>
      </c>
      <c r="P170" s="50">
        <v>0</v>
      </c>
      <c r="Q170" s="53" t="s">
        <v>572</v>
      </c>
      <c r="R170" s="16">
        <v>0</v>
      </c>
      <c r="S170" s="50">
        <v>0</v>
      </c>
      <c r="T170" s="167" t="s">
        <v>572</v>
      </c>
      <c r="U170" s="16">
        <v>1</v>
      </c>
      <c r="V170" s="254">
        <v>0</v>
      </c>
      <c r="W170" s="16">
        <v>0</v>
      </c>
      <c r="X170" s="17" t="s">
        <v>572</v>
      </c>
      <c r="Y170" s="16">
        <v>0</v>
      </c>
      <c r="Z170" s="17" t="s">
        <v>572</v>
      </c>
      <c r="AA170" s="16">
        <v>0</v>
      </c>
      <c r="AB170" s="50"/>
      <c r="AC170" s="51" t="s">
        <v>572</v>
      </c>
      <c r="AD170" s="16">
        <v>0</v>
      </c>
      <c r="AE170" s="50"/>
      <c r="AF170" s="50" t="s">
        <v>572</v>
      </c>
      <c r="AG170" s="51" t="s">
        <v>572</v>
      </c>
      <c r="AH170" s="16">
        <v>0</v>
      </c>
      <c r="AI170" s="50"/>
      <c r="AJ170" s="51" t="s">
        <v>572</v>
      </c>
      <c r="AK170" s="16">
        <v>0</v>
      </c>
      <c r="AL170" s="50"/>
      <c r="AM170" s="50"/>
      <c r="AN170" s="51" t="s">
        <v>572</v>
      </c>
      <c r="AO170" s="16">
        <v>0</v>
      </c>
      <c r="AP170" s="50"/>
      <c r="AQ170" s="51" t="s">
        <v>572</v>
      </c>
      <c r="AR170" s="16">
        <v>0</v>
      </c>
      <c r="AS170" s="50">
        <v>0</v>
      </c>
      <c r="AT170" s="50">
        <v>0</v>
      </c>
      <c r="AU170" s="50">
        <v>0</v>
      </c>
      <c r="AV170" s="50">
        <v>0</v>
      </c>
      <c r="AW170" s="50">
        <v>0</v>
      </c>
      <c r="AX170" s="50">
        <v>0</v>
      </c>
      <c r="AY170" s="50">
        <v>0</v>
      </c>
      <c r="AZ170" s="50">
        <v>0</v>
      </c>
      <c r="BA170" s="50">
        <v>0</v>
      </c>
      <c r="BB170" s="50">
        <v>0</v>
      </c>
      <c r="BC170" s="69" t="s">
        <v>572</v>
      </c>
      <c r="BD170" s="423">
        <v>0</v>
      </c>
      <c r="BE170" s="475" t="s">
        <v>572</v>
      </c>
      <c r="BF170" s="25">
        <v>0</v>
      </c>
      <c r="BG170" s="17" t="s">
        <v>572</v>
      </c>
      <c r="BH170" s="16">
        <v>0</v>
      </c>
      <c r="BI170" s="17" t="s">
        <v>572</v>
      </c>
      <c r="BJ170" s="16">
        <v>0</v>
      </c>
      <c r="BK170" s="21" t="s">
        <v>979</v>
      </c>
      <c r="BL170" s="20" t="s">
        <v>978</v>
      </c>
      <c r="BM170" s="21" t="s">
        <v>981</v>
      </c>
      <c r="BN170" s="20" t="s">
        <v>980</v>
      </c>
      <c r="BO170" s="132" t="s">
        <v>572</v>
      </c>
      <c r="BP170" s="16">
        <v>0</v>
      </c>
      <c r="BQ170" s="134" t="s">
        <v>572</v>
      </c>
      <c r="BR170" s="16">
        <v>1</v>
      </c>
      <c r="BS170" s="19" t="s">
        <v>2186</v>
      </c>
      <c r="BT170" s="16">
        <v>0</v>
      </c>
      <c r="BU170" s="69" t="s">
        <v>572</v>
      </c>
      <c r="BV170" s="16">
        <v>0</v>
      </c>
      <c r="BW170" s="50">
        <v>3</v>
      </c>
      <c r="BX170" s="69" t="s">
        <v>572</v>
      </c>
      <c r="BY170" s="16" t="s">
        <v>2012</v>
      </c>
      <c r="BZ170" s="50" t="s">
        <v>1966</v>
      </c>
      <c r="CA170" s="50" t="s">
        <v>572</v>
      </c>
      <c r="CB170" s="50" t="s">
        <v>572</v>
      </c>
      <c r="CC170" s="51">
        <v>0</v>
      </c>
      <c r="CD170" s="518" t="s">
        <v>1281</v>
      </c>
      <c r="CE170" s="1133" t="s">
        <v>1626</v>
      </c>
      <c r="CF170" s="75" t="s">
        <v>1548</v>
      </c>
      <c r="CG170" s="518" t="s">
        <v>13</v>
      </c>
      <c r="CH170" s="518">
        <v>3</v>
      </c>
      <c r="CI170" s="75">
        <v>2014</v>
      </c>
      <c r="CJ170" s="518" t="s">
        <v>1542</v>
      </c>
      <c r="CK170" s="518">
        <v>1</v>
      </c>
      <c r="CL170" s="518">
        <v>2</v>
      </c>
      <c r="CM170" s="518" t="s">
        <v>1550</v>
      </c>
      <c r="CN170" s="518" t="s">
        <v>1553</v>
      </c>
      <c r="CO170" s="518">
        <f t="shared" si="20"/>
        <v>3</v>
      </c>
      <c r="CP170" s="336"/>
      <c r="CQ170" s="67">
        <v>168</v>
      </c>
      <c r="CR170" s="500" t="s">
        <v>976</v>
      </c>
      <c r="CS170" s="507" t="s">
        <v>3712</v>
      </c>
      <c r="CT170" s="511"/>
      <c r="CU170" s="512"/>
      <c r="CV170" s="632" t="s">
        <v>5689</v>
      </c>
      <c r="CW170" s="568">
        <v>0</v>
      </c>
      <c r="CX170" s="631" t="s">
        <v>572</v>
      </c>
      <c r="CY170" s="380">
        <v>0.29709999999999998</v>
      </c>
      <c r="CZ170" s="380">
        <v>0.14169999999999999</v>
      </c>
      <c r="DA170" s="656">
        <v>50</v>
      </c>
      <c r="DB170" s="597">
        <v>14</v>
      </c>
      <c r="DC170" s="597">
        <v>0</v>
      </c>
      <c r="DD170" s="597">
        <v>9</v>
      </c>
      <c r="DE170" s="156" t="s">
        <v>9195</v>
      </c>
      <c r="DF170" s="1025" t="s">
        <v>9196</v>
      </c>
      <c r="DG170" s="717">
        <v>5</v>
      </c>
      <c r="DH170" s="119" t="s">
        <v>9197</v>
      </c>
      <c r="DI170" s="700">
        <v>2012</v>
      </c>
      <c r="DJ170" s="521" t="s">
        <v>4393</v>
      </c>
      <c r="DK170" s="537">
        <v>1975</v>
      </c>
      <c r="DL170" s="538" t="s">
        <v>4394</v>
      </c>
      <c r="DM170" s="581">
        <v>2015</v>
      </c>
      <c r="DN170" s="580">
        <v>1</v>
      </c>
      <c r="DO170" s="581" t="s">
        <v>572</v>
      </c>
      <c r="DP170" s="183" t="s">
        <v>572</v>
      </c>
      <c r="DQ170" s="183" t="s">
        <v>572</v>
      </c>
      <c r="DR170" s="183" t="s">
        <v>572</v>
      </c>
      <c r="DS170" s="184" t="s">
        <v>572</v>
      </c>
      <c r="DT170" s="571" t="s">
        <v>4500</v>
      </c>
      <c r="DU170" s="676">
        <v>1869</v>
      </c>
      <c r="DV170" s="183" t="s">
        <v>4648</v>
      </c>
      <c r="DW170" s="547" t="s">
        <v>6510</v>
      </c>
      <c r="DX170" s="183">
        <v>2</v>
      </c>
      <c r="DY170" s="183" t="s">
        <v>2699</v>
      </c>
      <c r="DZ170" s="538" t="s">
        <v>6509</v>
      </c>
      <c r="EA170" s="374">
        <v>1993</v>
      </c>
      <c r="EB170" s="370">
        <v>2</v>
      </c>
      <c r="EC170" s="539">
        <v>2</v>
      </c>
      <c r="ED170" s="642" t="s">
        <v>6507</v>
      </c>
      <c r="EE170" s="539">
        <v>1864</v>
      </c>
      <c r="EF170" s="183" t="s">
        <v>572</v>
      </c>
      <c r="EG170" s="183" t="s">
        <v>572</v>
      </c>
      <c r="EH170" s="541" t="s">
        <v>4064</v>
      </c>
      <c r="EI170" s="547" t="s">
        <v>4470</v>
      </c>
      <c r="EJ170" s="183">
        <v>2</v>
      </c>
      <c r="EK170" s="183" t="s">
        <v>6962</v>
      </c>
      <c r="EL170" s="538" t="s">
        <v>6508</v>
      </c>
      <c r="EM170" s="370">
        <v>1996</v>
      </c>
      <c r="EN170" s="370">
        <v>3</v>
      </c>
      <c r="EO170" s="700">
        <v>2</v>
      </c>
      <c r="EP170" s="676">
        <v>0</v>
      </c>
      <c r="EQ170" s="676">
        <v>0</v>
      </c>
      <c r="ER170" s="542" t="s">
        <v>6288</v>
      </c>
      <c r="ES170" s="183" t="s">
        <v>572</v>
      </c>
      <c r="ET170" s="184">
        <v>1</v>
      </c>
      <c r="EU170" s="799">
        <v>0</v>
      </c>
      <c r="EV170" s="569" t="s">
        <v>572</v>
      </c>
      <c r="EW170" s="559" t="s">
        <v>572</v>
      </c>
      <c r="EX170" s="561">
        <v>0</v>
      </c>
      <c r="EY170" s="202" t="s">
        <v>572</v>
      </c>
      <c r="EZ170" s="561" t="s">
        <v>572</v>
      </c>
      <c r="FA170" s="600">
        <v>0</v>
      </c>
      <c r="FB170" s="742">
        <v>37672</v>
      </c>
      <c r="FC170" s="740">
        <v>1</v>
      </c>
      <c r="FD170" s="691" t="s">
        <v>7167</v>
      </c>
      <c r="FE170" s="747">
        <v>2009</v>
      </c>
      <c r="FF170" s="759" t="s">
        <v>6652</v>
      </c>
      <c r="FG170" s="760" t="s">
        <v>6897</v>
      </c>
      <c r="FH170" s="713">
        <v>1</v>
      </c>
      <c r="FI170" s="788" t="s">
        <v>1563</v>
      </c>
      <c r="FJ170" s="119" t="s">
        <v>7168</v>
      </c>
      <c r="FK170" s="561">
        <v>2009</v>
      </c>
      <c r="FL170" s="561">
        <v>3</v>
      </c>
      <c r="FM170" s="600">
        <v>2</v>
      </c>
      <c r="FN170" s="818" t="s">
        <v>6759</v>
      </c>
      <c r="FO170" s="773" t="s">
        <v>5760</v>
      </c>
      <c r="FP170" s="792">
        <v>2</v>
      </c>
      <c r="FQ170" s="781" t="s">
        <v>1550</v>
      </c>
      <c r="FR170" s="536" t="s">
        <v>7169</v>
      </c>
      <c r="FS170" s="597">
        <v>2014</v>
      </c>
      <c r="FT170" s="597">
        <v>3</v>
      </c>
      <c r="FU170" s="599">
        <v>2</v>
      </c>
      <c r="FV170" s="566" t="s">
        <v>2486</v>
      </c>
      <c r="FW170" s="547" t="s">
        <v>7629</v>
      </c>
      <c r="FX170" s="538" t="s">
        <v>7169</v>
      </c>
      <c r="FY170" s="539">
        <v>2014</v>
      </c>
      <c r="FZ170" s="539">
        <v>2</v>
      </c>
      <c r="GA170" s="676">
        <v>1</v>
      </c>
      <c r="GB170" s="860" t="s">
        <v>572</v>
      </c>
      <c r="GC170" s="980" t="s">
        <v>8</v>
      </c>
      <c r="GD170" s="183">
        <v>2</v>
      </c>
      <c r="GE170" s="683" t="s">
        <v>8846</v>
      </c>
      <c r="GF170" s="183">
        <v>2002</v>
      </c>
      <c r="GG170" s="183">
        <v>3</v>
      </c>
      <c r="GH170" s="340" t="s">
        <v>9443</v>
      </c>
      <c r="GI170" s="184">
        <v>4</v>
      </c>
      <c r="GJ170" s="426">
        <f t="shared" si="21"/>
        <v>14</v>
      </c>
      <c r="GK170" s="427">
        <f t="shared" si="22"/>
        <v>63.636363636363633</v>
      </c>
      <c r="GL170" s="12" t="str">
        <f t="shared" si="23"/>
        <v>B</v>
      </c>
      <c r="GM170" s="83" t="s">
        <v>21</v>
      </c>
      <c r="GN170" s="83" t="s">
        <v>2457</v>
      </c>
      <c r="GO170" s="342"/>
      <c r="GP170" s="1017"/>
      <c r="GQ170" s="59">
        <v>0</v>
      </c>
      <c r="GR170" s="57"/>
      <c r="GS170" s="58"/>
      <c r="GT170" s="59"/>
    </row>
    <row r="171" spans="1:202" x14ac:dyDescent="0.25">
      <c r="A171" s="67">
        <v>169</v>
      </c>
      <c r="B171" s="13"/>
      <c r="C171" s="14" t="s">
        <v>982</v>
      </c>
      <c r="D171" s="83" t="s">
        <v>46</v>
      </c>
      <c r="E171" s="849">
        <v>1286.97</v>
      </c>
      <c r="F171" s="847">
        <v>4154.5621963682579</v>
      </c>
      <c r="G171" s="49">
        <v>3230</v>
      </c>
      <c r="H171" s="109" t="s">
        <v>985</v>
      </c>
      <c r="I171" s="369" t="s">
        <v>983</v>
      </c>
      <c r="J171" s="50">
        <v>1</v>
      </c>
      <c r="K171" s="115" t="s">
        <v>1319</v>
      </c>
      <c r="L171" s="16">
        <v>1</v>
      </c>
      <c r="M171" s="496" t="s">
        <v>7518</v>
      </c>
      <c r="N171" s="16">
        <v>1</v>
      </c>
      <c r="O171" s="17" t="s">
        <v>572</v>
      </c>
      <c r="P171" s="50">
        <v>0</v>
      </c>
      <c r="Q171" s="53" t="s">
        <v>572</v>
      </c>
      <c r="R171" s="16">
        <v>0</v>
      </c>
      <c r="S171" s="50">
        <v>0</v>
      </c>
      <c r="T171" s="167" t="s">
        <v>572</v>
      </c>
      <c r="U171" s="16">
        <v>1</v>
      </c>
      <c r="V171" s="254">
        <v>0</v>
      </c>
      <c r="W171" s="16">
        <v>0</v>
      </c>
      <c r="X171" s="17" t="s">
        <v>572</v>
      </c>
      <c r="Y171" s="16">
        <v>0</v>
      </c>
      <c r="Z171" s="17" t="s">
        <v>572</v>
      </c>
      <c r="AA171" s="16">
        <v>1</v>
      </c>
      <c r="AB171" s="50">
        <v>0</v>
      </c>
      <c r="AC171" s="51">
        <v>2011</v>
      </c>
      <c r="AD171" s="16">
        <v>1</v>
      </c>
      <c r="AE171" s="50">
        <v>0</v>
      </c>
      <c r="AF171" s="50">
        <v>3</v>
      </c>
      <c r="AG171" s="51">
        <v>2011</v>
      </c>
      <c r="AH171" s="16">
        <v>0</v>
      </c>
      <c r="AI171" s="50"/>
      <c r="AJ171" s="51" t="s">
        <v>572</v>
      </c>
      <c r="AK171" s="16">
        <v>1</v>
      </c>
      <c r="AL171" s="50">
        <v>4</v>
      </c>
      <c r="AM171" s="50">
        <v>1</v>
      </c>
      <c r="AN171" s="51">
        <v>2011</v>
      </c>
      <c r="AO171" s="16">
        <v>1</v>
      </c>
      <c r="AP171" s="50">
        <v>1</v>
      </c>
      <c r="AQ171" s="51">
        <v>2011</v>
      </c>
      <c r="AR171" s="16">
        <v>1</v>
      </c>
      <c r="AS171" s="50">
        <v>1</v>
      </c>
      <c r="AT171" s="50">
        <v>0</v>
      </c>
      <c r="AU171" s="50">
        <v>0</v>
      </c>
      <c r="AV171" s="50">
        <v>0</v>
      </c>
      <c r="AW171" s="50">
        <v>1</v>
      </c>
      <c r="AX171" s="50">
        <v>1</v>
      </c>
      <c r="AY171" s="50">
        <v>0</v>
      </c>
      <c r="AZ171" s="50">
        <v>1</v>
      </c>
      <c r="BA171" s="50">
        <v>0</v>
      </c>
      <c r="BB171" s="50">
        <v>0</v>
      </c>
      <c r="BC171" s="69" t="s">
        <v>572</v>
      </c>
      <c r="BD171" s="423">
        <v>0</v>
      </c>
      <c r="BE171" s="475" t="s">
        <v>572</v>
      </c>
      <c r="BF171" s="25">
        <v>0</v>
      </c>
      <c r="BG171" s="17" t="s">
        <v>572</v>
      </c>
      <c r="BH171" s="16">
        <v>0</v>
      </c>
      <c r="BI171" s="17" t="s">
        <v>572</v>
      </c>
      <c r="BJ171" s="16">
        <v>0</v>
      </c>
      <c r="BK171" s="21" t="s">
        <v>985</v>
      </c>
      <c r="BL171" s="20" t="s">
        <v>984</v>
      </c>
      <c r="BM171" s="21" t="s">
        <v>987</v>
      </c>
      <c r="BN171" s="20" t="s">
        <v>986</v>
      </c>
      <c r="BO171" s="132" t="s">
        <v>572</v>
      </c>
      <c r="BP171" s="16">
        <v>0</v>
      </c>
      <c r="BQ171" s="134" t="s">
        <v>572</v>
      </c>
      <c r="BR171" s="16">
        <v>0</v>
      </c>
      <c r="BS171" s="17" t="s">
        <v>572</v>
      </c>
      <c r="BT171" s="16">
        <v>0</v>
      </c>
      <c r="BU171" s="69" t="s">
        <v>572</v>
      </c>
      <c r="BV171" s="16">
        <v>0</v>
      </c>
      <c r="BW171" s="50">
        <v>3</v>
      </c>
      <c r="BX171" s="69" t="s">
        <v>572</v>
      </c>
      <c r="BY171" s="16" t="s">
        <v>1966</v>
      </c>
      <c r="BZ171" s="56" t="s">
        <v>572</v>
      </c>
      <c r="CA171" s="56" t="s">
        <v>572</v>
      </c>
      <c r="CB171" s="56" t="s">
        <v>572</v>
      </c>
      <c r="CC171" s="55" t="s">
        <v>572</v>
      </c>
      <c r="CD171" s="518" t="s">
        <v>1281</v>
      </c>
      <c r="CE171" s="1133" t="s">
        <v>1626</v>
      </c>
      <c r="CF171" s="75" t="s">
        <v>1548</v>
      </c>
      <c r="CG171" s="518" t="s">
        <v>13</v>
      </c>
      <c r="CH171" s="518">
        <v>3</v>
      </c>
      <c r="CI171" s="75">
        <v>2005</v>
      </c>
      <c r="CJ171" s="518" t="s">
        <v>1548</v>
      </c>
      <c r="CK171" s="518">
        <v>1</v>
      </c>
      <c r="CL171" s="75">
        <v>2</v>
      </c>
      <c r="CM171" s="75" t="s">
        <v>2699</v>
      </c>
      <c r="CN171" s="518" t="s">
        <v>1553</v>
      </c>
      <c r="CO171" s="518">
        <f t="shared" si="20"/>
        <v>3</v>
      </c>
      <c r="CP171" s="336"/>
      <c r="CQ171" s="67">
        <v>169</v>
      </c>
      <c r="CR171" s="500" t="s">
        <v>982</v>
      </c>
      <c r="CS171" s="507" t="s">
        <v>3713</v>
      </c>
      <c r="CT171" s="511"/>
      <c r="CU171" s="512"/>
      <c r="CV171" s="632" t="s">
        <v>985</v>
      </c>
      <c r="CW171" s="568">
        <v>0</v>
      </c>
      <c r="CX171" s="631" t="s">
        <v>572</v>
      </c>
      <c r="CY171" s="380">
        <v>0.27535999999999999</v>
      </c>
      <c r="CZ171" s="380">
        <v>0.13389999999999999</v>
      </c>
      <c r="DA171" s="656">
        <v>50</v>
      </c>
      <c r="DB171" s="597">
        <v>16</v>
      </c>
      <c r="DC171" s="597">
        <v>0</v>
      </c>
      <c r="DD171" s="597">
        <v>3</v>
      </c>
      <c r="DE171" s="680" t="s">
        <v>9198</v>
      </c>
      <c r="DF171" s="1034" t="s">
        <v>8971</v>
      </c>
      <c r="DG171" s="1035">
        <v>5</v>
      </c>
      <c r="DH171" s="496" t="s">
        <v>9199</v>
      </c>
      <c r="DI171" s="1035">
        <v>2013</v>
      </c>
      <c r="DJ171" s="521" t="s">
        <v>4395</v>
      </c>
      <c r="DK171" s="537">
        <v>1986</v>
      </c>
      <c r="DL171" s="538" t="s">
        <v>4396</v>
      </c>
      <c r="DM171" s="580">
        <v>2005</v>
      </c>
      <c r="DN171" s="580">
        <v>2</v>
      </c>
      <c r="DO171" s="580">
        <v>4</v>
      </c>
      <c r="DP171" s="183" t="s">
        <v>572</v>
      </c>
      <c r="DQ171" s="183" t="s">
        <v>572</v>
      </c>
      <c r="DR171" s="183" t="s">
        <v>572</v>
      </c>
      <c r="DS171" s="184" t="s">
        <v>572</v>
      </c>
      <c r="DT171" s="571" t="s">
        <v>5495</v>
      </c>
      <c r="DU171" s="676">
        <v>2008</v>
      </c>
      <c r="DV171" s="183" t="s">
        <v>5918</v>
      </c>
      <c r="DW171" s="547" t="s">
        <v>5919</v>
      </c>
      <c r="DX171" s="183">
        <v>2</v>
      </c>
      <c r="DY171" s="183" t="s">
        <v>7010</v>
      </c>
      <c r="DZ171" s="538" t="s">
        <v>6512</v>
      </c>
      <c r="EA171" s="374">
        <v>2012</v>
      </c>
      <c r="EB171" s="370">
        <v>3</v>
      </c>
      <c r="EC171" s="539">
        <v>2</v>
      </c>
      <c r="ED171" s="642" t="s">
        <v>5495</v>
      </c>
      <c r="EE171" s="676">
        <v>2008</v>
      </c>
      <c r="EF171" s="537">
        <v>1981</v>
      </c>
      <c r="EG171" s="183">
        <v>4</v>
      </c>
      <c r="EH171" s="541" t="s">
        <v>6052</v>
      </c>
      <c r="EI171" s="547" t="s">
        <v>4470</v>
      </c>
      <c r="EJ171" s="183">
        <v>2</v>
      </c>
      <c r="EK171" s="183" t="s">
        <v>7015</v>
      </c>
      <c r="EL171" s="538" t="s">
        <v>6511</v>
      </c>
      <c r="EM171" s="370">
        <v>2007</v>
      </c>
      <c r="EN171" s="370">
        <v>3</v>
      </c>
      <c r="EO171" s="700">
        <v>2</v>
      </c>
      <c r="EP171" s="676">
        <v>1</v>
      </c>
      <c r="EQ171" s="676">
        <v>0</v>
      </c>
      <c r="ER171" s="611" t="s">
        <v>572</v>
      </c>
      <c r="ES171" s="183" t="s">
        <v>572</v>
      </c>
      <c r="ET171" s="184">
        <v>1</v>
      </c>
      <c r="EU171" s="799">
        <v>0</v>
      </c>
      <c r="EV171" s="569" t="s">
        <v>572</v>
      </c>
      <c r="EW171" s="559" t="s">
        <v>572</v>
      </c>
      <c r="EX171" s="561">
        <v>0</v>
      </c>
      <c r="EY171" s="572" t="s">
        <v>572</v>
      </c>
      <c r="EZ171" s="561" t="s">
        <v>572</v>
      </c>
      <c r="FA171" s="600">
        <v>0</v>
      </c>
      <c r="FB171" s="742" t="str">
        <f>IFERROR(VLOOKUP($C171,'PS Employment'!$B$2:$N$107,12,FALSE)*1000,"-")</f>
        <v>-</v>
      </c>
      <c r="FC171" s="740" t="str">
        <f>IFERROR(VLOOKUP($C171,'PS Employment'!$B$2:$N$107,13,FALSE),"0")</f>
        <v>0</v>
      </c>
      <c r="FD171" s="15" t="s">
        <v>572</v>
      </c>
      <c r="FE171" s="747" t="s">
        <v>572</v>
      </c>
      <c r="FF171" s="759" t="s">
        <v>6652</v>
      </c>
      <c r="FG171" s="760" t="s">
        <v>6897</v>
      </c>
      <c r="FH171" s="713">
        <v>1</v>
      </c>
      <c r="FI171" s="788" t="s">
        <v>1563</v>
      </c>
      <c r="FJ171" s="119" t="s">
        <v>7166</v>
      </c>
      <c r="FK171" s="561">
        <v>2010</v>
      </c>
      <c r="FL171" s="561">
        <v>2</v>
      </c>
      <c r="FM171" s="600">
        <v>1</v>
      </c>
      <c r="FN171" s="818" t="s">
        <v>6759</v>
      </c>
      <c r="FO171" s="773" t="s">
        <v>5760</v>
      </c>
      <c r="FP171" s="792">
        <v>1</v>
      </c>
      <c r="FQ171" s="781" t="s">
        <v>1563</v>
      </c>
      <c r="FR171" s="536" t="s">
        <v>6888</v>
      </c>
      <c r="FS171" s="597">
        <v>2012</v>
      </c>
      <c r="FT171" s="597">
        <v>3</v>
      </c>
      <c r="FU171" s="599">
        <v>2</v>
      </c>
      <c r="FV171" s="564" t="s">
        <v>2315</v>
      </c>
      <c r="FW171" s="541" t="s">
        <v>572</v>
      </c>
      <c r="FX171" s="536" t="s">
        <v>6560</v>
      </c>
      <c r="FY171" s="539" t="s">
        <v>572</v>
      </c>
      <c r="FZ171" s="539">
        <v>1</v>
      </c>
      <c r="GA171" s="676">
        <v>0</v>
      </c>
      <c r="GB171" s="860" t="s">
        <v>572</v>
      </c>
      <c r="GC171" s="980" t="s">
        <v>8</v>
      </c>
      <c r="GD171" s="183">
        <v>2</v>
      </c>
      <c r="GE171" s="683" t="s">
        <v>8846</v>
      </c>
      <c r="GF171" s="183">
        <v>1993</v>
      </c>
      <c r="GG171" s="183">
        <v>3</v>
      </c>
      <c r="GH171" s="340" t="s">
        <v>8835</v>
      </c>
      <c r="GI171" s="184">
        <v>4</v>
      </c>
      <c r="GJ171" s="426">
        <f t="shared" si="21"/>
        <v>12</v>
      </c>
      <c r="GK171" s="427">
        <f t="shared" si="22"/>
        <v>54.54545454545454</v>
      </c>
      <c r="GL171" s="12" t="str">
        <f t="shared" si="23"/>
        <v>B</v>
      </c>
      <c r="GM171" s="83" t="s">
        <v>46</v>
      </c>
      <c r="GN171" s="18" t="s">
        <v>2454</v>
      </c>
      <c r="GO171" s="342"/>
      <c r="GP171" s="1016"/>
      <c r="GQ171" s="184">
        <v>0</v>
      </c>
      <c r="GR171" s="57"/>
      <c r="GS171" s="58"/>
      <c r="GT171" s="59"/>
    </row>
    <row r="172" spans="1:202" x14ac:dyDescent="0.25">
      <c r="A172" s="67">
        <v>170</v>
      </c>
      <c r="B172" s="13"/>
      <c r="C172" s="14" t="s">
        <v>988</v>
      </c>
      <c r="D172" s="83" t="s">
        <v>38</v>
      </c>
      <c r="E172" s="849">
        <v>9779.4259999999995</v>
      </c>
      <c r="F172" s="847">
        <v>566489.65137209732</v>
      </c>
      <c r="G172" s="49">
        <v>57810</v>
      </c>
      <c r="H172" s="109" t="s">
        <v>1318</v>
      </c>
      <c r="I172" s="369" t="s">
        <v>989</v>
      </c>
      <c r="J172" s="50">
        <v>2</v>
      </c>
      <c r="K172" s="110" t="s">
        <v>1850</v>
      </c>
      <c r="L172" s="16">
        <v>2</v>
      </c>
      <c r="M172" s="529" t="s">
        <v>9621</v>
      </c>
      <c r="N172" s="16">
        <v>2</v>
      </c>
      <c r="O172" s="19" t="s">
        <v>1725</v>
      </c>
      <c r="P172" s="50">
        <v>1</v>
      </c>
      <c r="Q172" s="177" t="s">
        <v>2690</v>
      </c>
      <c r="R172" s="16">
        <v>0</v>
      </c>
      <c r="S172" s="50">
        <v>1</v>
      </c>
      <c r="T172" s="177" t="s">
        <v>2689</v>
      </c>
      <c r="U172" s="16">
        <v>2</v>
      </c>
      <c r="V172" s="254">
        <v>1</v>
      </c>
      <c r="W172" s="16">
        <v>0</v>
      </c>
      <c r="X172" s="17" t="s">
        <v>572</v>
      </c>
      <c r="Y172" s="16">
        <v>0</v>
      </c>
      <c r="Z172" s="17" t="s">
        <v>572</v>
      </c>
      <c r="AA172" s="16">
        <v>1</v>
      </c>
      <c r="AB172" s="50">
        <v>1</v>
      </c>
      <c r="AC172" s="51">
        <v>2001</v>
      </c>
      <c r="AD172" s="16">
        <v>1</v>
      </c>
      <c r="AE172" s="50">
        <v>1</v>
      </c>
      <c r="AF172" s="50">
        <v>3</v>
      </c>
      <c r="AG172" s="51">
        <v>2001</v>
      </c>
      <c r="AH172" s="16">
        <v>0</v>
      </c>
      <c r="AI172" s="50"/>
      <c r="AJ172" s="51" t="s">
        <v>572</v>
      </c>
      <c r="AK172" s="16">
        <v>1</v>
      </c>
      <c r="AL172" s="50">
        <v>4</v>
      </c>
      <c r="AM172" s="50">
        <v>1</v>
      </c>
      <c r="AN172" s="51">
        <v>2001</v>
      </c>
      <c r="AO172" s="16">
        <v>1</v>
      </c>
      <c r="AP172" s="50">
        <v>1</v>
      </c>
      <c r="AQ172" s="51">
        <v>2001</v>
      </c>
      <c r="AR172" s="16">
        <v>1</v>
      </c>
      <c r="AS172" s="50">
        <v>1</v>
      </c>
      <c r="AT172" s="50">
        <v>1</v>
      </c>
      <c r="AU172" s="50">
        <v>1</v>
      </c>
      <c r="AV172" s="50">
        <v>0</v>
      </c>
      <c r="AW172" s="50">
        <v>1</v>
      </c>
      <c r="AX172" s="50">
        <v>1</v>
      </c>
      <c r="AY172" s="50">
        <v>1</v>
      </c>
      <c r="AZ172" s="50">
        <v>1</v>
      </c>
      <c r="BA172" s="50">
        <v>1</v>
      </c>
      <c r="BB172" s="50">
        <v>1</v>
      </c>
      <c r="BC172" s="19" t="s">
        <v>2173</v>
      </c>
      <c r="BD172" s="423">
        <v>1</v>
      </c>
      <c r="BE172" s="19" t="s">
        <v>3199</v>
      </c>
      <c r="BF172" s="25">
        <v>0</v>
      </c>
      <c r="BG172" s="17" t="s">
        <v>572</v>
      </c>
      <c r="BH172" s="16">
        <v>1</v>
      </c>
      <c r="BI172" s="19" t="s">
        <v>1851</v>
      </c>
      <c r="BJ172" s="16">
        <v>3</v>
      </c>
      <c r="BK172" s="21" t="s">
        <v>991</v>
      </c>
      <c r="BL172" s="20" t="s">
        <v>990</v>
      </c>
      <c r="BM172" s="21" t="s">
        <v>993</v>
      </c>
      <c r="BN172" s="20" t="s">
        <v>992</v>
      </c>
      <c r="BO172" s="19" t="s">
        <v>1854</v>
      </c>
      <c r="BP172" s="16">
        <v>1</v>
      </c>
      <c r="BQ172" s="19" t="s">
        <v>1852</v>
      </c>
      <c r="BR172" s="16">
        <v>1</v>
      </c>
      <c r="BS172" s="19" t="s">
        <v>2187</v>
      </c>
      <c r="BT172" s="16">
        <v>0</v>
      </c>
      <c r="BU172" s="69" t="s">
        <v>572</v>
      </c>
      <c r="BV172" s="16">
        <v>0</v>
      </c>
      <c r="BW172" s="50">
        <v>3</v>
      </c>
      <c r="BX172" s="69" t="s">
        <v>572</v>
      </c>
      <c r="BY172" s="16" t="s">
        <v>1995</v>
      </c>
      <c r="BZ172" s="50" t="s">
        <v>1966</v>
      </c>
      <c r="CA172" s="50" t="s">
        <v>572</v>
      </c>
      <c r="CB172" s="50" t="s">
        <v>572</v>
      </c>
      <c r="CC172" s="51">
        <v>0</v>
      </c>
      <c r="CD172" s="83" t="s">
        <v>1724</v>
      </c>
      <c r="CE172" s="1131" t="s">
        <v>1555</v>
      </c>
      <c r="CF172" s="75" t="s">
        <v>1556</v>
      </c>
      <c r="CG172" s="75" t="s">
        <v>13</v>
      </c>
      <c r="CH172" s="75">
        <v>3</v>
      </c>
      <c r="CI172" s="75">
        <v>2006</v>
      </c>
      <c r="CJ172" s="75" t="s">
        <v>1542</v>
      </c>
      <c r="CK172" s="75">
        <v>1</v>
      </c>
      <c r="CL172" s="75">
        <v>1</v>
      </c>
      <c r="CM172" s="75" t="s">
        <v>1563</v>
      </c>
      <c r="CN172" s="75" t="s">
        <v>1553</v>
      </c>
      <c r="CO172" s="75">
        <f t="shared" si="20"/>
        <v>3</v>
      </c>
      <c r="CP172" s="336"/>
      <c r="CQ172" s="67">
        <v>170</v>
      </c>
      <c r="CR172" s="500" t="s">
        <v>988</v>
      </c>
      <c r="CS172" s="507" t="s">
        <v>3714</v>
      </c>
      <c r="CT172" s="511"/>
      <c r="CU172" s="512"/>
      <c r="CV172" s="1244" t="s">
        <v>4750</v>
      </c>
      <c r="CW172" s="568">
        <v>2</v>
      </c>
      <c r="CX172" s="636" t="s">
        <v>5552</v>
      </c>
      <c r="CY172" s="380">
        <v>0.87680999999999998</v>
      </c>
      <c r="CZ172" s="380">
        <v>0.70079999999999998</v>
      </c>
      <c r="DA172" s="656">
        <v>91</v>
      </c>
      <c r="DB172" s="597">
        <v>70</v>
      </c>
      <c r="DC172" s="597">
        <v>44</v>
      </c>
      <c r="DD172" s="597">
        <v>50</v>
      </c>
      <c r="DE172" s="156" t="s">
        <v>9022</v>
      </c>
      <c r="DF172" s="1025" t="s">
        <v>9023</v>
      </c>
      <c r="DG172" s="717">
        <v>5</v>
      </c>
      <c r="DH172" s="119" t="s">
        <v>9253</v>
      </c>
      <c r="DI172" s="700">
        <v>2004</v>
      </c>
      <c r="DJ172" s="109" t="s">
        <v>4397</v>
      </c>
      <c r="DK172" s="537">
        <v>1789</v>
      </c>
      <c r="DL172" s="538" t="s">
        <v>4398</v>
      </c>
      <c r="DM172" s="580">
        <v>1990</v>
      </c>
      <c r="DN172" s="580">
        <v>2</v>
      </c>
      <c r="DO172" s="580">
        <v>4</v>
      </c>
      <c r="DP172" s="183" t="s">
        <v>572</v>
      </c>
      <c r="DQ172" s="183" t="s">
        <v>572</v>
      </c>
      <c r="DR172" s="183" t="s">
        <v>572</v>
      </c>
      <c r="DS172" s="184" t="s">
        <v>572</v>
      </c>
      <c r="DT172" s="571" t="s">
        <v>6513</v>
      </c>
      <c r="DU172" s="676">
        <v>2003</v>
      </c>
      <c r="DV172" s="539" t="s">
        <v>5797</v>
      </c>
      <c r="DW172" s="547" t="s">
        <v>6477</v>
      </c>
      <c r="DX172" s="539">
        <v>2</v>
      </c>
      <c r="DY172" s="183" t="s">
        <v>2699</v>
      </c>
      <c r="DZ172" s="538" t="s">
        <v>6514</v>
      </c>
      <c r="EA172" s="374">
        <v>2003</v>
      </c>
      <c r="EB172" s="370">
        <v>3</v>
      </c>
      <c r="EC172" s="539">
        <v>3</v>
      </c>
      <c r="ED172" s="642" t="s">
        <v>5496</v>
      </c>
      <c r="EE172" s="539">
        <v>1636</v>
      </c>
      <c r="EF172" s="537">
        <v>1952</v>
      </c>
      <c r="EG172" s="539">
        <v>0</v>
      </c>
      <c r="EH172" s="547" t="s">
        <v>4144</v>
      </c>
      <c r="EI172" s="547" t="s">
        <v>6516</v>
      </c>
      <c r="EJ172" s="539">
        <v>2</v>
      </c>
      <c r="EK172" s="183" t="s">
        <v>2699</v>
      </c>
      <c r="EL172" s="538" t="s">
        <v>6515</v>
      </c>
      <c r="EM172" s="370">
        <v>1998</v>
      </c>
      <c r="EN172" s="370">
        <v>3</v>
      </c>
      <c r="EO172" s="700">
        <v>3</v>
      </c>
      <c r="EP172" s="676">
        <v>1</v>
      </c>
      <c r="EQ172" s="676">
        <v>1</v>
      </c>
      <c r="ER172" s="542" t="s">
        <v>4601</v>
      </c>
      <c r="ES172" s="183">
        <v>2001</v>
      </c>
      <c r="ET172" s="184">
        <v>3</v>
      </c>
      <c r="EU172" s="799">
        <v>1</v>
      </c>
      <c r="EV172" s="569" t="s">
        <v>572</v>
      </c>
      <c r="EW172" s="559" t="s">
        <v>572</v>
      </c>
      <c r="EX172" s="597">
        <v>1</v>
      </c>
      <c r="EY172" s="571" t="s">
        <v>6620</v>
      </c>
      <c r="EZ172" s="183">
        <v>2002</v>
      </c>
      <c r="FA172" s="599">
        <v>3</v>
      </c>
      <c r="FB172" s="742">
        <f>IFERROR(VLOOKUP($C172,'PS Employment'!$B$2:$N$107,12,FALSE)*1000,"-")</f>
        <v>1294500</v>
      </c>
      <c r="FC172" s="740">
        <v>2</v>
      </c>
      <c r="FD172" s="692" t="s">
        <v>6853</v>
      </c>
      <c r="FE172" s="747">
        <v>2010</v>
      </c>
      <c r="FF172" s="761" t="s">
        <v>6827</v>
      </c>
      <c r="FG172" s="762" t="s">
        <v>7165</v>
      </c>
      <c r="FH172" s="713">
        <v>1</v>
      </c>
      <c r="FI172" s="788" t="s">
        <v>1563</v>
      </c>
      <c r="FJ172" s="119" t="s">
        <v>6828</v>
      </c>
      <c r="FK172" s="561">
        <v>2012</v>
      </c>
      <c r="FL172" s="561">
        <v>3</v>
      </c>
      <c r="FM172" s="600">
        <v>2</v>
      </c>
      <c r="FN172" s="818" t="s">
        <v>6827</v>
      </c>
      <c r="FO172" s="762" t="s">
        <v>7165</v>
      </c>
      <c r="FP172" s="792">
        <v>1</v>
      </c>
      <c r="FQ172" s="781" t="s">
        <v>1563</v>
      </c>
      <c r="FR172" s="536" t="s">
        <v>6829</v>
      </c>
      <c r="FS172" s="597">
        <v>2012</v>
      </c>
      <c r="FT172" s="597">
        <v>3</v>
      </c>
      <c r="FU172" s="600">
        <v>2</v>
      </c>
      <c r="FV172" s="423" t="s">
        <v>572</v>
      </c>
      <c r="FW172" s="547" t="s">
        <v>7630</v>
      </c>
      <c r="FX172" s="536" t="s">
        <v>5914</v>
      </c>
      <c r="FY172" s="539">
        <v>2011</v>
      </c>
      <c r="FZ172" s="539">
        <v>3</v>
      </c>
      <c r="GA172" s="676">
        <v>1</v>
      </c>
      <c r="GB172" s="650" t="s">
        <v>5915</v>
      </c>
      <c r="GC172" s="979" t="s">
        <v>8818</v>
      </c>
      <c r="GD172" s="183">
        <v>1</v>
      </c>
      <c r="GE172" s="683" t="s">
        <v>1563</v>
      </c>
      <c r="GF172" s="183">
        <v>2011</v>
      </c>
      <c r="GG172" s="183">
        <v>3</v>
      </c>
      <c r="GH172" s="340" t="s">
        <v>9443</v>
      </c>
      <c r="GI172" s="184" t="s">
        <v>8842</v>
      </c>
      <c r="GJ172" s="426">
        <f t="shared" si="21"/>
        <v>19</v>
      </c>
      <c r="GK172" s="427">
        <f t="shared" si="22"/>
        <v>86.36363636363636</v>
      </c>
      <c r="GL172" s="12" t="str">
        <f t="shared" si="23"/>
        <v>A</v>
      </c>
      <c r="GM172" s="83" t="s">
        <v>38</v>
      </c>
      <c r="GN172" s="83"/>
      <c r="GO172" s="342"/>
      <c r="GP172" s="1017"/>
      <c r="GQ172" s="59">
        <v>0</v>
      </c>
      <c r="GR172" s="57" t="s">
        <v>2429</v>
      </c>
      <c r="GS172" s="58" t="s">
        <v>2430</v>
      </c>
      <c r="GT172" s="59"/>
    </row>
    <row r="173" spans="1:202" x14ac:dyDescent="0.25">
      <c r="A173" s="67">
        <v>171</v>
      </c>
      <c r="B173" s="13"/>
      <c r="C173" s="14" t="s">
        <v>994</v>
      </c>
      <c r="D173" s="83" t="s">
        <v>38</v>
      </c>
      <c r="E173" s="849">
        <v>8298.6630000000005</v>
      </c>
      <c r="F173" s="847">
        <v>697627.33503160335</v>
      </c>
      <c r="G173" s="49">
        <v>84180</v>
      </c>
      <c r="H173" s="109" t="s">
        <v>996</v>
      </c>
      <c r="I173" s="369" t="s">
        <v>995</v>
      </c>
      <c r="J173" s="50">
        <v>2</v>
      </c>
      <c r="K173" s="110" t="s">
        <v>1847</v>
      </c>
      <c r="L173" s="1174">
        <v>1</v>
      </c>
      <c r="M173" s="529" t="s">
        <v>9622</v>
      </c>
      <c r="N173" s="16">
        <v>1</v>
      </c>
      <c r="O173" s="17" t="s">
        <v>572</v>
      </c>
      <c r="P173" s="50">
        <v>1</v>
      </c>
      <c r="Q173" s="177" t="s">
        <v>2691</v>
      </c>
      <c r="R173" s="16">
        <v>0</v>
      </c>
      <c r="S173" s="50">
        <v>0</v>
      </c>
      <c r="T173" s="167" t="s">
        <v>572</v>
      </c>
      <c r="U173" s="16">
        <v>2</v>
      </c>
      <c r="V173" s="254">
        <v>1</v>
      </c>
      <c r="W173" s="16">
        <v>0</v>
      </c>
      <c r="X173" s="17" t="s">
        <v>572</v>
      </c>
      <c r="Y173" s="16">
        <v>0</v>
      </c>
      <c r="Z173" s="17" t="s">
        <v>572</v>
      </c>
      <c r="AA173" s="16">
        <v>1</v>
      </c>
      <c r="AB173" s="50">
        <v>1</v>
      </c>
      <c r="AC173" s="51">
        <v>2001</v>
      </c>
      <c r="AD173" s="16">
        <v>1</v>
      </c>
      <c r="AE173" s="50">
        <v>1</v>
      </c>
      <c r="AF173" s="50">
        <v>3</v>
      </c>
      <c r="AG173" s="51">
        <v>2004</v>
      </c>
      <c r="AH173" s="16">
        <v>0</v>
      </c>
      <c r="AI173" s="50"/>
      <c r="AJ173" s="51" t="s">
        <v>572</v>
      </c>
      <c r="AK173" s="16">
        <v>1</v>
      </c>
      <c r="AL173" s="50">
        <v>4</v>
      </c>
      <c r="AM173" s="50">
        <v>1</v>
      </c>
      <c r="AN173" s="51">
        <v>2003</v>
      </c>
      <c r="AO173" s="16">
        <v>1</v>
      </c>
      <c r="AP173" s="50">
        <v>1</v>
      </c>
      <c r="AQ173" s="51">
        <v>2009</v>
      </c>
      <c r="AR173" s="16">
        <v>1</v>
      </c>
      <c r="AS173" s="50">
        <v>1</v>
      </c>
      <c r="AT173" s="50">
        <v>1</v>
      </c>
      <c r="AU173" s="50">
        <v>0</v>
      </c>
      <c r="AV173" s="50">
        <v>0</v>
      </c>
      <c r="AW173" s="50">
        <v>1</v>
      </c>
      <c r="AX173" s="50">
        <v>1</v>
      </c>
      <c r="AY173" s="50">
        <v>1</v>
      </c>
      <c r="AZ173" s="50">
        <v>1</v>
      </c>
      <c r="BA173" s="50">
        <v>1</v>
      </c>
      <c r="BB173" s="50">
        <v>1</v>
      </c>
      <c r="BC173" s="1" t="s">
        <v>8994</v>
      </c>
      <c r="BD173" s="423">
        <v>0</v>
      </c>
      <c r="BE173" s="475" t="s">
        <v>572</v>
      </c>
      <c r="BF173" s="25">
        <v>0</v>
      </c>
      <c r="BG173" s="17" t="s">
        <v>572</v>
      </c>
      <c r="BH173" s="16">
        <v>1</v>
      </c>
      <c r="BI173" s="19" t="s">
        <v>1849</v>
      </c>
      <c r="BJ173" s="16">
        <v>0</v>
      </c>
      <c r="BK173" s="21" t="s">
        <v>998</v>
      </c>
      <c r="BL173" s="20" t="s">
        <v>997</v>
      </c>
      <c r="BM173" s="21" t="s">
        <v>1000</v>
      </c>
      <c r="BN173" s="20" t="s">
        <v>999</v>
      </c>
      <c r="BO173" s="132" t="s">
        <v>572</v>
      </c>
      <c r="BP173" s="16">
        <v>1</v>
      </c>
      <c r="BQ173" s="19" t="s">
        <v>1846</v>
      </c>
      <c r="BR173" s="16">
        <v>1</v>
      </c>
      <c r="BS173" s="19" t="s">
        <v>1845</v>
      </c>
      <c r="BT173" s="16">
        <v>2</v>
      </c>
      <c r="BU173" s="17" t="s">
        <v>1848</v>
      </c>
      <c r="BV173" s="16">
        <v>0</v>
      </c>
      <c r="BW173" s="50">
        <v>3</v>
      </c>
      <c r="BX173" s="69" t="s">
        <v>572</v>
      </c>
      <c r="BY173" s="16" t="s">
        <v>2011</v>
      </c>
      <c r="BZ173" s="50" t="s">
        <v>2007</v>
      </c>
      <c r="CA173" s="50" t="s">
        <v>1975</v>
      </c>
      <c r="CB173" s="50" t="s">
        <v>1966</v>
      </c>
      <c r="CC173" s="51">
        <v>0</v>
      </c>
      <c r="CD173" s="83" t="s">
        <v>1276</v>
      </c>
      <c r="CE173" s="1131" t="s">
        <v>1555</v>
      </c>
      <c r="CF173" s="75" t="s">
        <v>1556</v>
      </c>
      <c r="CG173" s="75" t="s">
        <v>13</v>
      </c>
      <c r="CH173" s="75">
        <v>3</v>
      </c>
      <c r="CI173" s="75">
        <v>2007</v>
      </c>
      <c r="CJ173" s="75" t="s">
        <v>1542</v>
      </c>
      <c r="CK173" s="75">
        <v>1</v>
      </c>
      <c r="CL173" s="75">
        <v>2</v>
      </c>
      <c r="CM173" s="75" t="s">
        <v>1565</v>
      </c>
      <c r="CN173" s="75" t="s">
        <v>1553</v>
      </c>
      <c r="CO173" s="75">
        <f t="shared" si="20"/>
        <v>3</v>
      </c>
      <c r="CP173" s="336"/>
      <c r="CQ173" s="67">
        <v>171</v>
      </c>
      <c r="CR173" s="500" t="s">
        <v>994</v>
      </c>
      <c r="CS173" s="507" t="s">
        <v>3715</v>
      </c>
      <c r="CT173" s="511"/>
      <c r="CU173" s="512" t="s">
        <v>3748</v>
      </c>
      <c r="CV173" s="648" t="s">
        <v>4751</v>
      </c>
      <c r="CW173" s="568">
        <v>2</v>
      </c>
      <c r="CX173" s="636" t="s">
        <v>5690</v>
      </c>
      <c r="CY173" s="380">
        <v>0.60145000000000004</v>
      </c>
      <c r="CZ173" s="380">
        <v>0.50390000000000001</v>
      </c>
      <c r="DA173" s="656">
        <v>56</v>
      </c>
      <c r="DB173" s="597">
        <v>66</v>
      </c>
      <c r="DC173" s="597">
        <v>21</v>
      </c>
      <c r="DD173" s="597">
        <v>44</v>
      </c>
      <c r="DE173" s="156" t="s">
        <v>9024</v>
      </c>
      <c r="DF173" s="1025" t="s">
        <v>9025</v>
      </c>
      <c r="DG173" s="717">
        <v>4</v>
      </c>
      <c r="DH173" s="119" t="s">
        <v>9200</v>
      </c>
      <c r="DI173" s="700">
        <v>2007</v>
      </c>
      <c r="DJ173" s="109" t="s">
        <v>1000</v>
      </c>
      <c r="DK173" s="537">
        <v>1907</v>
      </c>
      <c r="DL173" s="538" t="s">
        <v>4399</v>
      </c>
      <c r="DM173" s="581">
        <v>2001</v>
      </c>
      <c r="DN173" s="580">
        <v>2</v>
      </c>
      <c r="DO173" s="580">
        <v>4</v>
      </c>
      <c r="DP173" s="183" t="s">
        <v>572</v>
      </c>
      <c r="DQ173" s="538" t="s">
        <v>4306</v>
      </c>
      <c r="DR173" s="539">
        <v>160</v>
      </c>
      <c r="DS173" s="184">
        <v>2010</v>
      </c>
      <c r="DT173" s="578" t="s">
        <v>6517</v>
      </c>
      <c r="DU173" s="676">
        <v>1915</v>
      </c>
      <c r="DV173" s="539" t="s">
        <v>5797</v>
      </c>
      <c r="DW173" s="547" t="s">
        <v>6477</v>
      </c>
      <c r="DX173" s="539">
        <v>2</v>
      </c>
      <c r="DY173" s="183" t="s">
        <v>2699</v>
      </c>
      <c r="DZ173" s="538" t="s">
        <v>6518</v>
      </c>
      <c r="EA173" s="374">
        <v>1998</v>
      </c>
      <c r="EB173" s="370">
        <v>3</v>
      </c>
      <c r="EC173" s="539">
        <v>3</v>
      </c>
      <c r="ED173" s="642" t="s">
        <v>5497</v>
      </c>
      <c r="EE173" s="539">
        <v>1849</v>
      </c>
      <c r="EF173" s="537">
        <v>1952</v>
      </c>
      <c r="EG173" s="539">
        <v>2</v>
      </c>
      <c r="EH173" s="541" t="s">
        <v>4145</v>
      </c>
      <c r="EI173" s="547" t="s">
        <v>6520</v>
      </c>
      <c r="EJ173" s="539">
        <v>2</v>
      </c>
      <c r="EK173" s="183" t="s">
        <v>2699</v>
      </c>
      <c r="EL173" s="538" t="s">
        <v>6519</v>
      </c>
      <c r="EM173" s="370">
        <v>1998</v>
      </c>
      <c r="EN173" s="370">
        <v>3</v>
      </c>
      <c r="EO173" s="700">
        <v>3</v>
      </c>
      <c r="EP173" s="676">
        <v>1</v>
      </c>
      <c r="EQ173" s="676">
        <v>1</v>
      </c>
      <c r="ER173" s="542" t="s">
        <v>6621</v>
      </c>
      <c r="ES173" s="183">
        <v>1998</v>
      </c>
      <c r="ET173" s="184">
        <v>3</v>
      </c>
      <c r="EU173" s="799">
        <v>0</v>
      </c>
      <c r="EV173" s="571" t="s">
        <v>4602</v>
      </c>
      <c r="EW173" s="183">
        <v>2012</v>
      </c>
      <c r="EX173" s="597">
        <v>2</v>
      </c>
      <c r="EY173" s="571" t="s">
        <v>6622</v>
      </c>
      <c r="EZ173" s="183">
        <v>2009</v>
      </c>
      <c r="FA173" s="599">
        <v>3</v>
      </c>
      <c r="FB173" s="742">
        <f>IFERROR(VLOOKUP($C173,'PS Employment'!$B$2:$N$107,12,FALSE)*1000,"-")</f>
        <v>633956</v>
      </c>
      <c r="FC173" s="740">
        <v>2</v>
      </c>
      <c r="FD173" s="692" t="s">
        <v>6853</v>
      </c>
      <c r="FE173" s="747">
        <v>2006</v>
      </c>
      <c r="FF173" s="759" t="s">
        <v>7441</v>
      </c>
      <c r="FG173" s="760" t="s">
        <v>6897</v>
      </c>
      <c r="FH173" s="713">
        <v>2</v>
      </c>
      <c r="FI173" s="788" t="s">
        <v>2699</v>
      </c>
      <c r="FJ173" s="536" t="s">
        <v>7440</v>
      </c>
      <c r="FK173" s="561" t="s">
        <v>572</v>
      </c>
      <c r="FL173" s="561">
        <v>3</v>
      </c>
      <c r="FM173" s="600">
        <v>1</v>
      </c>
      <c r="FN173" s="818" t="s">
        <v>1276</v>
      </c>
      <c r="FO173" s="773" t="s">
        <v>1555</v>
      </c>
      <c r="FP173" s="792">
        <v>2</v>
      </c>
      <c r="FQ173" s="781" t="s">
        <v>1565</v>
      </c>
      <c r="FR173" s="19" t="s">
        <v>1726</v>
      </c>
      <c r="FS173" s="597">
        <v>2007</v>
      </c>
      <c r="FT173" s="597">
        <v>3</v>
      </c>
      <c r="FU173" s="599">
        <v>1</v>
      </c>
      <c r="FV173" s="423" t="s">
        <v>572</v>
      </c>
      <c r="FW173" s="547" t="s">
        <v>7631</v>
      </c>
      <c r="FX173" s="536" t="s">
        <v>6561</v>
      </c>
      <c r="FY173" s="539">
        <v>2009</v>
      </c>
      <c r="FZ173" s="539">
        <v>3</v>
      </c>
      <c r="GA173" s="676">
        <v>2</v>
      </c>
      <c r="GB173" s="650" t="s">
        <v>6562</v>
      </c>
      <c r="GC173" s="1043" t="s">
        <v>8819</v>
      </c>
      <c r="GD173" s="183">
        <v>2</v>
      </c>
      <c r="GE173" s="683" t="s">
        <v>2699</v>
      </c>
      <c r="GF173" s="183">
        <v>2007</v>
      </c>
      <c r="GG173" s="183">
        <v>3</v>
      </c>
      <c r="GH173" s="340" t="s">
        <v>9443</v>
      </c>
      <c r="GI173" s="184" t="s">
        <v>8842</v>
      </c>
      <c r="GJ173" s="426">
        <f t="shared" si="21"/>
        <v>17</v>
      </c>
      <c r="GK173" s="427">
        <f t="shared" si="22"/>
        <v>77.272727272727266</v>
      </c>
      <c r="GL173" s="12" t="str">
        <f t="shared" si="23"/>
        <v>A</v>
      </c>
      <c r="GM173" s="83" t="s">
        <v>38</v>
      </c>
      <c r="GN173" s="83"/>
      <c r="GO173" s="342"/>
      <c r="GP173" s="1017"/>
      <c r="GQ173" s="59">
        <v>0</v>
      </c>
      <c r="GR173" s="57" t="s">
        <v>2460</v>
      </c>
      <c r="GS173" s="58" t="s">
        <v>2430</v>
      </c>
      <c r="GT173" s="59"/>
    </row>
    <row r="174" spans="1:202" ht="15" customHeight="1" x14ac:dyDescent="0.25">
      <c r="A174" s="67">
        <v>172</v>
      </c>
      <c r="B174" s="13"/>
      <c r="C174" s="14" t="s">
        <v>1001</v>
      </c>
      <c r="D174" s="83" t="s">
        <v>46</v>
      </c>
      <c r="E174" s="849">
        <v>18502.413</v>
      </c>
      <c r="F174" s="847">
        <v>36176.003945235607</v>
      </c>
      <c r="G174" s="49">
        <v>1850</v>
      </c>
      <c r="H174" s="109" t="s">
        <v>6633</v>
      </c>
      <c r="I174" s="369" t="s">
        <v>1002</v>
      </c>
      <c r="J174" s="50">
        <v>0</v>
      </c>
      <c r="K174" s="53" t="s">
        <v>572</v>
      </c>
      <c r="L174" s="16">
        <v>1</v>
      </c>
      <c r="M174" s="529" t="s">
        <v>9623</v>
      </c>
      <c r="N174" s="16">
        <v>0</v>
      </c>
      <c r="O174" s="17" t="s">
        <v>572</v>
      </c>
      <c r="P174" s="50">
        <v>0</v>
      </c>
      <c r="Q174" s="53" t="s">
        <v>572</v>
      </c>
      <c r="R174" s="16">
        <v>0</v>
      </c>
      <c r="S174" s="50">
        <v>0</v>
      </c>
      <c r="T174" s="167" t="s">
        <v>572</v>
      </c>
      <c r="U174" s="16">
        <v>0</v>
      </c>
      <c r="V174" s="254">
        <v>0</v>
      </c>
      <c r="W174" s="16">
        <v>0</v>
      </c>
      <c r="X174" s="17" t="s">
        <v>572</v>
      </c>
      <c r="Y174" s="16">
        <v>0</v>
      </c>
      <c r="Z174" s="17" t="s">
        <v>572</v>
      </c>
      <c r="AA174" s="16">
        <v>0</v>
      </c>
      <c r="AB174" s="50"/>
      <c r="AC174" s="51" t="s">
        <v>572</v>
      </c>
      <c r="AD174" s="16">
        <v>0</v>
      </c>
      <c r="AE174" s="50"/>
      <c r="AF174" s="50" t="s">
        <v>572</v>
      </c>
      <c r="AG174" s="51" t="s">
        <v>572</v>
      </c>
      <c r="AH174" s="16">
        <v>0</v>
      </c>
      <c r="AI174" s="50"/>
      <c r="AJ174" s="51" t="s">
        <v>572</v>
      </c>
      <c r="AK174" s="16">
        <v>0</v>
      </c>
      <c r="AL174" s="50"/>
      <c r="AM174" s="50"/>
      <c r="AN174" s="51" t="s">
        <v>572</v>
      </c>
      <c r="AO174" s="16">
        <v>0</v>
      </c>
      <c r="AP174" s="50"/>
      <c r="AQ174" s="51" t="s">
        <v>572</v>
      </c>
      <c r="AR174" s="16">
        <v>0</v>
      </c>
      <c r="AS174" s="50">
        <v>0</v>
      </c>
      <c r="AT174" s="50">
        <v>0</v>
      </c>
      <c r="AU174" s="50">
        <v>0</v>
      </c>
      <c r="AV174" s="50">
        <v>0</v>
      </c>
      <c r="AW174" s="50">
        <v>0</v>
      </c>
      <c r="AX174" s="50">
        <v>0</v>
      </c>
      <c r="AY174" s="50">
        <v>0</v>
      </c>
      <c r="AZ174" s="50">
        <v>0</v>
      </c>
      <c r="BA174" s="50">
        <v>0</v>
      </c>
      <c r="BB174" s="50">
        <v>0</v>
      </c>
      <c r="BC174" s="69" t="s">
        <v>572</v>
      </c>
      <c r="BD174" s="423">
        <v>0</v>
      </c>
      <c r="BE174" s="475" t="s">
        <v>572</v>
      </c>
      <c r="BF174" s="25">
        <v>0</v>
      </c>
      <c r="BG174" s="17" t="s">
        <v>572</v>
      </c>
      <c r="BH174" s="16">
        <v>0</v>
      </c>
      <c r="BI174" s="17" t="s">
        <v>572</v>
      </c>
      <c r="BJ174" s="16">
        <v>2</v>
      </c>
      <c r="BK174" s="21" t="s">
        <v>1004</v>
      </c>
      <c r="BL174" s="20" t="s">
        <v>1003</v>
      </c>
      <c r="BM174" s="21" t="s">
        <v>1006</v>
      </c>
      <c r="BN174" s="20" t="s">
        <v>1005</v>
      </c>
      <c r="BO174" s="19" t="s">
        <v>1844</v>
      </c>
      <c r="BP174" s="16">
        <v>0</v>
      </c>
      <c r="BQ174" s="134" t="s">
        <v>572</v>
      </c>
      <c r="BR174" s="16">
        <v>0</v>
      </c>
      <c r="BS174" s="17" t="s">
        <v>572</v>
      </c>
      <c r="BT174" s="16">
        <v>0</v>
      </c>
      <c r="BU174" s="69" t="s">
        <v>572</v>
      </c>
      <c r="BV174" s="16">
        <v>0</v>
      </c>
      <c r="BW174" s="50">
        <v>1</v>
      </c>
      <c r="BX174" s="69" t="s">
        <v>572</v>
      </c>
      <c r="BY174" s="16" t="s">
        <v>1958</v>
      </c>
      <c r="BZ174" s="50" t="s">
        <v>1966</v>
      </c>
      <c r="CA174" s="50" t="s">
        <v>572</v>
      </c>
      <c r="CB174" s="50" t="s">
        <v>572</v>
      </c>
      <c r="CC174" s="51">
        <v>0</v>
      </c>
      <c r="CD174" s="75" t="s">
        <v>1281</v>
      </c>
      <c r="CE174" s="1131" t="s">
        <v>1626</v>
      </c>
      <c r="CF174" s="75" t="s">
        <v>1548</v>
      </c>
      <c r="CG174" s="75" t="s">
        <v>13</v>
      </c>
      <c r="CH174" s="75">
        <v>3</v>
      </c>
      <c r="CI174" s="75">
        <v>2007</v>
      </c>
      <c r="CJ174" s="75" t="s">
        <v>1542</v>
      </c>
      <c r="CK174" s="75">
        <v>1</v>
      </c>
      <c r="CL174" s="75">
        <v>1</v>
      </c>
      <c r="CM174" s="75" t="s">
        <v>1589</v>
      </c>
      <c r="CN174" s="75" t="s">
        <v>1553</v>
      </c>
      <c r="CO174" s="75">
        <f t="shared" si="20"/>
        <v>3</v>
      </c>
      <c r="CP174" s="336"/>
      <c r="CQ174" s="67">
        <v>172</v>
      </c>
      <c r="CR174" s="500" t="s">
        <v>1001</v>
      </c>
      <c r="CS174" s="507" t="s">
        <v>3716</v>
      </c>
      <c r="CT174" s="511"/>
      <c r="CU174" s="512"/>
      <c r="CV174" s="632" t="s">
        <v>5692</v>
      </c>
      <c r="CW174" s="568">
        <v>1</v>
      </c>
      <c r="CX174" s="636" t="s">
        <v>5691</v>
      </c>
      <c r="CY174" s="380">
        <v>0.32608999999999999</v>
      </c>
      <c r="CZ174" s="380">
        <v>0.1575</v>
      </c>
      <c r="DA174" s="656">
        <v>19</v>
      </c>
      <c r="DB174" s="597">
        <v>7</v>
      </c>
      <c r="DC174" s="597">
        <v>12</v>
      </c>
      <c r="DD174" s="597">
        <v>38</v>
      </c>
      <c r="DE174" s="156" t="s">
        <v>9201</v>
      </c>
      <c r="DF174" s="1025" t="s">
        <v>9202</v>
      </c>
      <c r="DG174" s="717">
        <v>2</v>
      </c>
      <c r="DH174" s="119" t="s">
        <v>9203</v>
      </c>
      <c r="DI174" s="700">
        <v>2010</v>
      </c>
      <c r="DJ174" s="109" t="s">
        <v>4402</v>
      </c>
      <c r="DK174" s="537">
        <v>1973</v>
      </c>
      <c r="DL174" s="538" t="s">
        <v>4443</v>
      </c>
      <c r="DM174" s="581" t="s">
        <v>572</v>
      </c>
      <c r="DN174" s="580">
        <v>0</v>
      </c>
      <c r="DO174" s="581" t="s">
        <v>572</v>
      </c>
      <c r="DP174" s="183" t="s">
        <v>572</v>
      </c>
      <c r="DQ174" s="183" t="s">
        <v>572</v>
      </c>
      <c r="DR174" s="183" t="s">
        <v>572</v>
      </c>
      <c r="DS174" s="184" t="s">
        <v>572</v>
      </c>
      <c r="DT174" s="542" t="s">
        <v>6633</v>
      </c>
      <c r="DU174" s="676">
        <v>1946</v>
      </c>
      <c r="DV174" s="183" t="s">
        <v>5995</v>
      </c>
      <c r="DW174" s="547" t="s">
        <v>6120</v>
      </c>
      <c r="DX174" s="183">
        <v>2</v>
      </c>
      <c r="DY174" s="183" t="s">
        <v>2699</v>
      </c>
      <c r="DZ174" s="538" t="s">
        <v>6632</v>
      </c>
      <c r="EA174" s="374">
        <v>2003</v>
      </c>
      <c r="EB174" s="370">
        <v>3</v>
      </c>
      <c r="EC174" s="539">
        <v>2</v>
      </c>
      <c r="ED174" s="642" t="s">
        <v>5498</v>
      </c>
      <c r="EE174" s="539">
        <v>1946</v>
      </c>
      <c r="EF174" s="537">
        <v>1959</v>
      </c>
      <c r="EG174" s="183">
        <v>4</v>
      </c>
      <c r="EH174" s="541" t="s">
        <v>4064</v>
      </c>
      <c r="EI174" s="547" t="s">
        <v>4470</v>
      </c>
      <c r="EJ174" s="183">
        <v>2</v>
      </c>
      <c r="EK174" s="183" t="s">
        <v>6962</v>
      </c>
      <c r="EL174" s="538" t="s">
        <v>6631</v>
      </c>
      <c r="EM174" s="370">
        <v>2007</v>
      </c>
      <c r="EN174" s="370">
        <v>3</v>
      </c>
      <c r="EO174" s="700">
        <v>2</v>
      </c>
      <c r="EP174" s="676">
        <v>1</v>
      </c>
      <c r="EQ174" s="676">
        <v>1</v>
      </c>
      <c r="ER174" s="611" t="s">
        <v>572</v>
      </c>
      <c r="ES174" s="183" t="s">
        <v>572</v>
      </c>
      <c r="ET174" s="184">
        <v>0</v>
      </c>
      <c r="EU174" s="799">
        <v>0</v>
      </c>
      <c r="EV174" s="569" t="s">
        <v>572</v>
      </c>
      <c r="EW174" s="559" t="s">
        <v>572</v>
      </c>
      <c r="EX174" s="561">
        <v>0</v>
      </c>
      <c r="EY174" s="571" t="s">
        <v>5837</v>
      </c>
      <c r="EZ174" s="183">
        <v>2009</v>
      </c>
      <c r="FA174" s="599">
        <v>1</v>
      </c>
      <c r="FB174" s="742">
        <f>IFERROR(VLOOKUP($C174,'PS Employment'!$B$2:$N$107,12,FALSE)*1000,"-")</f>
        <v>1402000</v>
      </c>
      <c r="FC174" s="740">
        <v>2</v>
      </c>
      <c r="FD174" s="692" t="s">
        <v>6853</v>
      </c>
      <c r="FE174" s="747">
        <v>2008</v>
      </c>
      <c r="FF174" s="764" t="s">
        <v>572</v>
      </c>
      <c r="FG174" s="760" t="s">
        <v>572</v>
      </c>
      <c r="FH174" s="792">
        <v>0</v>
      </c>
      <c r="FI174" s="784" t="s">
        <v>572</v>
      </c>
      <c r="FJ174" s="683" t="s">
        <v>572</v>
      </c>
      <c r="FK174" s="561" t="s">
        <v>572</v>
      </c>
      <c r="FL174" s="561">
        <v>0</v>
      </c>
      <c r="FM174" s="600">
        <v>0</v>
      </c>
      <c r="FN174" s="775" t="s">
        <v>572</v>
      </c>
      <c r="FO174" s="773" t="s">
        <v>572</v>
      </c>
      <c r="FP174" s="792">
        <v>0</v>
      </c>
      <c r="FQ174" s="781" t="s">
        <v>572</v>
      </c>
      <c r="FR174" s="683" t="s">
        <v>572</v>
      </c>
      <c r="FS174" s="597" t="s">
        <v>572</v>
      </c>
      <c r="FT174" s="597">
        <v>0</v>
      </c>
      <c r="FU174" s="599">
        <v>0</v>
      </c>
      <c r="FV174" s="566" t="s">
        <v>2486</v>
      </c>
      <c r="FW174" s="541" t="s">
        <v>572</v>
      </c>
      <c r="FX174" s="539" t="s">
        <v>572</v>
      </c>
      <c r="FY174" s="539" t="s">
        <v>572</v>
      </c>
      <c r="FZ174" s="539">
        <v>0</v>
      </c>
      <c r="GA174" s="676">
        <v>0</v>
      </c>
      <c r="GB174" s="860" t="s">
        <v>572</v>
      </c>
      <c r="GC174" s="980" t="s">
        <v>1005</v>
      </c>
      <c r="GD174" s="183">
        <v>2</v>
      </c>
      <c r="GE174" s="683" t="s">
        <v>8834</v>
      </c>
      <c r="GF174" s="183">
        <v>2001</v>
      </c>
      <c r="GG174" s="183">
        <v>3</v>
      </c>
      <c r="GH174" s="340" t="s">
        <v>3252</v>
      </c>
      <c r="GI174" s="184">
        <v>4</v>
      </c>
      <c r="GJ174" s="426">
        <f t="shared" si="21"/>
        <v>7</v>
      </c>
      <c r="GK174" s="427">
        <f t="shared" si="22"/>
        <v>31.818181818181817</v>
      </c>
      <c r="GL174" s="12" t="str">
        <f t="shared" si="23"/>
        <v>C</v>
      </c>
      <c r="GM174" s="83" t="s">
        <v>46</v>
      </c>
      <c r="GN174" s="18" t="s">
        <v>2458</v>
      </c>
      <c r="GO174" s="342">
        <v>1</v>
      </c>
      <c r="GP174" s="1016">
        <v>24.9</v>
      </c>
      <c r="GQ174" s="184">
        <v>0</v>
      </c>
      <c r="GR174" s="57"/>
      <c r="GS174" s="58"/>
      <c r="GT174" s="59"/>
    </row>
    <row r="175" spans="1:202" x14ac:dyDescent="0.25">
      <c r="A175" s="67">
        <v>173</v>
      </c>
      <c r="B175" s="27"/>
      <c r="C175" s="212" t="s">
        <v>9523</v>
      </c>
      <c r="D175" s="83" t="s">
        <v>38</v>
      </c>
      <c r="E175" s="849">
        <v>23359.928</v>
      </c>
      <c r="F175" s="847">
        <v>470013.6</v>
      </c>
      <c r="G175" s="49">
        <v>20121</v>
      </c>
      <c r="H175" s="109" t="s">
        <v>1216</v>
      </c>
      <c r="I175" s="369" t="s">
        <v>1215</v>
      </c>
      <c r="J175" s="50">
        <v>2</v>
      </c>
      <c r="K175" s="19" t="s">
        <v>9545</v>
      </c>
      <c r="L175" s="16">
        <v>2</v>
      </c>
      <c r="M175" s="496" t="s">
        <v>2557</v>
      </c>
      <c r="N175" s="16">
        <v>2</v>
      </c>
      <c r="O175" s="1" t="s">
        <v>9546</v>
      </c>
      <c r="P175" s="50">
        <v>1</v>
      </c>
      <c r="Q175" s="115" t="s">
        <v>9547</v>
      </c>
      <c r="R175" s="16">
        <v>0</v>
      </c>
      <c r="S175" s="50">
        <v>1</v>
      </c>
      <c r="T175" s="1" t="s">
        <v>1274</v>
      </c>
      <c r="U175" s="16">
        <v>1</v>
      </c>
      <c r="V175" s="254">
        <v>1</v>
      </c>
      <c r="W175" s="16">
        <v>1</v>
      </c>
      <c r="X175" s="1" t="s">
        <v>9548</v>
      </c>
      <c r="Y175" s="16">
        <v>1</v>
      </c>
      <c r="Z175" s="1" t="s">
        <v>9549</v>
      </c>
      <c r="AA175" s="16">
        <v>1</v>
      </c>
      <c r="AB175" s="50">
        <v>1</v>
      </c>
      <c r="AC175" s="51">
        <v>2005</v>
      </c>
      <c r="AD175" s="16">
        <v>1</v>
      </c>
      <c r="AE175" s="50">
        <v>1</v>
      </c>
      <c r="AF175" s="50">
        <v>4</v>
      </c>
      <c r="AG175" s="55">
        <v>2001</v>
      </c>
      <c r="AH175" s="16">
        <v>1</v>
      </c>
      <c r="AI175" s="50">
        <v>1</v>
      </c>
      <c r="AJ175" s="51">
        <v>2001</v>
      </c>
      <c r="AK175" s="16">
        <v>1</v>
      </c>
      <c r="AL175" s="50">
        <v>4</v>
      </c>
      <c r="AM175" s="50">
        <v>1</v>
      </c>
      <c r="AN175" s="51">
        <v>2001</v>
      </c>
      <c r="AO175" s="16">
        <v>1</v>
      </c>
      <c r="AP175" s="50">
        <v>1</v>
      </c>
      <c r="AQ175" s="51">
        <v>1999</v>
      </c>
      <c r="AR175" s="16">
        <v>1</v>
      </c>
      <c r="AS175" s="50">
        <v>1</v>
      </c>
      <c r="AT175" s="50">
        <v>1</v>
      </c>
      <c r="AU175" s="50">
        <v>1</v>
      </c>
      <c r="AV175" s="50">
        <v>1</v>
      </c>
      <c r="AW175" s="50">
        <v>1</v>
      </c>
      <c r="AX175" s="50">
        <v>1</v>
      </c>
      <c r="AY175" s="50">
        <v>1</v>
      </c>
      <c r="AZ175" s="50">
        <v>1</v>
      </c>
      <c r="BA175" s="50">
        <v>1</v>
      </c>
      <c r="BB175" s="50">
        <v>0</v>
      </c>
      <c r="BC175" s="69" t="s">
        <v>572</v>
      </c>
      <c r="BD175" s="423">
        <v>1</v>
      </c>
      <c r="BE175" s="131" t="s">
        <v>9547</v>
      </c>
      <c r="BF175" s="25">
        <v>1</v>
      </c>
      <c r="BG175" s="177" t="s">
        <v>2560</v>
      </c>
      <c r="BH175" s="16">
        <v>1</v>
      </c>
      <c r="BI175" s="177" t="s">
        <v>2561</v>
      </c>
      <c r="BJ175" s="16">
        <v>3</v>
      </c>
      <c r="BK175" s="21" t="s">
        <v>1218</v>
      </c>
      <c r="BL175" s="20" t="s">
        <v>1217</v>
      </c>
      <c r="BM175" s="21" t="s">
        <v>1220</v>
      </c>
      <c r="BN175" s="20" t="s">
        <v>1219</v>
      </c>
      <c r="BO175" s="19" t="s">
        <v>2122</v>
      </c>
      <c r="BP175" s="16">
        <v>1</v>
      </c>
      <c r="BQ175" s="288" t="s">
        <v>9550</v>
      </c>
      <c r="BR175" s="16">
        <v>1</v>
      </c>
      <c r="BS175" s="19" t="s">
        <v>1915</v>
      </c>
      <c r="BT175" s="16">
        <v>0</v>
      </c>
      <c r="BU175" s="69" t="s">
        <v>572</v>
      </c>
      <c r="BV175" s="16">
        <v>1</v>
      </c>
      <c r="BW175" s="50">
        <v>3</v>
      </c>
      <c r="BX175" s="69" t="s">
        <v>572</v>
      </c>
      <c r="BY175" s="16" t="s">
        <v>2013</v>
      </c>
      <c r="BZ175" s="50" t="s">
        <v>1966</v>
      </c>
      <c r="CA175" s="50" t="s">
        <v>572</v>
      </c>
      <c r="CB175" s="50" t="s">
        <v>572</v>
      </c>
      <c r="CC175" s="51">
        <v>0</v>
      </c>
      <c r="CD175" s="83" t="s">
        <v>2558</v>
      </c>
      <c r="CE175" s="1131" t="s">
        <v>2559</v>
      </c>
      <c r="CF175" s="75" t="s">
        <v>1548</v>
      </c>
      <c r="CG175" s="75" t="s">
        <v>13</v>
      </c>
      <c r="CH175" s="75">
        <v>3</v>
      </c>
      <c r="CI175" s="75">
        <v>2001</v>
      </c>
      <c r="CJ175" s="75" t="s">
        <v>1542</v>
      </c>
      <c r="CK175" s="75">
        <v>1</v>
      </c>
      <c r="CL175" s="75">
        <v>1</v>
      </c>
      <c r="CM175" s="75" t="s">
        <v>1563</v>
      </c>
      <c r="CN175" s="75" t="s">
        <v>1553</v>
      </c>
      <c r="CO175" s="75">
        <f t="shared" si="20"/>
        <v>3</v>
      </c>
      <c r="CP175" s="336"/>
      <c r="CQ175" s="67">
        <v>173</v>
      </c>
      <c r="CR175" s="500" t="s">
        <v>3756</v>
      </c>
      <c r="CS175" s="507" t="s">
        <v>3553</v>
      </c>
      <c r="CT175" s="511"/>
      <c r="CU175" s="512"/>
      <c r="CV175" s="632" t="s">
        <v>5553</v>
      </c>
      <c r="CW175" s="568">
        <v>2</v>
      </c>
      <c r="CX175" s="636" t="s">
        <v>5553</v>
      </c>
      <c r="CY175" s="380" t="s">
        <v>572</v>
      </c>
      <c r="CZ175" s="380" t="s">
        <v>572</v>
      </c>
      <c r="DA175" s="656" t="s">
        <v>572</v>
      </c>
      <c r="DB175" s="597" t="s">
        <v>572</v>
      </c>
      <c r="DC175" s="597" t="s">
        <v>572</v>
      </c>
      <c r="DD175" s="597" t="s">
        <v>572</v>
      </c>
      <c r="DE175" s="156" t="s">
        <v>9425</v>
      </c>
      <c r="DF175" s="1001" t="s">
        <v>9427</v>
      </c>
      <c r="DG175" s="717">
        <v>7</v>
      </c>
      <c r="DH175" s="119" t="s">
        <v>9426</v>
      </c>
      <c r="DI175" s="700">
        <v>2008</v>
      </c>
      <c r="DJ175" s="521" t="s">
        <v>4401</v>
      </c>
      <c r="DK175" s="537">
        <v>1999</v>
      </c>
      <c r="DL175" s="538" t="s">
        <v>4403</v>
      </c>
      <c r="DM175" s="581">
        <v>2002</v>
      </c>
      <c r="DN175" s="580">
        <v>3</v>
      </c>
      <c r="DO175" s="580">
        <v>4</v>
      </c>
      <c r="DP175" s="183" t="s">
        <v>572</v>
      </c>
      <c r="DQ175" s="183" t="s">
        <v>572</v>
      </c>
      <c r="DR175" s="183" t="s">
        <v>572</v>
      </c>
      <c r="DS175" s="184" t="s">
        <v>572</v>
      </c>
      <c r="DT175" s="571" t="s">
        <v>6639</v>
      </c>
      <c r="DU175" s="676">
        <v>1950</v>
      </c>
      <c r="DV175" s="183" t="s">
        <v>5797</v>
      </c>
      <c r="DW175" s="547" t="s">
        <v>5754</v>
      </c>
      <c r="DX175" s="183">
        <v>2</v>
      </c>
      <c r="DY175" s="183" t="s">
        <v>2699</v>
      </c>
      <c r="DZ175" s="538" t="s">
        <v>6006</v>
      </c>
      <c r="EA175" s="374">
        <v>1998</v>
      </c>
      <c r="EB175" s="370">
        <v>3</v>
      </c>
      <c r="EC175" s="539">
        <v>2</v>
      </c>
      <c r="ED175" s="642" t="s">
        <v>6640</v>
      </c>
      <c r="EE175" s="539">
        <v>1854</v>
      </c>
      <c r="EF175" s="183" t="s">
        <v>572</v>
      </c>
      <c r="EG175" s="183" t="s">
        <v>572</v>
      </c>
      <c r="EH175" s="547" t="s">
        <v>6642</v>
      </c>
      <c r="EI175" s="547" t="s">
        <v>4136</v>
      </c>
      <c r="EJ175" s="183">
        <v>2</v>
      </c>
      <c r="EK175" s="183" t="s">
        <v>2699</v>
      </c>
      <c r="EL175" s="538" t="s">
        <v>6641</v>
      </c>
      <c r="EM175" s="370">
        <v>2013</v>
      </c>
      <c r="EN175" s="370">
        <v>3</v>
      </c>
      <c r="EO175" s="700">
        <v>3</v>
      </c>
      <c r="EP175" s="676">
        <v>1</v>
      </c>
      <c r="EQ175" s="676">
        <v>1</v>
      </c>
      <c r="ER175" s="571" t="s">
        <v>4603</v>
      </c>
      <c r="ES175" s="183">
        <v>1998</v>
      </c>
      <c r="ET175" s="184">
        <v>3</v>
      </c>
      <c r="EU175" s="799">
        <v>1</v>
      </c>
      <c r="EV175" s="571" t="s">
        <v>4604</v>
      </c>
      <c r="EW175" s="183">
        <v>2006</v>
      </c>
      <c r="EX175" s="597">
        <v>2</v>
      </c>
      <c r="EY175" s="571" t="s">
        <v>6623</v>
      </c>
      <c r="EZ175" s="183">
        <v>2003</v>
      </c>
      <c r="FA175" s="599">
        <v>3</v>
      </c>
      <c r="FB175" s="742">
        <v>533645</v>
      </c>
      <c r="FC175" s="740">
        <v>1</v>
      </c>
      <c r="FD175" s="691" t="s">
        <v>7164</v>
      </c>
      <c r="FE175" s="747">
        <v>2010</v>
      </c>
      <c r="FF175" s="761" t="s">
        <v>7162</v>
      </c>
      <c r="FG175" s="762" t="s">
        <v>7163</v>
      </c>
      <c r="FH175" s="713">
        <v>1</v>
      </c>
      <c r="FI175" s="788" t="s">
        <v>1563</v>
      </c>
      <c r="FJ175" s="119" t="s">
        <v>7161</v>
      </c>
      <c r="FK175" s="561">
        <v>1997</v>
      </c>
      <c r="FL175" s="561">
        <v>3</v>
      </c>
      <c r="FM175" s="600">
        <v>2</v>
      </c>
      <c r="FN175" s="761" t="s">
        <v>7162</v>
      </c>
      <c r="FO175" s="762" t="s">
        <v>7163</v>
      </c>
      <c r="FP175" s="713">
        <v>1</v>
      </c>
      <c r="FQ175" s="788" t="s">
        <v>1563</v>
      </c>
      <c r="FR175" s="119" t="s">
        <v>7161</v>
      </c>
      <c r="FS175" s="561">
        <v>1997</v>
      </c>
      <c r="FT175" s="561">
        <v>3</v>
      </c>
      <c r="FU175" s="600">
        <v>2</v>
      </c>
      <c r="FV175" s="423" t="s">
        <v>572</v>
      </c>
      <c r="FW175" s="547" t="s">
        <v>7632</v>
      </c>
      <c r="FX175" s="536" t="s">
        <v>6563</v>
      </c>
      <c r="FY175" s="539">
        <v>1999</v>
      </c>
      <c r="FZ175" s="539">
        <v>3</v>
      </c>
      <c r="GA175" s="676">
        <v>2</v>
      </c>
      <c r="GB175" s="650" t="s">
        <v>7063</v>
      </c>
      <c r="GC175" s="980" t="s">
        <v>8</v>
      </c>
      <c r="GD175" s="183">
        <v>1</v>
      </c>
      <c r="GE175" s="1001" t="s">
        <v>1563</v>
      </c>
      <c r="GF175" s="183">
        <v>1999</v>
      </c>
      <c r="GG175" s="183">
        <v>3</v>
      </c>
      <c r="GH175" s="340" t="s">
        <v>8835</v>
      </c>
      <c r="GI175" s="184">
        <v>4</v>
      </c>
      <c r="GJ175" s="426">
        <f t="shared" si="21"/>
        <v>19</v>
      </c>
      <c r="GK175" s="427">
        <f t="shared" si="22"/>
        <v>86.36363636363636</v>
      </c>
      <c r="GL175" s="12" t="str">
        <f t="shared" si="23"/>
        <v>A</v>
      </c>
      <c r="GM175" s="83" t="s">
        <v>38</v>
      </c>
      <c r="GN175" s="83" t="s">
        <v>2455</v>
      </c>
      <c r="GO175" s="342"/>
      <c r="GP175" s="1017"/>
      <c r="GQ175" s="59">
        <v>0</v>
      </c>
      <c r="GR175" s="57"/>
      <c r="GS175" s="58"/>
      <c r="GT175" s="59" t="s">
        <v>2465</v>
      </c>
    </row>
    <row r="176" spans="1:202" x14ac:dyDescent="0.25">
      <c r="A176" s="67">
        <v>174</v>
      </c>
      <c r="B176" s="13"/>
      <c r="C176" s="14" t="s">
        <v>1007</v>
      </c>
      <c r="D176" s="83" t="s">
        <v>46</v>
      </c>
      <c r="E176" s="849">
        <v>8481.8549999999996</v>
      </c>
      <c r="F176" s="847">
        <v>10492.027887795508</v>
      </c>
      <c r="G176" s="49">
        <v>1240</v>
      </c>
      <c r="H176" s="109" t="s">
        <v>1008</v>
      </c>
      <c r="I176" s="20" t="s">
        <v>3082</v>
      </c>
      <c r="J176" s="50">
        <v>1</v>
      </c>
      <c r="K176" s="191" t="s">
        <v>1316</v>
      </c>
      <c r="L176" s="16">
        <v>1</v>
      </c>
      <c r="M176" s="529" t="s">
        <v>9624</v>
      </c>
      <c r="N176" s="16">
        <v>1</v>
      </c>
      <c r="O176" s="69" t="s">
        <v>572</v>
      </c>
      <c r="P176" s="50">
        <v>0</v>
      </c>
      <c r="Q176" s="53" t="s">
        <v>572</v>
      </c>
      <c r="R176" s="16">
        <v>0</v>
      </c>
      <c r="S176" s="50">
        <v>0</v>
      </c>
      <c r="T176" s="167" t="s">
        <v>572</v>
      </c>
      <c r="U176" s="16">
        <v>1</v>
      </c>
      <c r="V176" s="254">
        <v>1</v>
      </c>
      <c r="W176" s="16">
        <v>0</v>
      </c>
      <c r="X176" s="17" t="s">
        <v>572</v>
      </c>
      <c r="Y176" s="16">
        <v>0</v>
      </c>
      <c r="Z176" s="17" t="s">
        <v>572</v>
      </c>
      <c r="AA176" s="16">
        <v>1</v>
      </c>
      <c r="AB176" s="50">
        <v>1</v>
      </c>
      <c r="AC176" s="51">
        <v>2008</v>
      </c>
      <c r="AD176" s="16">
        <v>1</v>
      </c>
      <c r="AE176" s="50">
        <v>1</v>
      </c>
      <c r="AF176" s="50">
        <v>3</v>
      </c>
      <c r="AG176" s="51">
        <v>2008</v>
      </c>
      <c r="AH176" s="16">
        <v>0</v>
      </c>
      <c r="AI176" s="50"/>
      <c r="AJ176" s="51" t="s">
        <v>572</v>
      </c>
      <c r="AK176" s="16">
        <v>1</v>
      </c>
      <c r="AL176" s="50">
        <v>3</v>
      </c>
      <c r="AM176" s="50">
        <v>1</v>
      </c>
      <c r="AN176" s="51">
        <v>2009</v>
      </c>
      <c r="AO176" s="16">
        <v>0</v>
      </c>
      <c r="AP176" s="50"/>
      <c r="AQ176" s="51" t="s">
        <v>572</v>
      </c>
      <c r="AR176" s="16">
        <v>1</v>
      </c>
      <c r="AS176" s="50">
        <v>1</v>
      </c>
      <c r="AT176" s="50">
        <v>1</v>
      </c>
      <c r="AU176" s="50">
        <v>0</v>
      </c>
      <c r="AV176" s="50">
        <v>0</v>
      </c>
      <c r="AW176" s="50">
        <v>1</v>
      </c>
      <c r="AX176" s="50">
        <v>1</v>
      </c>
      <c r="AY176" s="50">
        <v>0</v>
      </c>
      <c r="AZ176" s="50">
        <v>0</v>
      </c>
      <c r="BA176" s="50">
        <v>0</v>
      </c>
      <c r="BB176" s="50">
        <v>0</v>
      </c>
      <c r="BC176" s="69" t="s">
        <v>572</v>
      </c>
      <c r="BD176" s="423">
        <v>0</v>
      </c>
      <c r="BE176" s="475" t="s">
        <v>572</v>
      </c>
      <c r="BF176" s="25">
        <v>0</v>
      </c>
      <c r="BG176" s="17" t="s">
        <v>572</v>
      </c>
      <c r="BH176" s="16">
        <v>0</v>
      </c>
      <c r="BI176" s="17" t="s">
        <v>572</v>
      </c>
      <c r="BJ176" s="16">
        <v>0</v>
      </c>
      <c r="BK176" s="21" t="s">
        <v>1010</v>
      </c>
      <c r="BL176" s="20" t="s">
        <v>1009</v>
      </c>
      <c r="BM176" s="21" t="s">
        <v>1012</v>
      </c>
      <c r="BN176" s="20" t="s">
        <v>1011</v>
      </c>
      <c r="BO176" s="132" t="s">
        <v>572</v>
      </c>
      <c r="BP176" s="16">
        <v>0</v>
      </c>
      <c r="BQ176" s="134" t="s">
        <v>572</v>
      </c>
      <c r="BR176" s="16">
        <v>1</v>
      </c>
      <c r="BS176" s="19" t="s">
        <v>2188</v>
      </c>
      <c r="BT176" s="16">
        <v>0</v>
      </c>
      <c r="BU176" s="69" t="s">
        <v>572</v>
      </c>
      <c r="BV176" s="16">
        <v>0</v>
      </c>
      <c r="BW176" s="50">
        <v>1</v>
      </c>
      <c r="BX176" s="69" t="s">
        <v>572</v>
      </c>
      <c r="BY176" s="16" t="s">
        <v>1998</v>
      </c>
      <c r="BZ176" s="50" t="s">
        <v>1989</v>
      </c>
      <c r="CA176" s="50" t="s">
        <v>1966</v>
      </c>
      <c r="CB176" s="50" t="s">
        <v>572</v>
      </c>
      <c r="CC176" s="51">
        <v>0</v>
      </c>
      <c r="CD176" s="75" t="s">
        <v>9551</v>
      </c>
      <c r="CE176" s="1131" t="s">
        <v>9552</v>
      </c>
      <c r="CF176" s="75" t="s">
        <v>1548</v>
      </c>
      <c r="CG176" s="75" t="s">
        <v>13</v>
      </c>
      <c r="CH176" s="73">
        <v>3</v>
      </c>
      <c r="CI176" s="75">
        <v>2015</v>
      </c>
      <c r="CJ176" s="75" t="s">
        <v>1542</v>
      </c>
      <c r="CK176" s="75">
        <v>1</v>
      </c>
      <c r="CL176" s="75">
        <v>1</v>
      </c>
      <c r="CM176" s="75" t="s">
        <v>1563</v>
      </c>
      <c r="CN176" s="75" t="s">
        <v>1553</v>
      </c>
      <c r="CO176" s="75">
        <f t="shared" si="20"/>
        <v>3</v>
      </c>
      <c r="CP176" s="336"/>
      <c r="CQ176" s="67">
        <v>174</v>
      </c>
      <c r="CR176" s="500" t="s">
        <v>1007</v>
      </c>
      <c r="CS176" s="507" t="s">
        <v>3717</v>
      </c>
      <c r="CT176" s="511"/>
      <c r="CU176" s="512" t="s">
        <v>3748</v>
      </c>
      <c r="CV176" s="632" t="s">
        <v>5693</v>
      </c>
      <c r="CW176" s="568">
        <v>0</v>
      </c>
      <c r="CX176" s="631" t="s">
        <v>572</v>
      </c>
      <c r="CY176" s="380">
        <v>0.12318999999999999</v>
      </c>
      <c r="CZ176" s="380">
        <v>6.3E-2</v>
      </c>
      <c r="DA176" s="656">
        <v>31</v>
      </c>
      <c r="DB176" s="597">
        <v>7</v>
      </c>
      <c r="DC176" s="597">
        <v>2</v>
      </c>
      <c r="DD176" s="597">
        <v>3</v>
      </c>
      <c r="DE176" s="156" t="s">
        <v>572</v>
      </c>
      <c r="DF176" s="1025" t="s">
        <v>572</v>
      </c>
      <c r="DG176" s="717" t="s">
        <v>572</v>
      </c>
      <c r="DH176" s="1025" t="s">
        <v>572</v>
      </c>
      <c r="DI176" s="700" t="s">
        <v>572</v>
      </c>
      <c r="DJ176" s="109" t="s">
        <v>1008</v>
      </c>
      <c r="DK176" s="537">
        <v>1997</v>
      </c>
      <c r="DL176" s="538" t="s">
        <v>4404</v>
      </c>
      <c r="DM176" s="580">
        <v>2007</v>
      </c>
      <c r="DN176" s="580">
        <v>1</v>
      </c>
      <c r="DO176" s="580" t="s">
        <v>572</v>
      </c>
      <c r="DP176" s="183" t="s">
        <v>572</v>
      </c>
      <c r="DQ176" s="183" t="s">
        <v>572</v>
      </c>
      <c r="DR176" s="183" t="s">
        <v>572</v>
      </c>
      <c r="DS176" s="184" t="s">
        <v>572</v>
      </c>
      <c r="DT176" s="571" t="s">
        <v>6634</v>
      </c>
      <c r="DU176" s="676">
        <v>2012</v>
      </c>
      <c r="DV176" s="183" t="s">
        <v>6636</v>
      </c>
      <c r="DW176" s="547" t="s">
        <v>6637</v>
      </c>
      <c r="DX176" s="183">
        <v>1</v>
      </c>
      <c r="DY176" s="183" t="s">
        <v>1563</v>
      </c>
      <c r="DZ176" s="538" t="s">
        <v>6635</v>
      </c>
      <c r="EA176" s="256" t="s">
        <v>572</v>
      </c>
      <c r="EB176" s="370">
        <v>2</v>
      </c>
      <c r="EC176" s="539">
        <v>2</v>
      </c>
      <c r="ED176" s="642" t="s">
        <v>5499</v>
      </c>
      <c r="EE176" s="539">
        <v>1989</v>
      </c>
      <c r="EF176" s="537">
        <v>1997</v>
      </c>
      <c r="EG176" s="539">
        <v>0</v>
      </c>
      <c r="EH176" s="547" t="s">
        <v>4146</v>
      </c>
      <c r="EI176" s="541" t="s">
        <v>4147</v>
      </c>
      <c r="EJ176" s="183">
        <v>2</v>
      </c>
      <c r="EK176" s="183" t="s">
        <v>2699</v>
      </c>
      <c r="EL176" s="538" t="s">
        <v>6638</v>
      </c>
      <c r="EM176" s="370">
        <v>2012</v>
      </c>
      <c r="EN176" s="370">
        <v>3</v>
      </c>
      <c r="EO176" s="700">
        <v>2</v>
      </c>
      <c r="EP176" s="676">
        <v>0</v>
      </c>
      <c r="EQ176" s="676">
        <v>0</v>
      </c>
      <c r="ER176" s="571" t="s">
        <v>4605</v>
      </c>
      <c r="ES176" s="183">
        <v>2012</v>
      </c>
      <c r="ET176" s="184">
        <v>2</v>
      </c>
      <c r="EU176" s="799">
        <v>0</v>
      </c>
      <c r="EV176" s="569" t="s">
        <v>572</v>
      </c>
      <c r="EW176" s="559" t="s">
        <v>572</v>
      </c>
      <c r="EX176" s="561">
        <v>0</v>
      </c>
      <c r="EY176" s="571" t="s">
        <v>6624</v>
      </c>
      <c r="EZ176" s="183">
        <v>2002</v>
      </c>
      <c r="FA176" s="599">
        <v>1</v>
      </c>
      <c r="FB176" s="742">
        <v>68000</v>
      </c>
      <c r="FC176" s="740">
        <v>1</v>
      </c>
      <c r="FD176" s="691" t="s">
        <v>7487</v>
      </c>
      <c r="FE176" s="747">
        <v>2004</v>
      </c>
      <c r="FF176" s="761" t="s">
        <v>1298</v>
      </c>
      <c r="FG176" s="762" t="s">
        <v>1593</v>
      </c>
      <c r="FH176" s="713">
        <v>2</v>
      </c>
      <c r="FI176" s="788" t="s">
        <v>2699</v>
      </c>
      <c r="FJ176" s="119" t="s">
        <v>6889</v>
      </c>
      <c r="FK176" s="561" t="s">
        <v>572</v>
      </c>
      <c r="FL176" s="561">
        <v>2</v>
      </c>
      <c r="FM176" s="600">
        <v>1</v>
      </c>
      <c r="FN176" s="761" t="s">
        <v>1298</v>
      </c>
      <c r="FO176" s="762" t="s">
        <v>1593</v>
      </c>
      <c r="FP176" s="713">
        <v>2</v>
      </c>
      <c r="FQ176" s="788" t="s">
        <v>2699</v>
      </c>
      <c r="FR176" s="536" t="s">
        <v>6889</v>
      </c>
      <c r="FS176" s="561" t="s">
        <v>572</v>
      </c>
      <c r="FT176" s="561">
        <v>2</v>
      </c>
      <c r="FU176" s="599">
        <v>1</v>
      </c>
      <c r="FV176" s="564" t="s">
        <v>2315</v>
      </c>
      <c r="FW176" s="541" t="s">
        <v>6565</v>
      </c>
      <c r="FX176" s="536" t="s">
        <v>6564</v>
      </c>
      <c r="FY176" s="539">
        <v>2012</v>
      </c>
      <c r="FZ176" s="539">
        <v>3</v>
      </c>
      <c r="GA176" s="676">
        <v>2</v>
      </c>
      <c r="GB176" s="650" t="s">
        <v>7064</v>
      </c>
      <c r="GC176" s="980" t="s">
        <v>8</v>
      </c>
      <c r="GD176" s="183">
        <v>2</v>
      </c>
      <c r="GE176" s="1001" t="s">
        <v>2699</v>
      </c>
      <c r="GF176" s="183">
        <v>2011</v>
      </c>
      <c r="GG176" s="183">
        <v>3</v>
      </c>
      <c r="GH176" s="340" t="s">
        <v>8835</v>
      </c>
      <c r="GI176" s="184">
        <v>3</v>
      </c>
      <c r="GJ176" s="426">
        <f t="shared" si="21"/>
        <v>14</v>
      </c>
      <c r="GK176" s="427">
        <f t="shared" si="22"/>
        <v>63.636363636363633</v>
      </c>
      <c r="GL176" s="12" t="str">
        <f t="shared" si="23"/>
        <v>B</v>
      </c>
      <c r="GM176" s="83" t="s">
        <v>46</v>
      </c>
      <c r="GN176" s="83" t="s">
        <v>2456</v>
      </c>
      <c r="GO176" s="342"/>
      <c r="GP176" s="1017"/>
      <c r="GQ176" s="59">
        <v>0</v>
      </c>
      <c r="GR176" s="57"/>
      <c r="GS176" s="58"/>
      <c r="GT176" s="59"/>
    </row>
    <row r="177" spans="1:202" x14ac:dyDescent="0.25">
      <c r="A177" s="67">
        <v>175</v>
      </c>
      <c r="B177" s="13"/>
      <c r="C177" s="14" t="s">
        <v>1013</v>
      </c>
      <c r="D177" s="83" t="s">
        <v>12</v>
      </c>
      <c r="E177" s="849">
        <v>53470.42</v>
      </c>
      <c r="F177" s="847">
        <v>47339.319895726832</v>
      </c>
      <c r="G177" s="49">
        <v>885</v>
      </c>
      <c r="H177" s="109" t="s">
        <v>1015</v>
      </c>
      <c r="I177" s="369" t="s">
        <v>1014</v>
      </c>
      <c r="J177" s="50">
        <v>1</v>
      </c>
      <c r="K177" s="110" t="s">
        <v>1841</v>
      </c>
      <c r="L177" s="16">
        <v>1</v>
      </c>
      <c r="M177" s="19" t="s">
        <v>1727</v>
      </c>
      <c r="N177" s="16">
        <v>1</v>
      </c>
      <c r="O177" s="69" t="s">
        <v>572</v>
      </c>
      <c r="P177" s="50">
        <v>0</v>
      </c>
      <c r="Q177" s="53" t="s">
        <v>572</v>
      </c>
      <c r="R177" s="16">
        <v>0</v>
      </c>
      <c r="S177" s="50">
        <v>0</v>
      </c>
      <c r="T177" s="167" t="s">
        <v>572</v>
      </c>
      <c r="U177" s="16">
        <v>2</v>
      </c>
      <c r="V177" s="254">
        <v>1</v>
      </c>
      <c r="W177" s="16">
        <v>1</v>
      </c>
      <c r="X177" s="19" t="s">
        <v>1840</v>
      </c>
      <c r="Y177" s="16">
        <v>1</v>
      </c>
      <c r="Z177" s="19" t="s">
        <v>2125</v>
      </c>
      <c r="AA177" s="16">
        <v>1</v>
      </c>
      <c r="AB177" s="50">
        <v>1</v>
      </c>
      <c r="AC177" s="51">
        <v>2001</v>
      </c>
      <c r="AD177" s="16">
        <v>1</v>
      </c>
      <c r="AE177" s="50">
        <v>0</v>
      </c>
      <c r="AF177" s="50">
        <v>3</v>
      </c>
      <c r="AG177" s="51">
        <v>2009</v>
      </c>
      <c r="AH177" s="16">
        <v>0</v>
      </c>
      <c r="AI177" s="50"/>
      <c r="AJ177" s="51" t="s">
        <v>572</v>
      </c>
      <c r="AK177" s="16">
        <v>1</v>
      </c>
      <c r="AL177" s="50">
        <v>3</v>
      </c>
      <c r="AM177" s="50">
        <v>1</v>
      </c>
      <c r="AN177" s="51">
        <v>2001</v>
      </c>
      <c r="AO177" s="16">
        <v>1</v>
      </c>
      <c r="AP177" s="50">
        <v>1</v>
      </c>
      <c r="AQ177" s="51">
        <v>2007</v>
      </c>
      <c r="AR177" s="16">
        <v>1</v>
      </c>
      <c r="AS177" s="50">
        <v>1</v>
      </c>
      <c r="AT177" s="50">
        <v>1</v>
      </c>
      <c r="AU177" s="50">
        <v>0</v>
      </c>
      <c r="AV177" s="50">
        <v>0</v>
      </c>
      <c r="AW177" s="50">
        <v>1</v>
      </c>
      <c r="AX177" s="50">
        <v>0</v>
      </c>
      <c r="AY177" s="50">
        <v>1</v>
      </c>
      <c r="AZ177" s="50">
        <v>1</v>
      </c>
      <c r="BA177" s="50">
        <v>0</v>
      </c>
      <c r="BB177" s="50">
        <v>0</v>
      </c>
      <c r="BC177" s="69" t="s">
        <v>572</v>
      </c>
      <c r="BD177" s="423">
        <v>0</v>
      </c>
      <c r="BE177" s="19" t="s">
        <v>572</v>
      </c>
      <c r="BF177" s="25">
        <v>0</v>
      </c>
      <c r="BG177" s="17" t="s">
        <v>572</v>
      </c>
      <c r="BH177" s="16">
        <v>1</v>
      </c>
      <c r="BI177" s="19" t="s">
        <v>1842</v>
      </c>
      <c r="BJ177" s="16">
        <v>0</v>
      </c>
      <c r="BK177" s="21" t="s">
        <v>1017</v>
      </c>
      <c r="BL177" s="20" t="s">
        <v>1016</v>
      </c>
      <c r="BM177" s="21" t="s">
        <v>1019</v>
      </c>
      <c r="BN177" s="20" t="s">
        <v>1018</v>
      </c>
      <c r="BO177" s="132" t="s">
        <v>572</v>
      </c>
      <c r="BP177" s="16">
        <v>0</v>
      </c>
      <c r="BQ177" s="134" t="s">
        <v>572</v>
      </c>
      <c r="BR177" s="16">
        <v>1</v>
      </c>
      <c r="BS177" s="19" t="s">
        <v>1843</v>
      </c>
      <c r="BT177" s="16">
        <v>0</v>
      </c>
      <c r="BU177" s="69" t="s">
        <v>572</v>
      </c>
      <c r="BV177" s="16">
        <v>0</v>
      </c>
      <c r="BW177" s="50">
        <v>3</v>
      </c>
      <c r="BX177" s="69" t="s">
        <v>572</v>
      </c>
      <c r="BY177" s="16" t="s">
        <v>1994</v>
      </c>
      <c r="BZ177" s="50" t="s">
        <v>1966</v>
      </c>
      <c r="CA177" s="50" t="s">
        <v>572</v>
      </c>
      <c r="CB177" s="50" t="s">
        <v>572</v>
      </c>
      <c r="CC177" s="51">
        <v>0</v>
      </c>
      <c r="CD177" s="75" t="s">
        <v>1282</v>
      </c>
      <c r="CE177" s="1131" t="s">
        <v>1559</v>
      </c>
      <c r="CF177" s="75" t="s">
        <v>1548</v>
      </c>
      <c r="CG177" s="75" t="s">
        <v>13</v>
      </c>
      <c r="CH177" s="73">
        <v>2</v>
      </c>
      <c r="CI177" s="67">
        <v>2012</v>
      </c>
      <c r="CJ177" s="73" t="s">
        <v>1542</v>
      </c>
      <c r="CK177" s="73">
        <v>2</v>
      </c>
      <c r="CL177" s="74">
        <v>2</v>
      </c>
      <c r="CM177" s="67" t="s">
        <v>1597</v>
      </c>
      <c r="CN177" s="75" t="s">
        <v>1553</v>
      </c>
      <c r="CO177" s="75">
        <f t="shared" si="20"/>
        <v>3</v>
      </c>
      <c r="CP177" s="336"/>
      <c r="CQ177" s="67">
        <v>175</v>
      </c>
      <c r="CR177" s="500" t="s">
        <v>1013</v>
      </c>
      <c r="CS177" s="507" t="s">
        <v>3718</v>
      </c>
      <c r="CT177" s="511">
        <v>2007</v>
      </c>
      <c r="CU177" s="512" t="s">
        <v>3748</v>
      </c>
      <c r="CV177" s="632" t="s">
        <v>5554</v>
      </c>
      <c r="CW177" s="568">
        <v>1</v>
      </c>
      <c r="CX177" s="636" t="s">
        <v>5554</v>
      </c>
      <c r="CY177" s="380">
        <v>0.57245999999999997</v>
      </c>
      <c r="CZ177" s="380">
        <v>0.29920000000000002</v>
      </c>
      <c r="DA177" s="656">
        <v>81</v>
      </c>
      <c r="DB177" s="597">
        <v>32</v>
      </c>
      <c r="DC177" s="597">
        <v>2</v>
      </c>
      <c r="DD177" s="597">
        <v>12</v>
      </c>
      <c r="DE177" s="156" t="s">
        <v>9204</v>
      </c>
      <c r="DF177" s="1025" t="s">
        <v>9205</v>
      </c>
      <c r="DG177" s="717">
        <v>5</v>
      </c>
      <c r="DH177" s="119" t="s">
        <v>9206</v>
      </c>
      <c r="DI177" s="700">
        <v>2013</v>
      </c>
      <c r="DJ177" s="521" t="s">
        <v>3821</v>
      </c>
      <c r="DK177" s="537">
        <v>1964</v>
      </c>
      <c r="DL177" s="538" t="s">
        <v>3822</v>
      </c>
      <c r="DM177" s="581">
        <v>2015</v>
      </c>
      <c r="DN177" s="580">
        <v>1</v>
      </c>
      <c r="DO177" s="581" t="s">
        <v>572</v>
      </c>
      <c r="DP177" s="183" t="s">
        <v>572</v>
      </c>
      <c r="DQ177" s="183" t="s">
        <v>572</v>
      </c>
      <c r="DR177" s="183" t="s">
        <v>572</v>
      </c>
      <c r="DS177" s="184" t="s">
        <v>572</v>
      </c>
      <c r="DT177" s="571" t="s">
        <v>5500</v>
      </c>
      <c r="DU177" s="676">
        <v>1995</v>
      </c>
      <c r="DV177" s="183" t="s">
        <v>6646</v>
      </c>
      <c r="DW177" s="547" t="s">
        <v>6647</v>
      </c>
      <c r="DX177" s="183">
        <v>2</v>
      </c>
      <c r="DY177" s="183" t="s">
        <v>2699</v>
      </c>
      <c r="DZ177" s="538" t="s">
        <v>6645</v>
      </c>
      <c r="EA177" s="374">
        <v>2011</v>
      </c>
      <c r="EB177" s="370">
        <v>3</v>
      </c>
      <c r="EC177" s="539">
        <v>2</v>
      </c>
      <c r="ED177" s="642" t="s">
        <v>5500</v>
      </c>
      <c r="EE177" s="539">
        <v>1995</v>
      </c>
      <c r="EF177" s="537">
        <v>1964</v>
      </c>
      <c r="EG177" s="183">
        <v>4</v>
      </c>
      <c r="EH177" s="547" t="s">
        <v>6644</v>
      </c>
      <c r="EI177" s="547" t="s">
        <v>4470</v>
      </c>
      <c r="EJ177" s="183">
        <v>2</v>
      </c>
      <c r="EK177" s="183" t="s">
        <v>7015</v>
      </c>
      <c r="EL177" s="538" t="s">
        <v>6643</v>
      </c>
      <c r="EM177" s="370">
        <v>2005</v>
      </c>
      <c r="EN177" s="370">
        <v>3</v>
      </c>
      <c r="EO177" s="700">
        <v>2</v>
      </c>
      <c r="EP177" s="676">
        <v>1</v>
      </c>
      <c r="EQ177" s="676">
        <v>0</v>
      </c>
      <c r="ER177" s="571" t="s">
        <v>4606</v>
      </c>
      <c r="ES177" s="183">
        <v>2012</v>
      </c>
      <c r="ET177" s="184">
        <v>2</v>
      </c>
      <c r="EU177" s="799">
        <v>0</v>
      </c>
      <c r="EV177" s="569" t="s">
        <v>572</v>
      </c>
      <c r="EW177" s="183" t="s">
        <v>572</v>
      </c>
      <c r="EX177" s="597">
        <v>0</v>
      </c>
      <c r="EY177" s="572" t="s">
        <v>572</v>
      </c>
      <c r="EZ177" s="561" t="s">
        <v>572</v>
      </c>
      <c r="FA177" s="600">
        <v>0</v>
      </c>
      <c r="FB177" s="742">
        <v>350000</v>
      </c>
      <c r="FC177" s="740">
        <v>1</v>
      </c>
      <c r="FD177" s="691" t="s">
        <v>7159</v>
      </c>
      <c r="FE177" s="747">
        <v>2010</v>
      </c>
      <c r="FF177" s="761" t="s">
        <v>6890</v>
      </c>
      <c r="FG177" s="762" t="s">
        <v>6891</v>
      </c>
      <c r="FH177" s="713">
        <v>2</v>
      </c>
      <c r="FI177" s="788" t="s">
        <v>7158</v>
      </c>
      <c r="FJ177" s="119" t="s">
        <v>7160</v>
      </c>
      <c r="FK177" s="561">
        <v>2000</v>
      </c>
      <c r="FL177" s="561">
        <v>3</v>
      </c>
      <c r="FM177" s="600">
        <v>2</v>
      </c>
      <c r="FN177" s="818" t="s">
        <v>6890</v>
      </c>
      <c r="FO177" s="773" t="s">
        <v>6891</v>
      </c>
      <c r="FP177" s="792">
        <v>2</v>
      </c>
      <c r="FQ177" s="781" t="s">
        <v>7158</v>
      </c>
      <c r="FR177" s="536" t="s">
        <v>6892</v>
      </c>
      <c r="FS177" s="597">
        <v>2000</v>
      </c>
      <c r="FT177" s="597">
        <v>3</v>
      </c>
      <c r="FU177" s="599">
        <v>2</v>
      </c>
      <c r="FV177" s="564" t="s">
        <v>2319</v>
      </c>
      <c r="FW177" s="541" t="s">
        <v>6567</v>
      </c>
      <c r="FX177" s="536" t="s">
        <v>6566</v>
      </c>
      <c r="FY177" s="539">
        <v>2010</v>
      </c>
      <c r="FZ177" s="539">
        <v>3</v>
      </c>
      <c r="GA177" s="676">
        <v>1</v>
      </c>
      <c r="GB177" s="650" t="s">
        <v>6568</v>
      </c>
      <c r="GC177" s="979" t="s">
        <v>8</v>
      </c>
      <c r="GD177" s="183">
        <v>2</v>
      </c>
      <c r="GE177" s="683" t="s">
        <v>8846</v>
      </c>
      <c r="GF177" s="183">
        <v>1989</v>
      </c>
      <c r="GG177" s="183">
        <v>3</v>
      </c>
      <c r="GH177" s="340" t="s">
        <v>8835</v>
      </c>
      <c r="GI177" s="184">
        <v>4</v>
      </c>
      <c r="GJ177" s="426">
        <f t="shared" si="21"/>
        <v>15</v>
      </c>
      <c r="GK177" s="427">
        <f t="shared" si="22"/>
        <v>68.181818181818173</v>
      </c>
      <c r="GL177" s="12" t="str">
        <f t="shared" si="23"/>
        <v>B</v>
      </c>
      <c r="GM177" s="83" t="s">
        <v>12</v>
      </c>
      <c r="GN177" s="18" t="s">
        <v>2454</v>
      </c>
      <c r="GO177" s="342"/>
      <c r="GP177" s="1016"/>
      <c r="GQ177" s="184">
        <v>0</v>
      </c>
      <c r="GR177" s="57"/>
      <c r="GS177" s="58"/>
      <c r="GT177" s="59"/>
    </row>
    <row r="178" spans="1:202" x14ac:dyDescent="0.25">
      <c r="A178" s="67">
        <v>176</v>
      </c>
      <c r="B178" s="13"/>
      <c r="C178" s="23" t="s">
        <v>1020</v>
      </c>
      <c r="D178" s="83" t="s">
        <v>21</v>
      </c>
      <c r="E178" s="849">
        <v>67959.358999999997</v>
      </c>
      <c r="F178" s="847">
        <v>381640.43781930627</v>
      </c>
      <c r="G178" s="49">
        <v>5620</v>
      </c>
      <c r="H178" s="109" t="s">
        <v>1240</v>
      </c>
      <c r="I178" s="369" t="s">
        <v>1021</v>
      </c>
      <c r="J178" s="50">
        <v>2</v>
      </c>
      <c r="K178" s="115" t="s">
        <v>1315</v>
      </c>
      <c r="L178" s="16">
        <v>2</v>
      </c>
      <c r="M178" s="1" t="s">
        <v>3164</v>
      </c>
      <c r="N178" s="16">
        <v>1</v>
      </c>
      <c r="O178" s="69" t="s">
        <v>572</v>
      </c>
      <c r="P178" s="50">
        <v>0</v>
      </c>
      <c r="Q178" s="53" t="s">
        <v>572</v>
      </c>
      <c r="R178" s="16">
        <v>0</v>
      </c>
      <c r="S178" s="50">
        <v>1</v>
      </c>
      <c r="T178" s="278" t="s">
        <v>2360</v>
      </c>
      <c r="U178" s="16">
        <v>1</v>
      </c>
      <c r="V178" s="254">
        <v>1</v>
      </c>
      <c r="W178" s="16">
        <v>0</v>
      </c>
      <c r="X178" s="17" t="s">
        <v>572</v>
      </c>
      <c r="Y178" s="16">
        <v>1</v>
      </c>
      <c r="Z178" s="19" t="s">
        <v>1839</v>
      </c>
      <c r="AA178" s="16">
        <v>1</v>
      </c>
      <c r="AB178" s="50">
        <v>1</v>
      </c>
      <c r="AC178" s="51">
        <v>2001</v>
      </c>
      <c r="AD178" s="16">
        <v>0</v>
      </c>
      <c r="AE178" s="50"/>
      <c r="AF178" s="50" t="s">
        <v>572</v>
      </c>
      <c r="AG178" s="51" t="s">
        <v>572</v>
      </c>
      <c r="AH178" s="16">
        <v>0</v>
      </c>
      <c r="AI178" s="50"/>
      <c r="AJ178" s="51" t="s">
        <v>572</v>
      </c>
      <c r="AK178" s="16">
        <v>1</v>
      </c>
      <c r="AL178" s="50">
        <v>4</v>
      </c>
      <c r="AM178" s="50">
        <v>1</v>
      </c>
      <c r="AN178" s="51">
        <v>2001</v>
      </c>
      <c r="AO178" s="16">
        <v>1</v>
      </c>
      <c r="AP178" s="50">
        <v>1</v>
      </c>
      <c r="AQ178" s="51">
        <v>2001</v>
      </c>
      <c r="AR178" s="16">
        <v>1</v>
      </c>
      <c r="AS178" s="50">
        <v>1</v>
      </c>
      <c r="AT178" s="50">
        <v>1</v>
      </c>
      <c r="AU178" s="50">
        <v>0</v>
      </c>
      <c r="AV178" s="50">
        <v>0</v>
      </c>
      <c r="AW178" s="50">
        <v>1</v>
      </c>
      <c r="AX178" s="50">
        <v>1</v>
      </c>
      <c r="AY178" s="50">
        <v>1</v>
      </c>
      <c r="AZ178" s="50">
        <v>1</v>
      </c>
      <c r="BA178" s="50">
        <v>1</v>
      </c>
      <c r="BB178" s="50">
        <v>1</v>
      </c>
      <c r="BC178" s="19" t="s">
        <v>1835</v>
      </c>
      <c r="BD178" s="423">
        <v>0</v>
      </c>
      <c r="BE178" s="475" t="s">
        <v>572</v>
      </c>
      <c r="BF178" s="25">
        <v>0</v>
      </c>
      <c r="BG178" s="1" t="s">
        <v>572</v>
      </c>
      <c r="BH178" s="16">
        <v>1</v>
      </c>
      <c r="BI178" s="19" t="s">
        <v>1836</v>
      </c>
      <c r="BJ178" s="16">
        <v>2</v>
      </c>
      <c r="BK178" s="21" t="s">
        <v>1023</v>
      </c>
      <c r="BL178" s="20" t="s">
        <v>1022</v>
      </c>
      <c r="BM178" s="21" t="s">
        <v>1025</v>
      </c>
      <c r="BN178" s="20" t="s">
        <v>1024</v>
      </c>
      <c r="BO178" s="19" t="s">
        <v>1834</v>
      </c>
      <c r="BP178" s="16">
        <v>0</v>
      </c>
      <c r="BQ178" s="134" t="s">
        <v>572</v>
      </c>
      <c r="BR178" s="16">
        <v>1</v>
      </c>
      <c r="BS178" s="19" t="s">
        <v>1837</v>
      </c>
      <c r="BT178" s="16">
        <v>2</v>
      </c>
      <c r="BU178" s="19" t="s">
        <v>1838</v>
      </c>
      <c r="BV178" s="16">
        <v>0</v>
      </c>
      <c r="BW178" s="50">
        <v>3</v>
      </c>
      <c r="BX178" s="69" t="s">
        <v>572</v>
      </c>
      <c r="BY178" s="16" t="s">
        <v>1999</v>
      </c>
      <c r="BZ178" s="50" t="s">
        <v>1966</v>
      </c>
      <c r="CA178" s="50" t="s">
        <v>572</v>
      </c>
      <c r="CB178" s="50" t="s">
        <v>572</v>
      </c>
      <c r="CC178" s="51">
        <v>0</v>
      </c>
      <c r="CD178" s="75" t="s">
        <v>1298</v>
      </c>
      <c r="CE178" s="1131" t="s">
        <v>1593</v>
      </c>
      <c r="CF178" s="75" t="s">
        <v>1548</v>
      </c>
      <c r="CG178" s="75" t="s">
        <v>13</v>
      </c>
      <c r="CH178" s="75">
        <v>3</v>
      </c>
      <c r="CI178" s="75">
        <v>2004</v>
      </c>
      <c r="CJ178" s="75" t="s">
        <v>1542</v>
      </c>
      <c r="CK178" s="75">
        <v>1</v>
      </c>
      <c r="CL178" s="75">
        <v>2</v>
      </c>
      <c r="CM178" s="75" t="s">
        <v>1565</v>
      </c>
      <c r="CN178" s="75" t="s">
        <v>1553</v>
      </c>
      <c r="CO178" s="75">
        <f t="shared" si="20"/>
        <v>3</v>
      </c>
      <c r="CP178" s="336"/>
      <c r="CQ178" s="67">
        <v>176</v>
      </c>
      <c r="CR178" s="500" t="s">
        <v>1020</v>
      </c>
      <c r="CS178" s="507" t="s">
        <v>3719</v>
      </c>
      <c r="CT178" s="511"/>
      <c r="CU178" s="512" t="s">
        <v>3748</v>
      </c>
      <c r="CV178" s="632" t="s">
        <v>4752</v>
      </c>
      <c r="CW178" s="568">
        <v>2</v>
      </c>
      <c r="CX178" s="636" t="s">
        <v>4501</v>
      </c>
      <c r="CY178" s="380">
        <v>0.55071999999999999</v>
      </c>
      <c r="CZ178" s="380">
        <v>0.44090000000000001</v>
      </c>
      <c r="DA178" s="656">
        <v>94</v>
      </c>
      <c r="DB178" s="597">
        <v>34</v>
      </c>
      <c r="DC178" s="597">
        <v>14</v>
      </c>
      <c r="DD178" s="597">
        <v>35</v>
      </c>
      <c r="DE178" s="156" t="s">
        <v>9207</v>
      </c>
      <c r="DF178" s="1025" t="s">
        <v>9208</v>
      </c>
      <c r="DG178" s="717">
        <v>2</v>
      </c>
      <c r="DH178" s="119" t="s">
        <v>9209</v>
      </c>
      <c r="DI178" s="700">
        <v>2010</v>
      </c>
      <c r="DJ178" s="521" t="s">
        <v>4406</v>
      </c>
      <c r="DK178" s="537">
        <v>1875</v>
      </c>
      <c r="DL178" s="621" t="s">
        <v>4405</v>
      </c>
      <c r="DM178" s="622">
        <v>2009</v>
      </c>
      <c r="DN178" s="623">
        <v>2</v>
      </c>
      <c r="DO178" s="580">
        <v>4</v>
      </c>
      <c r="DP178" s="183" t="s">
        <v>572</v>
      </c>
      <c r="DQ178" s="183" t="s">
        <v>572</v>
      </c>
      <c r="DR178" s="183" t="s">
        <v>572</v>
      </c>
      <c r="DS178" s="184" t="s">
        <v>572</v>
      </c>
      <c r="DT178" s="571" t="s">
        <v>6658</v>
      </c>
      <c r="DU178" s="676">
        <v>1915</v>
      </c>
      <c r="DV178" s="183" t="s">
        <v>5995</v>
      </c>
      <c r="DW178" s="547" t="s">
        <v>6120</v>
      </c>
      <c r="DX178" s="183">
        <v>2</v>
      </c>
      <c r="DY178" s="183" t="s">
        <v>2699</v>
      </c>
      <c r="DZ178" s="538" t="s">
        <v>6659</v>
      </c>
      <c r="EA178" s="374">
        <v>2005</v>
      </c>
      <c r="EB178" s="370">
        <v>3</v>
      </c>
      <c r="EC178" s="539">
        <v>2</v>
      </c>
      <c r="ED178" s="642" t="s">
        <v>5501</v>
      </c>
      <c r="EE178" s="539">
        <v>1874</v>
      </c>
      <c r="EF178" s="537">
        <v>1972</v>
      </c>
      <c r="EG178" s="539">
        <v>3</v>
      </c>
      <c r="EH178" s="547" t="s">
        <v>6661</v>
      </c>
      <c r="EI178" s="547" t="s">
        <v>6662</v>
      </c>
      <c r="EJ178" s="183">
        <v>2</v>
      </c>
      <c r="EK178" s="183" t="s">
        <v>2699</v>
      </c>
      <c r="EL178" s="538" t="s">
        <v>6660</v>
      </c>
      <c r="EM178" s="370">
        <v>2007</v>
      </c>
      <c r="EN178" s="370">
        <v>3</v>
      </c>
      <c r="EO178" s="700">
        <v>3</v>
      </c>
      <c r="EP178" s="676">
        <v>1</v>
      </c>
      <c r="EQ178" s="676">
        <v>1</v>
      </c>
      <c r="ER178" s="571" t="s">
        <v>4607</v>
      </c>
      <c r="ES178" s="629">
        <v>2005</v>
      </c>
      <c r="ET178" s="184">
        <v>3</v>
      </c>
      <c r="EU178" s="799">
        <v>1</v>
      </c>
      <c r="EV178" s="611" t="s">
        <v>572</v>
      </c>
      <c r="EW178" s="183" t="s">
        <v>572</v>
      </c>
      <c r="EX178" s="597">
        <v>1</v>
      </c>
      <c r="EY178" s="571" t="s">
        <v>6625</v>
      </c>
      <c r="EZ178" s="183">
        <v>2011</v>
      </c>
      <c r="FA178" s="599">
        <v>2</v>
      </c>
      <c r="FB178" s="742">
        <f>IFERROR(VLOOKUP($C178,'PS Employment'!$B$2:$N$107,12,FALSE)*1000,"-")</f>
        <v>3381500</v>
      </c>
      <c r="FC178" s="740">
        <v>2</v>
      </c>
      <c r="FD178" s="692" t="s">
        <v>6853</v>
      </c>
      <c r="FE178" s="747">
        <v>2008</v>
      </c>
      <c r="FF178" s="761" t="s">
        <v>7109</v>
      </c>
      <c r="FG178" s="762" t="s">
        <v>7110</v>
      </c>
      <c r="FH178" s="713">
        <v>2</v>
      </c>
      <c r="FI178" s="788" t="s">
        <v>1565</v>
      </c>
      <c r="FJ178" s="119" t="s">
        <v>7115</v>
      </c>
      <c r="FK178" s="561">
        <v>2004</v>
      </c>
      <c r="FL178" s="561">
        <v>3</v>
      </c>
      <c r="FM178" s="600">
        <v>2</v>
      </c>
      <c r="FN178" s="819" t="s">
        <v>7109</v>
      </c>
      <c r="FO178" s="760" t="s">
        <v>7110</v>
      </c>
      <c r="FP178" s="792">
        <v>2</v>
      </c>
      <c r="FQ178" s="784" t="s">
        <v>1565</v>
      </c>
      <c r="FR178" s="536" t="s">
        <v>7115</v>
      </c>
      <c r="FS178" s="597">
        <v>2004</v>
      </c>
      <c r="FT178" s="597">
        <v>3</v>
      </c>
      <c r="FU178" s="599">
        <v>2</v>
      </c>
      <c r="FV178" s="564" t="s">
        <v>1546</v>
      </c>
      <c r="FW178" s="541" t="s">
        <v>6570</v>
      </c>
      <c r="FX178" s="536" t="s">
        <v>6569</v>
      </c>
      <c r="FY178" s="539">
        <v>2010</v>
      </c>
      <c r="FZ178" s="539">
        <v>3</v>
      </c>
      <c r="GA178" s="676">
        <v>2</v>
      </c>
      <c r="GB178" s="650" t="s">
        <v>6571</v>
      </c>
      <c r="GC178" s="979" t="s">
        <v>8</v>
      </c>
      <c r="GD178" s="183">
        <v>2</v>
      </c>
      <c r="GE178" s="683" t="s">
        <v>8846</v>
      </c>
      <c r="GF178" s="183">
        <v>1990</v>
      </c>
      <c r="GG178" s="183">
        <v>3</v>
      </c>
      <c r="GH178" s="340" t="s">
        <v>9443</v>
      </c>
      <c r="GI178" s="184">
        <v>4</v>
      </c>
      <c r="GJ178" s="426">
        <f t="shared" si="21"/>
        <v>18</v>
      </c>
      <c r="GK178" s="427">
        <f t="shared" si="22"/>
        <v>81.818181818181827</v>
      </c>
      <c r="GL178" s="12" t="str">
        <f t="shared" si="23"/>
        <v>A</v>
      </c>
      <c r="GM178" s="83" t="s">
        <v>21</v>
      </c>
      <c r="GN178" s="83" t="s">
        <v>2455</v>
      </c>
      <c r="GO178" s="342"/>
      <c r="GP178" s="1017"/>
      <c r="GQ178" s="59">
        <v>0</v>
      </c>
      <c r="GR178" s="57"/>
      <c r="GS178" s="58"/>
      <c r="GT178" s="59" t="s">
        <v>2465</v>
      </c>
    </row>
    <row r="179" spans="1:202" x14ac:dyDescent="0.25">
      <c r="A179" s="67">
        <v>177</v>
      </c>
      <c r="B179" s="13"/>
      <c r="C179" s="14" t="s">
        <v>1026</v>
      </c>
      <c r="D179" s="83" t="s">
        <v>46</v>
      </c>
      <c r="E179" s="849">
        <v>1184.7650000000001</v>
      </c>
      <c r="F179" s="847">
        <v>2386.0543852712403</v>
      </c>
      <c r="G179" s="49">
        <v>2014</v>
      </c>
      <c r="H179" s="109" t="s">
        <v>1221</v>
      </c>
      <c r="I179" s="369" t="s">
        <v>8</v>
      </c>
      <c r="J179" s="50">
        <v>2</v>
      </c>
      <c r="K179" s="115" t="s">
        <v>1272</v>
      </c>
      <c r="L179" s="1174">
        <v>2</v>
      </c>
      <c r="M179" s="1176" t="s">
        <v>9625</v>
      </c>
      <c r="N179" s="16">
        <v>2</v>
      </c>
      <c r="O179" s="1" t="s">
        <v>1273</v>
      </c>
      <c r="P179" s="50">
        <v>1</v>
      </c>
      <c r="Q179" s="1" t="s">
        <v>1273</v>
      </c>
      <c r="R179" s="16">
        <v>0</v>
      </c>
      <c r="S179" s="50">
        <v>0</v>
      </c>
      <c r="T179" s="167" t="s">
        <v>572</v>
      </c>
      <c r="U179" s="16">
        <v>2</v>
      </c>
      <c r="V179" s="254">
        <v>1</v>
      </c>
      <c r="W179" s="16">
        <v>0</v>
      </c>
      <c r="X179" s="19" t="s">
        <v>572</v>
      </c>
      <c r="Y179" s="16">
        <v>1</v>
      </c>
      <c r="Z179" s="19" t="s">
        <v>1829</v>
      </c>
      <c r="AA179" s="16">
        <v>1</v>
      </c>
      <c r="AB179" s="50">
        <v>1</v>
      </c>
      <c r="AC179" s="51">
        <v>2006</v>
      </c>
      <c r="AD179" s="16">
        <v>0</v>
      </c>
      <c r="AE179" s="50"/>
      <c r="AF179" s="50" t="s">
        <v>572</v>
      </c>
      <c r="AG179" s="51" t="s">
        <v>572</v>
      </c>
      <c r="AH179" s="16">
        <v>0</v>
      </c>
      <c r="AI179" s="50"/>
      <c r="AJ179" s="51" t="s">
        <v>572</v>
      </c>
      <c r="AK179" s="16">
        <v>1</v>
      </c>
      <c r="AL179" s="50">
        <v>4</v>
      </c>
      <c r="AM179" s="50">
        <v>1</v>
      </c>
      <c r="AN179" s="51">
        <v>2006</v>
      </c>
      <c r="AO179" s="16">
        <v>1</v>
      </c>
      <c r="AP179" s="50">
        <v>1</v>
      </c>
      <c r="AQ179" s="51">
        <v>2006</v>
      </c>
      <c r="AR179" s="16">
        <v>1</v>
      </c>
      <c r="AS179" s="50">
        <v>1</v>
      </c>
      <c r="AT179" s="50">
        <v>0</v>
      </c>
      <c r="AU179" s="50">
        <v>0</v>
      </c>
      <c r="AV179" s="50">
        <v>0</v>
      </c>
      <c r="AW179" s="50">
        <v>1</v>
      </c>
      <c r="AX179" s="50">
        <v>1</v>
      </c>
      <c r="AY179" s="50">
        <v>0</v>
      </c>
      <c r="AZ179" s="50">
        <v>0</v>
      </c>
      <c r="BA179" s="50">
        <v>0</v>
      </c>
      <c r="BB179" s="50">
        <v>1</v>
      </c>
      <c r="BC179" s="19" t="s">
        <v>1831</v>
      </c>
      <c r="BD179" s="423">
        <v>1</v>
      </c>
      <c r="BE179" s="19" t="s">
        <v>3496</v>
      </c>
      <c r="BF179" s="25">
        <v>0</v>
      </c>
      <c r="BG179" s="1" t="s">
        <v>572</v>
      </c>
      <c r="BH179" s="16">
        <v>1</v>
      </c>
      <c r="BI179" s="19" t="s">
        <v>1833</v>
      </c>
      <c r="BJ179" s="16">
        <v>2</v>
      </c>
      <c r="BK179" s="21" t="s">
        <v>1223</v>
      </c>
      <c r="BL179" s="20" t="s">
        <v>1222</v>
      </c>
      <c r="BM179" s="21" t="s">
        <v>1225</v>
      </c>
      <c r="BN179" s="20" t="s">
        <v>1224</v>
      </c>
      <c r="BO179" s="19" t="s">
        <v>1830</v>
      </c>
      <c r="BP179" s="16">
        <v>0</v>
      </c>
      <c r="BQ179" s="134" t="s">
        <v>572</v>
      </c>
      <c r="BR179" s="16">
        <v>1</v>
      </c>
      <c r="BS179" s="19" t="s">
        <v>1832</v>
      </c>
      <c r="BT179" s="16">
        <v>0</v>
      </c>
      <c r="BU179" s="69" t="s">
        <v>572</v>
      </c>
      <c r="BV179" s="16">
        <v>0</v>
      </c>
      <c r="BW179" s="50">
        <v>3</v>
      </c>
      <c r="BX179" s="69" t="s">
        <v>572</v>
      </c>
      <c r="BY179" s="16" t="s">
        <v>1997</v>
      </c>
      <c r="BZ179" s="50" t="s">
        <v>1987</v>
      </c>
      <c r="CA179" s="50" t="s">
        <v>1966</v>
      </c>
      <c r="CB179" s="50" t="s">
        <v>572</v>
      </c>
      <c r="CC179" s="51">
        <v>0</v>
      </c>
      <c r="CD179" s="75" t="s">
        <v>1276</v>
      </c>
      <c r="CE179" s="1131" t="s">
        <v>1555</v>
      </c>
      <c r="CF179" s="75" t="s">
        <v>1548</v>
      </c>
      <c r="CG179" s="75" t="s">
        <v>13</v>
      </c>
      <c r="CH179" s="73">
        <v>3</v>
      </c>
      <c r="CI179" s="75">
        <v>2010</v>
      </c>
      <c r="CJ179" s="75" t="s">
        <v>1542</v>
      </c>
      <c r="CK179" s="75">
        <v>1</v>
      </c>
      <c r="CL179" s="75">
        <v>2</v>
      </c>
      <c r="CM179" s="75" t="s">
        <v>1550</v>
      </c>
      <c r="CN179" s="75" t="s">
        <v>1553</v>
      </c>
      <c r="CO179" s="75">
        <f t="shared" si="20"/>
        <v>3</v>
      </c>
      <c r="CP179" s="336"/>
      <c r="CQ179" s="67">
        <v>177</v>
      </c>
      <c r="CR179" s="500" t="s">
        <v>1026</v>
      </c>
      <c r="CS179" s="507" t="s">
        <v>3720</v>
      </c>
      <c r="CT179" s="511">
        <v>2011</v>
      </c>
      <c r="CU179" s="512"/>
      <c r="CV179" s="632" t="s">
        <v>4755</v>
      </c>
      <c r="CW179" s="568">
        <v>0</v>
      </c>
      <c r="CX179" s="631" t="s">
        <v>572</v>
      </c>
      <c r="CY179" s="380">
        <v>0.21739</v>
      </c>
      <c r="CZ179" s="380">
        <v>0.20469999999999999</v>
      </c>
      <c r="DA179" s="656">
        <v>47</v>
      </c>
      <c r="DB179" s="597">
        <v>25</v>
      </c>
      <c r="DC179" s="597">
        <v>7</v>
      </c>
      <c r="DD179" s="597">
        <v>12</v>
      </c>
      <c r="DE179" s="156" t="s">
        <v>9210</v>
      </c>
      <c r="DF179" s="1025" t="s">
        <v>9114</v>
      </c>
      <c r="DG179" s="717">
        <v>5</v>
      </c>
      <c r="DH179" s="119" t="s">
        <v>9211</v>
      </c>
      <c r="DI179" s="700">
        <v>2014</v>
      </c>
      <c r="DJ179" s="109" t="s">
        <v>1221</v>
      </c>
      <c r="DK179" s="537">
        <v>2002</v>
      </c>
      <c r="DL179" s="538" t="s">
        <v>3828</v>
      </c>
      <c r="DM179" s="623">
        <v>2010</v>
      </c>
      <c r="DN179" s="580">
        <v>2</v>
      </c>
      <c r="DO179" s="580">
        <v>4</v>
      </c>
      <c r="DP179" s="183" t="s">
        <v>572</v>
      </c>
      <c r="DQ179" s="183" t="s">
        <v>572</v>
      </c>
      <c r="DR179" s="183" t="s">
        <v>572</v>
      </c>
      <c r="DS179" s="184" t="s">
        <v>572</v>
      </c>
      <c r="DT179" s="571" t="s">
        <v>6667</v>
      </c>
      <c r="DU179" s="676">
        <v>2002</v>
      </c>
      <c r="DV179" s="183" t="s">
        <v>4053</v>
      </c>
      <c r="DW179" s="547" t="s">
        <v>4054</v>
      </c>
      <c r="DX179" s="183">
        <v>2</v>
      </c>
      <c r="DY179" s="183" t="s">
        <v>4053</v>
      </c>
      <c r="DZ179" s="538" t="s">
        <v>6666</v>
      </c>
      <c r="EA179" s="256">
        <v>2001</v>
      </c>
      <c r="EB179" s="58">
        <v>3</v>
      </c>
      <c r="EC179" s="183">
        <v>2</v>
      </c>
      <c r="ED179" s="642" t="s">
        <v>5502</v>
      </c>
      <c r="EE179" s="539">
        <v>2002</v>
      </c>
      <c r="EF179" s="537">
        <v>2003</v>
      </c>
      <c r="EG179" s="183">
        <v>4</v>
      </c>
      <c r="EH179" s="541" t="s">
        <v>6052</v>
      </c>
      <c r="EI179" s="547" t="s">
        <v>4470</v>
      </c>
      <c r="EJ179" s="183">
        <v>2</v>
      </c>
      <c r="EK179" s="183" t="s">
        <v>7015</v>
      </c>
      <c r="EL179" s="538" t="s">
        <v>6668</v>
      </c>
      <c r="EM179" s="370">
        <v>2003</v>
      </c>
      <c r="EN179" s="370">
        <v>3</v>
      </c>
      <c r="EO179" s="342">
        <v>2</v>
      </c>
      <c r="EP179" s="676">
        <v>0</v>
      </c>
      <c r="EQ179" s="676">
        <v>0</v>
      </c>
      <c r="ER179" s="611" t="s">
        <v>572</v>
      </c>
      <c r="ES179" s="183" t="s">
        <v>572</v>
      </c>
      <c r="ET179" s="184">
        <v>1</v>
      </c>
      <c r="EU179" s="799">
        <v>0</v>
      </c>
      <c r="EV179" s="611" t="s">
        <v>572</v>
      </c>
      <c r="EW179" s="183" t="s">
        <v>572</v>
      </c>
      <c r="EX179" s="597">
        <v>0</v>
      </c>
      <c r="EY179" s="202" t="s">
        <v>572</v>
      </c>
      <c r="EZ179" s="183" t="s">
        <v>572</v>
      </c>
      <c r="FA179" s="599">
        <v>0</v>
      </c>
      <c r="FB179" s="742">
        <f>IFERROR(VLOOKUP($C179,'PS Employment'!$B$2:$N$107,12,FALSE)*1000,"-")</f>
        <v>17591</v>
      </c>
      <c r="FC179" s="740">
        <v>2</v>
      </c>
      <c r="FD179" s="692" t="s">
        <v>6853</v>
      </c>
      <c r="FE179" s="747">
        <v>2006</v>
      </c>
      <c r="FF179" s="761" t="s">
        <v>5704</v>
      </c>
      <c r="FG179" s="762" t="s">
        <v>6866</v>
      </c>
      <c r="FH179" s="713">
        <v>1</v>
      </c>
      <c r="FI179" s="788" t="s">
        <v>1563</v>
      </c>
      <c r="FJ179" s="119" t="s">
        <v>7116</v>
      </c>
      <c r="FK179" s="561">
        <v>2007</v>
      </c>
      <c r="FL179" s="561">
        <v>3</v>
      </c>
      <c r="FM179" s="600">
        <v>2</v>
      </c>
      <c r="FN179" s="818" t="s">
        <v>6759</v>
      </c>
      <c r="FO179" s="773" t="s">
        <v>5760</v>
      </c>
      <c r="FP179" s="792">
        <v>2</v>
      </c>
      <c r="FQ179" s="781" t="s">
        <v>1550</v>
      </c>
      <c r="FR179" s="765" t="s">
        <v>6893</v>
      </c>
      <c r="FS179" s="597">
        <v>2011</v>
      </c>
      <c r="FT179" s="597">
        <v>3</v>
      </c>
      <c r="FU179" s="599">
        <v>2</v>
      </c>
      <c r="FV179" s="564" t="s">
        <v>1548</v>
      </c>
      <c r="FW179" s="541" t="s">
        <v>6573</v>
      </c>
      <c r="FX179" s="536" t="s">
        <v>6572</v>
      </c>
      <c r="FY179" s="539">
        <v>2011</v>
      </c>
      <c r="FZ179" s="539">
        <v>3</v>
      </c>
      <c r="GA179" s="676">
        <v>1</v>
      </c>
      <c r="GB179" s="650" t="s">
        <v>7019</v>
      </c>
      <c r="GC179" s="571" t="s">
        <v>9438</v>
      </c>
      <c r="GD179" s="183">
        <v>2</v>
      </c>
      <c r="GE179" s="683" t="s">
        <v>2699</v>
      </c>
      <c r="GF179" s="183">
        <v>2010</v>
      </c>
      <c r="GG179" s="183">
        <v>3</v>
      </c>
      <c r="GH179" s="340" t="s">
        <v>8835</v>
      </c>
      <c r="GI179" s="184" t="s">
        <v>8840</v>
      </c>
      <c r="GJ179" s="426">
        <f t="shared" si="21"/>
        <v>15</v>
      </c>
      <c r="GK179" s="427">
        <f t="shared" si="22"/>
        <v>68.181818181818173</v>
      </c>
      <c r="GL179" s="12" t="str">
        <f t="shared" si="23"/>
        <v>B</v>
      </c>
      <c r="GM179" s="83" t="s">
        <v>46</v>
      </c>
      <c r="GN179" s="83" t="s">
        <v>2455</v>
      </c>
      <c r="GO179" s="342">
        <v>1</v>
      </c>
      <c r="GP179" s="1017"/>
      <c r="GQ179" s="59">
        <v>0</v>
      </c>
      <c r="GR179" s="57"/>
      <c r="GS179" s="58"/>
      <c r="GT179" s="59"/>
    </row>
    <row r="180" spans="1:202" x14ac:dyDescent="0.25">
      <c r="A180" s="67">
        <v>178</v>
      </c>
      <c r="B180" s="13"/>
      <c r="C180" s="14" t="s">
        <v>1027</v>
      </c>
      <c r="D180" s="83" t="s">
        <v>12</v>
      </c>
      <c r="E180" s="849">
        <v>7304.5780000000004</v>
      </c>
      <c r="F180" s="847">
        <v>3939.191823055352</v>
      </c>
      <c r="G180" s="49">
        <v>540</v>
      </c>
      <c r="H180" s="109" t="s">
        <v>8995</v>
      </c>
      <c r="I180" s="369" t="s">
        <v>1028</v>
      </c>
      <c r="J180" s="50">
        <v>0</v>
      </c>
      <c r="K180" s="53" t="s">
        <v>572</v>
      </c>
      <c r="L180" s="16">
        <v>1</v>
      </c>
      <c r="M180" s="19" t="s">
        <v>4169</v>
      </c>
      <c r="N180" s="16">
        <v>0</v>
      </c>
      <c r="O180" s="69" t="s">
        <v>572</v>
      </c>
      <c r="P180" s="50">
        <v>0</v>
      </c>
      <c r="Q180" s="53" t="s">
        <v>572</v>
      </c>
      <c r="R180" s="16">
        <v>0</v>
      </c>
      <c r="S180" s="50">
        <v>0</v>
      </c>
      <c r="T180" s="167" t="s">
        <v>572</v>
      </c>
      <c r="U180" s="16">
        <v>0</v>
      </c>
      <c r="V180" s="254">
        <v>0</v>
      </c>
      <c r="W180" s="16">
        <v>0</v>
      </c>
      <c r="X180" s="17" t="s">
        <v>572</v>
      </c>
      <c r="Y180" s="16">
        <v>0</v>
      </c>
      <c r="Z180" s="17" t="s">
        <v>572</v>
      </c>
      <c r="AA180" s="16">
        <v>0</v>
      </c>
      <c r="AB180" s="50"/>
      <c r="AC180" s="51" t="s">
        <v>572</v>
      </c>
      <c r="AD180" s="16">
        <v>0</v>
      </c>
      <c r="AE180" s="50"/>
      <c r="AF180" s="50" t="s">
        <v>572</v>
      </c>
      <c r="AG180" s="51" t="s">
        <v>572</v>
      </c>
      <c r="AH180" s="16">
        <v>0</v>
      </c>
      <c r="AI180" s="50"/>
      <c r="AJ180" s="51" t="s">
        <v>572</v>
      </c>
      <c r="AK180" s="16">
        <v>0</v>
      </c>
      <c r="AL180" s="50"/>
      <c r="AM180" s="50"/>
      <c r="AN180" s="51" t="s">
        <v>572</v>
      </c>
      <c r="AO180" s="16">
        <v>0</v>
      </c>
      <c r="AP180" s="50"/>
      <c r="AQ180" s="51" t="s">
        <v>572</v>
      </c>
      <c r="AR180" s="16">
        <v>0</v>
      </c>
      <c r="AS180" s="50">
        <v>0</v>
      </c>
      <c r="AT180" s="50">
        <v>0</v>
      </c>
      <c r="AU180" s="50">
        <v>0</v>
      </c>
      <c r="AV180" s="50">
        <v>0</v>
      </c>
      <c r="AW180" s="50">
        <v>0</v>
      </c>
      <c r="AX180" s="50">
        <v>0</v>
      </c>
      <c r="AY180" s="50">
        <v>0</v>
      </c>
      <c r="AZ180" s="50">
        <v>0</v>
      </c>
      <c r="BA180" s="50">
        <v>0</v>
      </c>
      <c r="BB180" s="50">
        <v>0</v>
      </c>
      <c r="BC180" s="69" t="s">
        <v>572</v>
      </c>
      <c r="BD180" s="423">
        <v>0</v>
      </c>
      <c r="BE180" s="480" t="s">
        <v>572</v>
      </c>
      <c r="BF180" s="25">
        <v>0</v>
      </c>
      <c r="BG180" s="19" t="s">
        <v>572</v>
      </c>
      <c r="BH180" s="25">
        <v>0</v>
      </c>
      <c r="BI180" s="19" t="s">
        <v>572</v>
      </c>
      <c r="BJ180" s="16">
        <v>0</v>
      </c>
      <c r="BK180" s="21" t="s">
        <v>1030</v>
      </c>
      <c r="BL180" s="20" t="s">
        <v>1029</v>
      </c>
      <c r="BM180" s="21" t="s">
        <v>147</v>
      </c>
      <c r="BN180" s="20" t="s">
        <v>146</v>
      </c>
      <c r="BO180" s="132" t="s">
        <v>572</v>
      </c>
      <c r="BP180" s="16">
        <v>0</v>
      </c>
      <c r="BQ180" s="134" t="s">
        <v>572</v>
      </c>
      <c r="BR180" s="16">
        <v>0</v>
      </c>
      <c r="BS180" s="17" t="s">
        <v>572</v>
      </c>
      <c r="BT180" s="16">
        <v>0</v>
      </c>
      <c r="BU180" s="69" t="s">
        <v>572</v>
      </c>
      <c r="BV180" s="16">
        <v>0</v>
      </c>
      <c r="BW180" s="50">
        <v>0</v>
      </c>
      <c r="BX180" s="69" t="s">
        <v>572</v>
      </c>
      <c r="BY180" s="16" t="s">
        <v>2007</v>
      </c>
      <c r="BZ180" s="50" t="s">
        <v>1966</v>
      </c>
      <c r="CA180" s="50" t="s">
        <v>572</v>
      </c>
      <c r="CB180" s="50" t="s">
        <v>572</v>
      </c>
      <c r="CC180" s="51">
        <v>0</v>
      </c>
      <c r="CD180" s="75" t="s">
        <v>1595</v>
      </c>
      <c r="CE180" s="1131" t="s">
        <v>1596</v>
      </c>
      <c r="CF180" s="75" t="s">
        <v>1548</v>
      </c>
      <c r="CG180" s="75" t="s">
        <v>13</v>
      </c>
      <c r="CH180" s="75">
        <v>3</v>
      </c>
      <c r="CI180" s="75">
        <v>2010</v>
      </c>
      <c r="CJ180" s="73" t="s">
        <v>1542</v>
      </c>
      <c r="CK180" s="73">
        <v>2</v>
      </c>
      <c r="CL180" s="74">
        <v>1</v>
      </c>
      <c r="CM180" s="75" t="s">
        <v>1558</v>
      </c>
      <c r="CN180" s="75" t="s">
        <v>1553</v>
      </c>
      <c r="CO180" s="75">
        <f t="shared" si="20"/>
        <v>3</v>
      </c>
      <c r="CP180" s="336"/>
      <c r="CQ180" s="67">
        <v>178</v>
      </c>
      <c r="CR180" s="500" t="s">
        <v>1027</v>
      </c>
      <c r="CS180" s="507" t="s">
        <v>3721</v>
      </c>
      <c r="CT180" s="511">
        <v>2011</v>
      </c>
      <c r="CU180" s="512"/>
      <c r="CV180" s="632" t="s">
        <v>5555</v>
      </c>
      <c r="CW180" s="568">
        <v>0</v>
      </c>
      <c r="CX180" s="631" t="s">
        <v>572</v>
      </c>
      <c r="CY180" s="380">
        <v>0.31884000000000001</v>
      </c>
      <c r="CZ180" s="380">
        <v>0.11020000000000001</v>
      </c>
      <c r="DA180" s="656">
        <v>41</v>
      </c>
      <c r="DB180" s="597">
        <v>16</v>
      </c>
      <c r="DC180" s="597">
        <v>2</v>
      </c>
      <c r="DD180" s="597">
        <v>0</v>
      </c>
      <c r="DE180" s="156" t="s">
        <v>572</v>
      </c>
      <c r="DF180" s="1025" t="s">
        <v>572</v>
      </c>
      <c r="DG180" s="717" t="s">
        <v>572</v>
      </c>
      <c r="DH180" s="1025" t="s">
        <v>572</v>
      </c>
      <c r="DI180" s="700" t="s">
        <v>572</v>
      </c>
      <c r="DJ180" s="521" t="s">
        <v>4407</v>
      </c>
      <c r="DK180" s="537">
        <v>1923</v>
      </c>
      <c r="DL180" s="538" t="s">
        <v>4444</v>
      </c>
      <c r="DM180" s="581" t="s">
        <v>572</v>
      </c>
      <c r="DN180" s="580">
        <v>0</v>
      </c>
      <c r="DO180" s="581" t="s">
        <v>572</v>
      </c>
      <c r="DP180" s="183" t="s">
        <v>572</v>
      </c>
      <c r="DQ180" s="183" t="s">
        <v>572</v>
      </c>
      <c r="DR180" s="183" t="s">
        <v>572</v>
      </c>
      <c r="DS180" s="184" t="s">
        <v>572</v>
      </c>
      <c r="DT180" s="571" t="s">
        <v>6669</v>
      </c>
      <c r="DU180" s="676">
        <v>1943</v>
      </c>
      <c r="DV180" s="183" t="s">
        <v>572</v>
      </c>
      <c r="DW180" s="547" t="s">
        <v>7880</v>
      </c>
      <c r="DX180" s="629">
        <v>0</v>
      </c>
      <c r="DY180" s="629" t="s">
        <v>572</v>
      </c>
      <c r="DZ180" s="588" t="s">
        <v>572</v>
      </c>
      <c r="EA180" s="915" t="s">
        <v>572</v>
      </c>
      <c r="EB180" s="671">
        <v>0</v>
      </c>
      <c r="EC180" s="539">
        <v>1</v>
      </c>
      <c r="ED180" s="642" t="s">
        <v>5503</v>
      </c>
      <c r="EE180" s="539">
        <v>1964</v>
      </c>
      <c r="EF180" s="537">
        <v>1990</v>
      </c>
      <c r="EG180" s="183">
        <v>4</v>
      </c>
      <c r="EH180" s="547" t="s">
        <v>4064</v>
      </c>
      <c r="EI180" s="547" t="s">
        <v>4470</v>
      </c>
      <c r="EJ180" s="183">
        <v>2</v>
      </c>
      <c r="EK180" s="183" t="s">
        <v>6962</v>
      </c>
      <c r="EL180" s="538" t="s">
        <v>6670</v>
      </c>
      <c r="EM180" s="370">
        <v>2002</v>
      </c>
      <c r="EN180" s="370">
        <v>3</v>
      </c>
      <c r="EO180" s="700">
        <v>2</v>
      </c>
      <c r="EP180" s="676">
        <v>1</v>
      </c>
      <c r="EQ180" s="676">
        <v>0</v>
      </c>
      <c r="ER180" s="611" t="s">
        <v>572</v>
      </c>
      <c r="ES180" s="183" t="s">
        <v>572</v>
      </c>
      <c r="ET180" s="184">
        <v>1</v>
      </c>
      <c r="EU180" s="799">
        <v>0</v>
      </c>
      <c r="EV180" s="611" t="s">
        <v>572</v>
      </c>
      <c r="EW180" s="183" t="s">
        <v>572</v>
      </c>
      <c r="EX180" s="597">
        <v>0</v>
      </c>
      <c r="EY180" s="572" t="s">
        <v>572</v>
      </c>
      <c r="EZ180" s="183" t="s">
        <v>572</v>
      </c>
      <c r="FA180" s="599">
        <v>0</v>
      </c>
      <c r="FB180" s="742" t="str">
        <f>IFERROR(VLOOKUP($C180,'PS Employment'!$B$2:$N$107,12,FALSE)*1000,"-")</f>
        <v>-</v>
      </c>
      <c r="FC180" s="740" t="str">
        <f>IFERROR(VLOOKUP($C180,'PS Employment'!$B$2:$N$107,13,FALSE),"0")</f>
        <v>0</v>
      </c>
      <c r="FD180" s="15" t="s">
        <v>572</v>
      </c>
      <c r="FE180" s="747" t="s">
        <v>572</v>
      </c>
      <c r="FF180" s="764" t="s">
        <v>572</v>
      </c>
      <c r="FG180" s="760" t="s">
        <v>572</v>
      </c>
      <c r="FH180" s="792">
        <v>0</v>
      </c>
      <c r="FI180" s="784" t="s">
        <v>572</v>
      </c>
      <c r="FJ180" s="119" t="s">
        <v>7157</v>
      </c>
      <c r="FK180" s="561" t="s">
        <v>572</v>
      </c>
      <c r="FL180" s="561">
        <v>0</v>
      </c>
      <c r="FM180" s="600">
        <v>0</v>
      </c>
      <c r="FN180" s="775" t="s">
        <v>572</v>
      </c>
      <c r="FO180" s="773" t="s">
        <v>572</v>
      </c>
      <c r="FP180" s="792">
        <v>0</v>
      </c>
      <c r="FQ180" s="781" t="s">
        <v>572</v>
      </c>
      <c r="FR180" s="119" t="s">
        <v>7157</v>
      </c>
      <c r="FS180" s="597" t="s">
        <v>572</v>
      </c>
      <c r="FT180" s="597">
        <v>0</v>
      </c>
      <c r="FU180" s="599">
        <v>0</v>
      </c>
      <c r="FV180" s="564" t="s">
        <v>2317</v>
      </c>
      <c r="FW180" s="547" t="s">
        <v>5963</v>
      </c>
      <c r="FX180" s="536" t="s">
        <v>6574</v>
      </c>
      <c r="FY180" s="539">
        <v>2010</v>
      </c>
      <c r="FZ180" s="539">
        <v>2</v>
      </c>
      <c r="GA180" s="676">
        <v>1</v>
      </c>
      <c r="GB180" s="860" t="s">
        <v>572</v>
      </c>
      <c r="GC180" s="109" t="s">
        <v>526</v>
      </c>
      <c r="GD180" s="183">
        <v>2</v>
      </c>
      <c r="GE180" s="683" t="s">
        <v>8834</v>
      </c>
      <c r="GF180" s="183">
        <v>1984</v>
      </c>
      <c r="GG180" s="183">
        <v>3</v>
      </c>
      <c r="GH180" s="340" t="s">
        <v>8835</v>
      </c>
      <c r="GI180" s="184">
        <v>4</v>
      </c>
      <c r="GJ180" s="426">
        <f t="shared" si="21"/>
        <v>8</v>
      </c>
      <c r="GK180" s="427">
        <f t="shared" si="22"/>
        <v>36.363636363636367</v>
      </c>
      <c r="GL180" s="12" t="str">
        <f t="shared" si="23"/>
        <v>C</v>
      </c>
      <c r="GM180" s="83" t="s">
        <v>12</v>
      </c>
      <c r="GN180" s="18" t="s">
        <v>2454</v>
      </c>
      <c r="GO180" s="342">
        <v>1</v>
      </c>
      <c r="GP180" s="1016"/>
      <c r="GQ180" s="184">
        <v>0</v>
      </c>
      <c r="GR180" s="57"/>
      <c r="GS180" s="58"/>
      <c r="GT180" s="59"/>
    </row>
    <row r="181" spans="1:202" x14ac:dyDescent="0.25">
      <c r="A181" s="67">
        <v>179</v>
      </c>
      <c r="B181" s="13"/>
      <c r="C181" s="14" t="s">
        <v>1031</v>
      </c>
      <c r="D181" s="83" t="s">
        <v>46</v>
      </c>
      <c r="E181" s="849">
        <v>106.17</v>
      </c>
      <c r="F181" s="847">
        <v>449.38799999999998</v>
      </c>
      <c r="G181" s="49">
        <v>4260</v>
      </c>
      <c r="H181" s="109" t="s">
        <v>1033</v>
      </c>
      <c r="I181" s="369" t="s">
        <v>1032</v>
      </c>
      <c r="J181" s="50">
        <v>2</v>
      </c>
      <c r="K181" s="115" t="s">
        <v>1269</v>
      </c>
      <c r="L181" s="16">
        <v>1</v>
      </c>
      <c r="M181" s="19" t="s">
        <v>1729</v>
      </c>
      <c r="N181" s="16">
        <v>1</v>
      </c>
      <c r="O181" s="69" t="s">
        <v>572</v>
      </c>
      <c r="P181" s="50">
        <v>0</v>
      </c>
      <c r="Q181" s="53" t="s">
        <v>572</v>
      </c>
      <c r="R181" s="16">
        <v>0</v>
      </c>
      <c r="S181" s="50">
        <v>0</v>
      </c>
      <c r="T181" s="167" t="s">
        <v>572</v>
      </c>
      <c r="U181" s="16">
        <v>2</v>
      </c>
      <c r="V181" s="254">
        <v>1</v>
      </c>
      <c r="W181" s="16">
        <v>0</v>
      </c>
      <c r="X181" s="17" t="s">
        <v>572</v>
      </c>
      <c r="Y181" s="16">
        <v>1</v>
      </c>
      <c r="Z181" s="19" t="s">
        <v>2179</v>
      </c>
      <c r="AA181" s="16">
        <v>1</v>
      </c>
      <c r="AB181" s="50">
        <v>1</v>
      </c>
      <c r="AC181" s="51">
        <v>2000</v>
      </c>
      <c r="AD181" s="16">
        <v>1</v>
      </c>
      <c r="AE181" s="50">
        <v>0</v>
      </c>
      <c r="AF181" s="50">
        <v>3</v>
      </c>
      <c r="AG181" s="51">
        <v>2009</v>
      </c>
      <c r="AH181" s="16">
        <v>0</v>
      </c>
      <c r="AI181" s="50"/>
      <c r="AJ181" s="51" t="s">
        <v>572</v>
      </c>
      <c r="AK181" s="16">
        <v>1</v>
      </c>
      <c r="AL181" s="50">
        <v>4</v>
      </c>
      <c r="AM181" s="50">
        <v>0</v>
      </c>
      <c r="AN181" s="51">
        <v>2005</v>
      </c>
      <c r="AO181" s="16">
        <v>1</v>
      </c>
      <c r="AP181" s="50">
        <v>0</v>
      </c>
      <c r="AQ181" s="51">
        <v>2005</v>
      </c>
      <c r="AR181" s="16">
        <v>1</v>
      </c>
      <c r="AS181" s="50">
        <v>0</v>
      </c>
      <c r="AT181" s="50">
        <v>0</v>
      </c>
      <c r="AU181" s="50">
        <v>0</v>
      </c>
      <c r="AV181" s="50">
        <v>0</v>
      </c>
      <c r="AW181" s="50">
        <v>1</v>
      </c>
      <c r="AX181" s="50">
        <v>0</v>
      </c>
      <c r="AY181" s="50">
        <v>0</v>
      </c>
      <c r="AZ181" s="50">
        <v>1</v>
      </c>
      <c r="BA181" s="50">
        <v>0</v>
      </c>
      <c r="BB181" s="50">
        <v>0</v>
      </c>
      <c r="BC181" s="69" t="s">
        <v>572</v>
      </c>
      <c r="BD181" s="423">
        <v>0</v>
      </c>
      <c r="BE181" s="480" t="s">
        <v>572</v>
      </c>
      <c r="BF181" s="25">
        <v>0</v>
      </c>
      <c r="BG181" s="19" t="s">
        <v>572</v>
      </c>
      <c r="BH181" s="16">
        <v>0</v>
      </c>
      <c r="BI181" s="19" t="s">
        <v>572</v>
      </c>
      <c r="BJ181" s="16">
        <v>1</v>
      </c>
      <c r="BK181" s="21" t="s">
        <v>1035</v>
      </c>
      <c r="BL181" s="20" t="s">
        <v>1034</v>
      </c>
      <c r="BM181" s="21" t="s">
        <v>1037</v>
      </c>
      <c r="BN181" s="20" t="s">
        <v>1036</v>
      </c>
      <c r="BO181" s="132" t="s">
        <v>572</v>
      </c>
      <c r="BP181" s="16">
        <v>0</v>
      </c>
      <c r="BQ181" s="134" t="s">
        <v>572</v>
      </c>
      <c r="BR181" s="16">
        <v>1</v>
      </c>
      <c r="BS181" s="19" t="s">
        <v>1827</v>
      </c>
      <c r="BT181" s="16">
        <v>0</v>
      </c>
      <c r="BU181" s="69" t="s">
        <v>572</v>
      </c>
      <c r="BV181" s="16">
        <v>0</v>
      </c>
      <c r="BW181" s="50">
        <v>1</v>
      </c>
      <c r="BX181" s="69" t="s">
        <v>572</v>
      </c>
      <c r="BY181" s="16" t="s">
        <v>1966</v>
      </c>
      <c r="BZ181" s="50" t="s">
        <v>572</v>
      </c>
      <c r="CA181" s="50" t="s">
        <v>572</v>
      </c>
      <c r="CB181" s="50" t="s">
        <v>572</v>
      </c>
      <c r="CC181" s="51" t="s">
        <v>572</v>
      </c>
      <c r="CD181" s="83" t="s">
        <v>1276</v>
      </c>
      <c r="CE181" s="1131" t="s">
        <v>1555</v>
      </c>
      <c r="CF181" s="75" t="s">
        <v>1548</v>
      </c>
      <c r="CG181" s="75" t="s">
        <v>1549</v>
      </c>
      <c r="CH181" s="75">
        <v>3</v>
      </c>
      <c r="CI181" s="75">
        <v>2005</v>
      </c>
      <c r="CJ181" s="75" t="s">
        <v>1548</v>
      </c>
      <c r="CK181" s="75">
        <v>1</v>
      </c>
      <c r="CL181" s="75">
        <v>2</v>
      </c>
      <c r="CM181" s="75" t="s">
        <v>1677</v>
      </c>
      <c r="CN181" s="75" t="s">
        <v>1553</v>
      </c>
      <c r="CO181" s="75">
        <f t="shared" si="20"/>
        <v>2</v>
      </c>
      <c r="CP181" s="336"/>
      <c r="CQ181" s="67">
        <v>179</v>
      </c>
      <c r="CR181" s="500" t="s">
        <v>1031</v>
      </c>
      <c r="CS181" s="507" t="s">
        <v>3722</v>
      </c>
      <c r="CT181" s="511"/>
      <c r="CU181" s="512"/>
      <c r="CV181" s="632" t="s">
        <v>5556</v>
      </c>
      <c r="CW181" s="568">
        <v>1</v>
      </c>
      <c r="CX181" s="636" t="s">
        <v>5556</v>
      </c>
      <c r="CY181" s="380">
        <v>0.36957000000000001</v>
      </c>
      <c r="CZ181" s="380">
        <v>0.34649999999999997</v>
      </c>
      <c r="DA181" s="656">
        <v>69</v>
      </c>
      <c r="DB181" s="597">
        <v>41</v>
      </c>
      <c r="DC181" s="597">
        <v>12</v>
      </c>
      <c r="DD181" s="597">
        <v>18</v>
      </c>
      <c r="DE181" s="156" t="s">
        <v>9212</v>
      </c>
      <c r="DF181" s="1025" t="s">
        <v>9213</v>
      </c>
      <c r="DG181" s="717">
        <v>2</v>
      </c>
      <c r="DH181" s="119" t="s">
        <v>9214</v>
      </c>
      <c r="DI181" s="700">
        <v>2009</v>
      </c>
      <c r="DJ181" s="521" t="s">
        <v>1033</v>
      </c>
      <c r="DK181" s="537">
        <v>1970</v>
      </c>
      <c r="DL181" s="538" t="s">
        <v>4408</v>
      </c>
      <c r="DM181" s="580">
        <v>2012</v>
      </c>
      <c r="DN181" s="580">
        <v>2</v>
      </c>
      <c r="DO181" s="580">
        <v>4</v>
      </c>
      <c r="DP181" s="183" t="s">
        <v>572</v>
      </c>
      <c r="DQ181" s="183" t="s">
        <v>572</v>
      </c>
      <c r="DR181" s="183" t="s">
        <v>572</v>
      </c>
      <c r="DS181" s="184" t="s">
        <v>572</v>
      </c>
      <c r="DT181" s="571" t="s">
        <v>4502</v>
      </c>
      <c r="DU181" s="676">
        <v>1970</v>
      </c>
      <c r="DV181" s="183" t="s">
        <v>5918</v>
      </c>
      <c r="DW181" s="547" t="s">
        <v>5919</v>
      </c>
      <c r="DX181" s="183">
        <v>1</v>
      </c>
      <c r="DY181" s="183" t="s">
        <v>1563</v>
      </c>
      <c r="DZ181" s="538" t="s">
        <v>6671</v>
      </c>
      <c r="EA181" s="374">
        <v>2005</v>
      </c>
      <c r="EB181" s="370">
        <v>3</v>
      </c>
      <c r="EC181" s="539">
        <v>2</v>
      </c>
      <c r="ED181" s="642" t="s">
        <v>5504</v>
      </c>
      <c r="EE181" s="539">
        <v>1970</v>
      </c>
      <c r="EF181" s="537">
        <v>2005</v>
      </c>
      <c r="EG181" s="539">
        <v>0</v>
      </c>
      <c r="EH181" s="547" t="s">
        <v>4121</v>
      </c>
      <c r="EI181" s="541" t="s">
        <v>4148</v>
      </c>
      <c r="EJ181" s="183">
        <v>1</v>
      </c>
      <c r="EK181" s="183" t="s">
        <v>1563</v>
      </c>
      <c r="EL181" s="538" t="s">
        <v>6673</v>
      </c>
      <c r="EM181" s="370">
        <v>2008</v>
      </c>
      <c r="EN181" s="370">
        <v>3</v>
      </c>
      <c r="EO181" s="700">
        <v>2</v>
      </c>
      <c r="EP181" s="676">
        <v>1</v>
      </c>
      <c r="EQ181" s="676">
        <v>0</v>
      </c>
      <c r="ER181" s="611" t="s">
        <v>572</v>
      </c>
      <c r="ES181" s="183" t="s">
        <v>572</v>
      </c>
      <c r="ET181" s="184">
        <v>1</v>
      </c>
      <c r="EU181" s="799">
        <v>0</v>
      </c>
      <c r="EV181" s="611" t="s">
        <v>572</v>
      </c>
      <c r="EW181" s="183" t="s">
        <v>572</v>
      </c>
      <c r="EX181" s="597">
        <v>0</v>
      </c>
      <c r="EY181" s="572" t="s">
        <v>572</v>
      </c>
      <c r="EZ181" s="561" t="s">
        <v>572</v>
      </c>
      <c r="FA181" s="600">
        <v>0</v>
      </c>
      <c r="FB181" s="742">
        <v>5000</v>
      </c>
      <c r="FC181" s="740">
        <v>1</v>
      </c>
      <c r="FD181" s="691" t="s">
        <v>7073</v>
      </c>
      <c r="FE181" s="747">
        <v>2008</v>
      </c>
      <c r="FF181" s="759" t="s">
        <v>7074</v>
      </c>
      <c r="FG181" s="760" t="s">
        <v>7075</v>
      </c>
      <c r="FH181" s="792">
        <v>1</v>
      </c>
      <c r="FI181" s="784" t="s">
        <v>1563</v>
      </c>
      <c r="FJ181" s="536" t="s">
        <v>7076</v>
      </c>
      <c r="FK181" s="597">
        <v>2003</v>
      </c>
      <c r="FL181" s="597">
        <v>3</v>
      </c>
      <c r="FM181" s="599">
        <v>2</v>
      </c>
      <c r="FN181" s="775" t="s">
        <v>6900</v>
      </c>
      <c r="FO181" s="773" t="s">
        <v>5760</v>
      </c>
      <c r="FP181" s="792">
        <v>1</v>
      </c>
      <c r="FQ181" s="781" t="s">
        <v>1563</v>
      </c>
      <c r="FR181" s="780" t="s">
        <v>1033</v>
      </c>
      <c r="FS181" s="597">
        <v>2005</v>
      </c>
      <c r="FT181" s="597">
        <v>3</v>
      </c>
      <c r="FU181" s="599">
        <v>2</v>
      </c>
      <c r="FV181" s="564" t="s">
        <v>1548</v>
      </c>
      <c r="FW181" s="541" t="s">
        <v>572</v>
      </c>
      <c r="FX181" s="82" t="s">
        <v>7633</v>
      </c>
      <c r="FY181" s="539" t="s">
        <v>572</v>
      </c>
      <c r="FZ181" s="370">
        <v>1</v>
      </c>
      <c r="GA181" s="676">
        <v>0</v>
      </c>
      <c r="GB181" s="860" t="s">
        <v>572</v>
      </c>
      <c r="GC181" s="109" t="s">
        <v>9440</v>
      </c>
      <c r="GD181" s="183">
        <v>2</v>
      </c>
      <c r="GE181" s="683" t="s">
        <v>8846</v>
      </c>
      <c r="GF181" s="183">
        <v>1992</v>
      </c>
      <c r="GG181" s="183">
        <v>3</v>
      </c>
      <c r="GH181" s="340" t="s">
        <v>8835</v>
      </c>
      <c r="GI181" s="184">
        <v>4</v>
      </c>
      <c r="GJ181" s="426">
        <f t="shared" si="21"/>
        <v>12</v>
      </c>
      <c r="GK181" s="427">
        <f t="shared" si="22"/>
        <v>54.54545454545454</v>
      </c>
      <c r="GL181" s="12" t="str">
        <f t="shared" si="23"/>
        <v>B</v>
      </c>
      <c r="GM181" s="83" t="s">
        <v>46</v>
      </c>
      <c r="GN181" s="83" t="s">
        <v>2455</v>
      </c>
      <c r="GO181" s="342"/>
      <c r="GP181" s="1017"/>
      <c r="GQ181" s="59">
        <v>1</v>
      </c>
      <c r="GR181" s="57"/>
      <c r="GS181" s="58"/>
      <c r="GT181" s="59"/>
    </row>
    <row r="182" spans="1:202" x14ac:dyDescent="0.25">
      <c r="A182" s="67">
        <v>180</v>
      </c>
      <c r="B182" s="13"/>
      <c r="C182" s="14" t="s">
        <v>1038</v>
      </c>
      <c r="D182" s="83" t="s">
        <v>38</v>
      </c>
      <c r="E182" s="849">
        <v>1360.088</v>
      </c>
      <c r="F182" s="847">
        <v>25296.146023073736</v>
      </c>
      <c r="G182" s="49">
        <v>18600</v>
      </c>
      <c r="H182" s="109" t="s">
        <v>1040</v>
      </c>
      <c r="I182" s="369" t="s">
        <v>1039</v>
      </c>
      <c r="J182" s="50">
        <v>2</v>
      </c>
      <c r="K182" s="115" t="s">
        <v>1268</v>
      </c>
      <c r="L182" s="16">
        <v>1</v>
      </c>
      <c r="M182" s="529" t="s">
        <v>9652</v>
      </c>
      <c r="N182" s="16">
        <v>1</v>
      </c>
      <c r="O182" s="69" t="s">
        <v>572</v>
      </c>
      <c r="P182" s="50">
        <v>0</v>
      </c>
      <c r="Q182" s="53" t="s">
        <v>572</v>
      </c>
      <c r="R182" s="16">
        <v>0</v>
      </c>
      <c r="S182" s="50">
        <v>0</v>
      </c>
      <c r="T182" s="167" t="s">
        <v>572</v>
      </c>
      <c r="U182" s="16">
        <v>2</v>
      </c>
      <c r="V182" s="254">
        <v>1</v>
      </c>
      <c r="W182" s="16">
        <v>0</v>
      </c>
      <c r="X182" s="17" t="s">
        <v>572</v>
      </c>
      <c r="Y182" s="16">
        <v>1</v>
      </c>
      <c r="Z182" s="19" t="s">
        <v>1828</v>
      </c>
      <c r="AA182" s="16">
        <v>1</v>
      </c>
      <c r="AB182" s="50">
        <v>1</v>
      </c>
      <c r="AC182" s="51">
        <v>2001</v>
      </c>
      <c r="AD182" s="16">
        <v>0</v>
      </c>
      <c r="AE182" s="50"/>
      <c r="AF182" s="50" t="s">
        <v>572</v>
      </c>
      <c r="AG182" s="51" t="s">
        <v>572</v>
      </c>
      <c r="AH182" s="16">
        <v>0</v>
      </c>
      <c r="AI182" s="50"/>
      <c r="AJ182" s="51" t="s">
        <v>572</v>
      </c>
      <c r="AK182" s="16">
        <v>1</v>
      </c>
      <c r="AL182" s="50">
        <v>4</v>
      </c>
      <c r="AM182" s="50">
        <v>1</v>
      </c>
      <c r="AN182" s="51">
        <v>2010</v>
      </c>
      <c r="AO182" s="16">
        <v>0</v>
      </c>
      <c r="AP182" s="50"/>
      <c r="AQ182" s="51" t="s">
        <v>572</v>
      </c>
      <c r="AR182" s="16">
        <v>1</v>
      </c>
      <c r="AS182" s="50">
        <v>1</v>
      </c>
      <c r="AT182" s="50">
        <v>1</v>
      </c>
      <c r="AU182" s="50">
        <v>0</v>
      </c>
      <c r="AV182" s="50">
        <v>0</v>
      </c>
      <c r="AW182" s="50">
        <v>1</v>
      </c>
      <c r="AX182" s="50">
        <v>0</v>
      </c>
      <c r="AY182" s="50">
        <v>1</v>
      </c>
      <c r="AZ182" s="50">
        <v>1</v>
      </c>
      <c r="BA182" s="50">
        <v>1</v>
      </c>
      <c r="BB182" s="50">
        <v>0</v>
      </c>
      <c r="BC182" s="69" t="s">
        <v>572</v>
      </c>
      <c r="BD182" s="423">
        <v>0</v>
      </c>
      <c r="BE182" s="19" t="s">
        <v>572</v>
      </c>
      <c r="BF182" s="25">
        <v>0</v>
      </c>
      <c r="BG182" s="19" t="s">
        <v>572</v>
      </c>
      <c r="BH182" s="16">
        <v>1</v>
      </c>
      <c r="BI182" s="19" t="s">
        <v>2658</v>
      </c>
      <c r="BJ182" s="16">
        <v>0</v>
      </c>
      <c r="BK182" s="21" t="s">
        <v>1042</v>
      </c>
      <c r="BL182" s="20" t="s">
        <v>1041</v>
      </c>
      <c r="BM182" s="21" t="s">
        <v>1044</v>
      </c>
      <c r="BN182" s="20" t="s">
        <v>1043</v>
      </c>
      <c r="BO182" s="132" t="s">
        <v>572</v>
      </c>
      <c r="BP182" s="16">
        <v>0</v>
      </c>
      <c r="BQ182" s="134" t="s">
        <v>572</v>
      </c>
      <c r="BR182" s="16">
        <v>1</v>
      </c>
      <c r="BS182" s="19" t="s">
        <v>1826</v>
      </c>
      <c r="BT182" s="16">
        <v>0</v>
      </c>
      <c r="BU182" s="69" t="s">
        <v>572</v>
      </c>
      <c r="BV182" s="16">
        <v>0</v>
      </c>
      <c r="BW182" s="50">
        <v>3</v>
      </c>
      <c r="BX182" s="69" t="s">
        <v>572</v>
      </c>
      <c r="BY182" s="16" t="s">
        <v>1966</v>
      </c>
      <c r="BZ182" s="50" t="s">
        <v>572</v>
      </c>
      <c r="CA182" s="50" t="s">
        <v>572</v>
      </c>
      <c r="CB182" s="50" t="s">
        <v>572</v>
      </c>
      <c r="CC182" s="51" t="s">
        <v>572</v>
      </c>
      <c r="CD182" s="83" t="s">
        <v>1281</v>
      </c>
      <c r="CE182" s="1131" t="s">
        <v>1626</v>
      </c>
      <c r="CF182" s="75" t="s">
        <v>1548</v>
      </c>
      <c r="CG182" s="75" t="s">
        <v>13</v>
      </c>
      <c r="CH182" s="75">
        <v>3</v>
      </c>
      <c r="CI182" s="75">
        <v>2005</v>
      </c>
      <c r="CJ182" s="75" t="s">
        <v>1542</v>
      </c>
      <c r="CK182" s="75">
        <v>1</v>
      </c>
      <c r="CL182" s="75">
        <v>1</v>
      </c>
      <c r="CM182" s="75" t="s">
        <v>3123</v>
      </c>
      <c r="CN182" s="75" t="s">
        <v>1553</v>
      </c>
      <c r="CO182" s="75">
        <f t="shared" si="20"/>
        <v>3</v>
      </c>
      <c r="CP182" s="336"/>
      <c r="CQ182" s="67">
        <v>180</v>
      </c>
      <c r="CR182" s="500" t="s">
        <v>1038</v>
      </c>
      <c r="CS182" s="507" t="s">
        <v>3723</v>
      </c>
      <c r="CT182" s="511"/>
      <c r="CU182" s="512"/>
      <c r="CV182" s="632" t="s">
        <v>5694</v>
      </c>
      <c r="CW182" s="568">
        <v>1</v>
      </c>
      <c r="CX182" s="636" t="s">
        <v>5694</v>
      </c>
      <c r="CY182" s="380">
        <v>0.52898999999999996</v>
      </c>
      <c r="CZ182" s="380">
        <v>0.33069999999999999</v>
      </c>
      <c r="DA182" s="656">
        <v>63</v>
      </c>
      <c r="DB182" s="597">
        <v>41</v>
      </c>
      <c r="DC182" s="597">
        <v>7</v>
      </c>
      <c r="DD182" s="597">
        <v>24</v>
      </c>
      <c r="DE182" s="156" t="s">
        <v>9026</v>
      </c>
      <c r="DF182" s="1025" t="s">
        <v>9093</v>
      </c>
      <c r="DG182" s="717">
        <v>6</v>
      </c>
      <c r="DH182" s="119" t="s">
        <v>9215</v>
      </c>
      <c r="DI182" s="700">
        <v>2008</v>
      </c>
      <c r="DJ182" s="521" t="s">
        <v>4409</v>
      </c>
      <c r="DK182" s="537">
        <v>1980</v>
      </c>
      <c r="DL182" s="538" t="s">
        <v>4410</v>
      </c>
      <c r="DM182" s="581">
        <v>1980</v>
      </c>
      <c r="DN182" s="580">
        <v>2</v>
      </c>
      <c r="DO182" s="580">
        <v>4</v>
      </c>
      <c r="DP182" s="183" t="s">
        <v>572</v>
      </c>
      <c r="DQ182" s="183" t="s">
        <v>572</v>
      </c>
      <c r="DR182" s="183" t="s">
        <v>572</v>
      </c>
      <c r="DS182" s="184" t="s">
        <v>572</v>
      </c>
      <c r="DT182" s="571" t="s">
        <v>6672</v>
      </c>
      <c r="DU182" s="340">
        <v>1942</v>
      </c>
      <c r="DV182" s="183" t="s">
        <v>7013</v>
      </c>
      <c r="DW182" s="547" t="s">
        <v>6674</v>
      </c>
      <c r="DX182" s="183">
        <v>2</v>
      </c>
      <c r="DY182" s="183" t="s">
        <v>6676</v>
      </c>
      <c r="DZ182" s="538" t="s">
        <v>6675</v>
      </c>
      <c r="EA182" s="256">
        <v>2009</v>
      </c>
      <c r="EB182" s="58">
        <v>3</v>
      </c>
      <c r="EC182" s="183">
        <v>2</v>
      </c>
      <c r="ED182" s="642" t="s">
        <v>5505</v>
      </c>
      <c r="EE182" s="183">
        <v>1938</v>
      </c>
      <c r="EF182" s="537">
        <v>1973</v>
      </c>
      <c r="EG182" s="183">
        <v>4</v>
      </c>
      <c r="EH182" s="541" t="s">
        <v>4064</v>
      </c>
      <c r="EI182" s="547" t="s">
        <v>4470</v>
      </c>
      <c r="EJ182" s="183">
        <v>2</v>
      </c>
      <c r="EK182" s="183" t="s">
        <v>6962</v>
      </c>
      <c r="EL182" s="538" t="s">
        <v>6152</v>
      </c>
      <c r="EM182" s="58">
        <v>2009</v>
      </c>
      <c r="EN182" s="58">
        <v>3</v>
      </c>
      <c r="EO182" s="700">
        <v>2</v>
      </c>
      <c r="EP182" s="340">
        <v>1</v>
      </c>
      <c r="EQ182" s="340">
        <v>0</v>
      </c>
      <c r="ER182" s="611" t="s">
        <v>572</v>
      </c>
      <c r="ES182" s="183" t="s">
        <v>572</v>
      </c>
      <c r="ET182" s="184">
        <v>1</v>
      </c>
      <c r="EU182" s="799">
        <v>0</v>
      </c>
      <c r="EV182" s="611" t="s">
        <v>572</v>
      </c>
      <c r="EW182" s="183" t="s">
        <v>572</v>
      </c>
      <c r="EX182" s="597">
        <v>0</v>
      </c>
      <c r="EY182" s="571" t="s">
        <v>6289</v>
      </c>
      <c r="EZ182" s="183">
        <v>2011</v>
      </c>
      <c r="FA182" s="599">
        <v>1</v>
      </c>
      <c r="FB182" s="742">
        <f>IFERROR(VLOOKUP($C182,'PS Employment'!$B$2:$N$107,12,FALSE)*1000,"-")</f>
        <v>158300</v>
      </c>
      <c r="FC182" s="740">
        <v>2</v>
      </c>
      <c r="FD182" s="824" t="s">
        <v>4410</v>
      </c>
      <c r="FE182" s="749">
        <v>2008</v>
      </c>
      <c r="FF182" s="759" t="s">
        <v>6901</v>
      </c>
      <c r="FG182" s="763" t="s">
        <v>7082</v>
      </c>
      <c r="FH182" s="793">
        <v>2</v>
      </c>
      <c r="FI182" s="785" t="s">
        <v>7154</v>
      </c>
      <c r="FJ182" s="536" t="s">
        <v>6902</v>
      </c>
      <c r="FK182" s="597">
        <v>2006</v>
      </c>
      <c r="FL182" s="597">
        <v>3</v>
      </c>
      <c r="FM182" s="599">
        <v>2</v>
      </c>
      <c r="FN182" s="768" t="s">
        <v>6901</v>
      </c>
      <c r="FO182" s="763" t="s">
        <v>7082</v>
      </c>
      <c r="FP182" s="793">
        <v>2</v>
      </c>
      <c r="FQ182" s="785" t="s">
        <v>7154</v>
      </c>
      <c r="FR182" s="536" t="s">
        <v>6903</v>
      </c>
      <c r="FS182" s="597">
        <v>2006</v>
      </c>
      <c r="FT182" s="597">
        <v>3</v>
      </c>
      <c r="FU182" s="599">
        <v>2</v>
      </c>
      <c r="FV182" s="564" t="s">
        <v>2317</v>
      </c>
      <c r="FW182" s="547" t="s">
        <v>7634</v>
      </c>
      <c r="FX182" s="536" t="s">
        <v>6575</v>
      </c>
      <c r="FY182" s="539">
        <v>2013</v>
      </c>
      <c r="FZ182" s="539">
        <v>3</v>
      </c>
      <c r="GA182" s="698">
        <v>1</v>
      </c>
      <c r="GB182" s="650" t="s">
        <v>6576</v>
      </c>
      <c r="GC182" s="109" t="s">
        <v>9441</v>
      </c>
      <c r="GD182" s="183">
        <v>2</v>
      </c>
      <c r="GE182" s="683" t="s">
        <v>8834</v>
      </c>
      <c r="GF182" s="183">
        <v>1985</v>
      </c>
      <c r="GG182" s="58">
        <v>3</v>
      </c>
      <c r="GH182" s="340" t="s">
        <v>8835</v>
      </c>
      <c r="GI182" s="184">
        <v>4</v>
      </c>
      <c r="GJ182" s="426">
        <f t="shared" si="21"/>
        <v>14</v>
      </c>
      <c r="GK182" s="427">
        <f t="shared" si="22"/>
        <v>63.636363636363633</v>
      </c>
      <c r="GL182" s="12" t="str">
        <f t="shared" si="23"/>
        <v>B</v>
      </c>
      <c r="GM182" s="83" t="s">
        <v>38</v>
      </c>
      <c r="GN182" s="83" t="s">
        <v>2457</v>
      </c>
      <c r="GO182" s="342"/>
      <c r="GP182" s="1017">
        <v>33.700000000000003</v>
      </c>
      <c r="GQ182" s="59">
        <v>0</v>
      </c>
      <c r="GR182" s="57"/>
      <c r="GS182" s="58"/>
      <c r="GT182" s="59"/>
    </row>
    <row r="183" spans="1:202" x14ac:dyDescent="0.25">
      <c r="A183" s="67">
        <v>181</v>
      </c>
      <c r="B183" s="13"/>
      <c r="C183" s="14" t="s">
        <v>1045</v>
      </c>
      <c r="D183" s="83" t="s">
        <v>46</v>
      </c>
      <c r="E183" s="849">
        <v>11253.554</v>
      </c>
      <c r="F183" s="847">
        <v>44130.245150730101</v>
      </c>
      <c r="G183" s="49">
        <v>3970</v>
      </c>
      <c r="H183" s="109" t="s">
        <v>1047</v>
      </c>
      <c r="I183" s="369" t="s">
        <v>1046</v>
      </c>
      <c r="J183" s="50">
        <v>2</v>
      </c>
      <c r="K183" s="115" t="s">
        <v>1267</v>
      </c>
      <c r="L183" s="16">
        <v>1</v>
      </c>
      <c r="M183" s="19" t="s">
        <v>1730</v>
      </c>
      <c r="N183" s="16">
        <v>2</v>
      </c>
      <c r="O183" s="288" t="s">
        <v>9553</v>
      </c>
      <c r="P183" s="50">
        <v>1</v>
      </c>
      <c r="Q183" s="115" t="s">
        <v>9554</v>
      </c>
      <c r="R183" s="16">
        <v>0</v>
      </c>
      <c r="S183" s="50">
        <v>0</v>
      </c>
      <c r="T183" s="167" t="s">
        <v>572</v>
      </c>
      <c r="U183" s="16">
        <v>1</v>
      </c>
      <c r="V183" s="254">
        <v>0</v>
      </c>
      <c r="W183" s="16">
        <v>1</v>
      </c>
      <c r="X183" s="1" t="s">
        <v>9555</v>
      </c>
      <c r="Y183" s="16">
        <v>0</v>
      </c>
      <c r="Z183" s="17" t="s">
        <v>572</v>
      </c>
      <c r="AA183" s="16">
        <v>1</v>
      </c>
      <c r="AB183" s="50">
        <v>1</v>
      </c>
      <c r="AC183" s="51">
        <v>2010</v>
      </c>
      <c r="AD183" s="16">
        <v>0</v>
      </c>
      <c r="AE183" s="50"/>
      <c r="AF183" s="50" t="s">
        <v>572</v>
      </c>
      <c r="AG183" s="51" t="s">
        <v>572</v>
      </c>
      <c r="AH183" s="16">
        <v>0</v>
      </c>
      <c r="AI183" s="50"/>
      <c r="AJ183" s="51" t="s">
        <v>572</v>
      </c>
      <c r="AK183" s="16">
        <v>1</v>
      </c>
      <c r="AL183" s="50">
        <v>4</v>
      </c>
      <c r="AM183" s="50">
        <v>1</v>
      </c>
      <c r="AN183" s="51">
        <v>2010</v>
      </c>
      <c r="AO183" s="16">
        <v>0</v>
      </c>
      <c r="AP183" s="50"/>
      <c r="AQ183" s="51" t="s">
        <v>572</v>
      </c>
      <c r="AR183" s="16">
        <v>1</v>
      </c>
      <c r="AS183" s="50">
        <v>0</v>
      </c>
      <c r="AT183" s="50">
        <v>0</v>
      </c>
      <c r="AU183" s="50">
        <v>0</v>
      </c>
      <c r="AV183" s="50">
        <v>0</v>
      </c>
      <c r="AW183" s="50">
        <v>1</v>
      </c>
      <c r="AX183" s="50">
        <v>0</v>
      </c>
      <c r="AY183" s="50">
        <v>0</v>
      </c>
      <c r="AZ183" s="50">
        <v>1</v>
      </c>
      <c r="BA183" s="50">
        <v>0</v>
      </c>
      <c r="BB183" s="50">
        <v>0</v>
      </c>
      <c r="BC183" s="69" t="s">
        <v>572</v>
      </c>
      <c r="BD183" s="423">
        <v>1</v>
      </c>
      <c r="BE183" s="19" t="s">
        <v>5695</v>
      </c>
      <c r="BF183" s="25">
        <v>0</v>
      </c>
      <c r="BG183" s="1" t="s">
        <v>572</v>
      </c>
      <c r="BH183" s="16">
        <v>1</v>
      </c>
      <c r="BI183" s="19" t="s">
        <v>1730</v>
      </c>
      <c r="BJ183" s="16">
        <v>0</v>
      </c>
      <c r="BK183" s="21" t="s">
        <v>1049</v>
      </c>
      <c r="BL183" s="20" t="s">
        <v>1048</v>
      </c>
      <c r="BM183" s="21" t="s">
        <v>1051</v>
      </c>
      <c r="BN183" s="20" t="s">
        <v>1050</v>
      </c>
      <c r="BO183" s="132" t="s">
        <v>572</v>
      </c>
      <c r="BP183" s="16">
        <v>0</v>
      </c>
      <c r="BQ183" s="134" t="s">
        <v>572</v>
      </c>
      <c r="BR183" s="16">
        <v>1</v>
      </c>
      <c r="BS183" s="19" t="s">
        <v>1815</v>
      </c>
      <c r="BT183" s="16">
        <v>2</v>
      </c>
      <c r="BU183" s="69" t="s">
        <v>572</v>
      </c>
      <c r="BV183" s="16">
        <v>0</v>
      </c>
      <c r="BW183" s="50">
        <v>1</v>
      </c>
      <c r="BX183" s="69" t="s">
        <v>572</v>
      </c>
      <c r="BY183" s="16" t="s">
        <v>1958</v>
      </c>
      <c r="BZ183" s="50" t="s">
        <v>2007</v>
      </c>
      <c r="CA183" s="50" t="s">
        <v>572</v>
      </c>
      <c r="CB183" s="50" t="s">
        <v>572</v>
      </c>
      <c r="CC183" s="51">
        <v>0</v>
      </c>
      <c r="CD183" s="83" t="s">
        <v>1731</v>
      </c>
      <c r="CE183" s="1131" t="s">
        <v>1732</v>
      </c>
      <c r="CF183" s="75" t="s">
        <v>1548</v>
      </c>
      <c r="CG183" s="75" t="s">
        <v>1549</v>
      </c>
      <c r="CH183" s="75">
        <v>3</v>
      </c>
      <c r="CI183" s="75">
        <v>2003</v>
      </c>
      <c r="CJ183" s="75" t="s">
        <v>1548</v>
      </c>
      <c r="CK183" s="75">
        <v>1</v>
      </c>
      <c r="CL183" s="75">
        <v>1</v>
      </c>
      <c r="CM183" s="75" t="s">
        <v>1563</v>
      </c>
      <c r="CN183" s="75" t="s">
        <v>1553</v>
      </c>
      <c r="CO183" s="75">
        <f t="shared" si="20"/>
        <v>2</v>
      </c>
      <c r="CP183" s="336"/>
      <c r="CQ183" s="67">
        <v>181</v>
      </c>
      <c r="CR183" s="500" t="s">
        <v>1045</v>
      </c>
      <c r="CS183" s="507" t="s">
        <v>3724</v>
      </c>
      <c r="CT183" s="511"/>
      <c r="CU183" s="512"/>
      <c r="CV183" s="632" t="s">
        <v>4756</v>
      </c>
      <c r="CW183" s="568">
        <v>2</v>
      </c>
      <c r="CX183" s="636" t="s">
        <v>4756</v>
      </c>
      <c r="CY183" s="380">
        <v>0.71738999999999997</v>
      </c>
      <c r="CZ183" s="380">
        <v>0.63780000000000003</v>
      </c>
      <c r="DA183" s="656">
        <v>91</v>
      </c>
      <c r="DB183" s="597">
        <v>61</v>
      </c>
      <c r="DC183" s="597">
        <v>33</v>
      </c>
      <c r="DD183" s="597">
        <v>53</v>
      </c>
      <c r="DE183" s="156" t="s">
        <v>9027</v>
      </c>
      <c r="DF183" s="1025" t="s">
        <v>9028</v>
      </c>
      <c r="DG183" s="717">
        <v>5</v>
      </c>
      <c r="DH183" s="119" t="s">
        <v>9216</v>
      </c>
      <c r="DI183" s="700">
        <v>2009</v>
      </c>
      <c r="DJ183" s="521" t="s">
        <v>4411</v>
      </c>
      <c r="DK183" s="537">
        <v>1975</v>
      </c>
      <c r="DL183" s="538" t="s">
        <v>3993</v>
      </c>
      <c r="DM183" s="580">
        <v>2011</v>
      </c>
      <c r="DN183" s="580">
        <v>3</v>
      </c>
      <c r="DO183" s="580">
        <v>4</v>
      </c>
      <c r="DP183" s="183" t="s">
        <v>572</v>
      </c>
      <c r="DQ183" s="183" t="s">
        <v>572</v>
      </c>
      <c r="DR183" s="183" t="s">
        <v>572</v>
      </c>
      <c r="DS183" s="184" t="s">
        <v>572</v>
      </c>
      <c r="DT183" s="571" t="s">
        <v>6679</v>
      </c>
      <c r="DU183" s="676">
        <v>1957</v>
      </c>
      <c r="DV183" s="183" t="s">
        <v>7150</v>
      </c>
      <c r="DW183" s="547" t="s">
        <v>7149</v>
      </c>
      <c r="DX183" s="183">
        <v>1</v>
      </c>
      <c r="DY183" s="183" t="s">
        <v>1563</v>
      </c>
      <c r="DZ183" s="538" t="s">
        <v>1730</v>
      </c>
      <c r="EA183" s="374">
        <v>2004</v>
      </c>
      <c r="EB183" s="370">
        <v>3</v>
      </c>
      <c r="EC183" s="539">
        <v>2</v>
      </c>
      <c r="ED183" s="642" t="s">
        <v>5506</v>
      </c>
      <c r="EE183" s="539">
        <v>1957</v>
      </c>
      <c r="EF183" s="537">
        <v>1966</v>
      </c>
      <c r="EG183" s="539">
        <v>2</v>
      </c>
      <c r="EH183" s="547" t="s">
        <v>9527</v>
      </c>
      <c r="EI183" s="541" t="s">
        <v>4149</v>
      </c>
      <c r="EJ183" s="629">
        <v>1</v>
      </c>
      <c r="EK183" s="629" t="s">
        <v>1563</v>
      </c>
      <c r="EL183" s="538" t="s">
        <v>6060</v>
      </c>
      <c r="EM183" s="370">
        <v>1982</v>
      </c>
      <c r="EN183" s="370">
        <v>3</v>
      </c>
      <c r="EO183" s="700">
        <v>2</v>
      </c>
      <c r="EP183" s="676">
        <v>1</v>
      </c>
      <c r="EQ183" s="676">
        <v>1</v>
      </c>
      <c r="ER183" s="571" t="s">
        <v>4608</v>
      </c>
      <c r="ES183" s="183">
        <v>2008</v>
      </c>
      <c r="ET183" s="184">
        <v>3</v>
      </c>
      <c r="EU183" s="799">
        <v>1</v>
      </c>
      <c r="EV183" s="611" t="s">
        <v>572</v>
      </c>
      <c r="EW183" s="183" t="s">
        <v>572</v>
      </c>
      <c r="EX183" s="597">
        <v>0</v>
      </c>
      <c r="EY183" s="571" t="s">
        <v>6290</v>
      </c>
      <c r="EZ183" s="183">
        <v>2008</v>
      </c>
      <c r="FA183" s="599">
        <v>3</v>
      </c>
      <c r="FB183" s="742">
        <v>600000</v>
      </c>
      <c r="FC183" s="740">
        <v>2</v>
      </c>
      <c r="FD183" s="824" t="s">
        <v>7152</v>
      </c>
      <c r="FE183" s="749">
        <v>2012</v>
      </c>
      <c r="FF183" s="764" t="s">
        <v>6904</v>
      </c>
      <c r="FG183" s="760" t="s">
        <v>7148</v>
      </c>
      <c r="FH183" s="792">
        <v>1</v>
      </c>
      <c r="FI183" s="784" t="s">
        <v>1563</v>
      </c>
      <c r="FJ183" s="536" t="s">
        <v>7152</v>
      </c>
      <c r="FK183" s="597">
        <v>1983</v>
      </c>
      <c r="FL183" s="717">
        <v>3</v>
      </c>
      <c r="FM183" s="599">
        <v>2</v>
      </c>
      <c r="FN183" s="775" t="s">
        <v>6904</v>
      </c>
      <c r="FO183" s="760" t="s">
        <v>7151</v>
      </c>
      <c r="FP183" s="792">
        <v>1</v>
      </c>
      <c r="FQ183" s="784" t="s">
        <v>1563</v>
      </c>
      <c r="FR183" s="536" t="s">
        <v>7152</v>
      </c>
      <c r="FS183" s="597">
        <v>1989</v>
      </c>
      <c r="FT183" s="597">
        <v>3</v>
      </c>
      <c r="FU183" s="599">
        <v>2</v>
      </c>
      <c r="FV183" s="564" t="s">
        <v>1546</v>
      </c>
      <c r="FW183" s="541" t="s">
        <v>6578</v>
      </c>
      <c r="FX183" s="536" t="s">
        <v>6577</v>
      </c>
      <c r="FY183" s="539">
        <v>2013</v>
      </c>
      <c r="FZ183" s="539">
        <v>2</v>
      </c>
      <c r="GA183" s="698">
        <v>2</v>
      </c>
      <c r="GB183" s="860" t="s">
        <v>572</v>
      </c>
      <c r="GC183" s="980" t="s">
        <v>8</v>
      </c>
      <c r="GD183" s="183">
        <v>1</v>
      </c>
      <c r="GE183" s="683" t="s">
        <v>1563</v>
      </c>
      <c r="GF183" s="183">
        <v>2011</v>
      </c>
      <c r="GG183" s="183">
        <v>3</v>
      </c>
      <c r="GH183" s="340" t="s">
        <v>8835</v>
      </c>
      <c r="GI183" s="184">
        <v>4</v>
      </c>
      <c r="GJ183" s="426">
        <f t="shared" si="21"/>
        <v>17</v>
      </c>
      <c r="GK183" s="427">
        <f t="shared" si="22"/>
        <v>77.272727272727266</v>
      </c>
      <c r="GL183" s="12" t="str">
        <f t="shared" si="23"/>
        <v>A</v>
      </c>
      <c r="GM183" s="83" t="s">
        <v>46</v>
      </c>
      <c r="GN183" s="18" t="s">
        <v>2458</v>
      </c>
      <c r="GO183" s="342"/>
      <c r="GP183" s="1016"/>
      <c r="GQ183" s="184">
        <v>0</v>
      </c>
      <c r="GR183" s="57"/>
      <c r="GS183" s="58"/>
      <c r="GT183" s="59"/>
    </row>
    <row r="184" spans="1:202" x14ac:dyDescent="0.25">
      <c r="A184" s="67">
        <v>182</v>
      </c>
      <c r="B184" s="13"/>
      <c r="C184" s="14" t="s">
        <v>1052</v>
      </c>
      <c r="D184" s="83" t="s">
        <v>21</v>
      </c>
      <c r="E184" s="849">
        <v>78665.83</v>
      </c>
      <c r="F184" s="847">
        <v>782998.10540155554</v>
      </c>
      <c r="G184" s="49">
        <v>9950</v>
      </c>
      <c r="H184" s="109" t="s">
        <v>1054</v>
      </c>
      <c r="I184" s="369" t="s">
        <v>1053</v>
      </c>
      <c r="J184" s="50">
        <v>2</v>
      </c>
      <c r="K184" s="115" t="s">
        <v>1266</v>
      </c>
      <c r="L184" s="16">
        <v>2</v>
      </c>
      <c r="M184" s="1" t="s">
        <v>3755</v>
      </c>
      <c r="N184" s="16">
        <v>3</v>
      </c>
      <c r="O184" s="1" t="s">
        <v>1270</v>
      </c>
      <c r="P184" s="50">
        <v>1</v>
      </c>
      <c r="Q184" s="110" t="s">
        <v>1270</v>
      </c>
      <c r="R184" s="16">
        <v>0</v>
      </c>
      <c r="S184" s="50">
        <v>1</v>
      </c>
      <c r="T184" s="177" t="s">
        <v>2687</v>
      </c>
      <c r="U184" s="16">
        <v>2</v>
      </c>
      <c r="V184" s="254">
        <v>1</v>
      </c>
      <c r="W184" s="16">
        <v>1</v>
      </c>
      <c r="X184" s="19" t="s">
        <v>1814</v>
      </c>
      <c r="Y184" s="16">
        <v>1</v>
      </c>
      <c r="Z184" s="19" t="s">
        <v>1807</v>
      </c>
      <c r="AA184" s="16">
        <v>1</v>
      </c>
      <c r="AB184" s="50">
        <v>1</v>
      </c>
      <c r="AC184" s="51">
        <v>2004</v>
      </c>
      <c r="AD184" s="16">
        <v>1</v>
      </c>
      <c r="AE184" s="50">
        <v>1</v>
      </c>
      <c r="AF184" s="50">
        <v>3</v>
      </c>
      <c r="AG184" s="51">
        <v>2006</v>
      </c>
      <c r="AH184" s="16">
        <v>1</v>
      </c>
      <c r="AI184" s="50">
        <v>1</v>
      </c>
      <c r="AJ184" s="51">
        <v>2004</v>
      </c>
      <c r="AK184" s="16">
        <v>1</v>
      </c>
      <c r="AL184" s="50">
        <v>2</v>
      </c>
      <c r="AM184" s="50">
        <v>1</v>
      </c>
      <c r="AN184" s="51">
        <v>2004</v>
      </c>
      <c r="AO184" s="16">
        <v>1</v>
      </c>
      <c r="AP184" s="50">
        <v>0</v>
      </c>
      <c r="AQ184" s="51">
        <v>2004</v>
      </c>
      <c r="AR184" s="16">
        <v>1</v>
      </c>
      <c r="AS184" s="50">
        <v>1</v>
      </c>
      <c r="AT184" s="50">
        <v>1</v>
      </c>
      <c r="AU184" s="50">
        <v>0</v>
      </c>
      <c r="AV184" s="50">
        <v>0</v>
      </c>
      <c r="AW184" s="50">
        <v>1</v>
      </c>
      <c r="AX184" s="50">
        <v>1</v>
      </c>
      <c r="AY184" s="50">
        <v>0</v>
      </c>
      <c r="AZ184" s="50">
        <v>1</v>
      </c>
      <c r="BA184" s="50">
        <v>1</v>
      </c>
      <c r="BB184" s="50">
        <v>1</v>
      </c>
      <c r="BC184" s="19" t="s">
        <v>1809</v>
      </c>
      <c r="BD184" s="423">
        <v>1</v>
      </c>
      <c r="BE184" s="19" t="s">
        <v>3497</v>
      </c>
      <c r="BF184" s="25">
        <v>1</v>
      </c>
      <c r="BG184" s="19" t="s">
        <v>1810</v>
      </c>
      <c r="BH184" s="16">
        <v>1</v>
      </c>
      <c r="BI184" s="19" t="s">
        <v>1811</v>
      </c>
      <c r="BJ184" s="16">
        <v>3</v>
      </c>
      <c r="BK184" s="21" t="s">
        <v>1056</v>
      </c>
      <c r="BL184" s="20" t="s">
        <v>1055</v>
      </c>
      <c r="BM184" s="21" t="s">
        <v>1058</v>
      </c>
      <c r="BN184" s="20" t="s">
        <v>1057</v>
      </c>
      <c r="BO184" s="19" t="s">
        <v>1808</v>
      </c>
      <c r="BP184" s="16">
        <v>1</v>
      </c>
      <c r="BQ184" s="19" t="s">
        <v>1812</v>
      </c>
      <c r="BR184" s="16">
        <v>1</v>
      </c>
      <c r="BS184" s="19" t="s">
        <v>1813</v>
      </c>
      <c r="BT184" s="16">
        <v>2</v>
      </c>
      <c r="BU184" s="17" t="s">
        <v>96</v>
      </c>
      <c r="BV184" s="16">
        <v>0</v>
      </c>
      <c r="BW184" s="50">
        <v>3</v>
      </c>
      <c r="BX184" s="69" t="s">
        <v>572</v>
      </c>
      <c r="BY184" s="16" t="s">
        <v>2002</v>
      </c>
      <c r="BZ184" s="50" t="s">
        <v>1966</v>
      </c>
      <c r="CA184" s="50" t="s">
        <v>572</v>
      </c>
      <c r="CB184" s="50" t="s">
        <v>572</v>
      </c>
      <c r="CC184" s="51">
        <v>0</v>
      </c>
      <c r="CD184" s="75" t="s">
        <v>1374</v>
      </c>
      <c r="CE184" s="1131" t="s">
        <v>1624</v>
      </c>
      <c r="CF184" s="75" t="s">
        <v>1548</v>
      </c>
      <c r="CG184" s="75" t="s">
        <v>13</v>
      </c>
      <c r="CH184" s="73">
        <v>3</v>
      </c>
      <c r="CI184" s="67">
        <v>2001</v>
      </c>
      <c r="CJ184" s="73" t="s">
        <v>1542</v>
      </c>
      <c r="CK184" s="73">
        <v>1</v>
      </c>
      <c r="CL184" s="74">
        <v>1</v>
      </c>
      <c r="CM184" s="67" t="s">
        <v>1625</v>
      </c>
      <c r="CN184" s="75" t="s">
        <v>1553</v>
      </c>
      <c r="CO184" s="75">
        <f t="shared" si="20"/>
        <v>3</v>
      </c>
      <c r="CP184" s="336"/>
      <c r="CQ184" s="67">
        <v>182</v>
      </c>
      <c r="CR184" s="500" t="s">
        <v>1052</v>
      </c>
      <c r="CS184" s="507" t="s">
        <v>3725</v>
      </c>
      <c r="CT184" s="511"/>
      <c r="CU184" s="512"/>
      <c r="CV184" s="632" t="s">
        <v>5557</v>
      </c>
      <c r="CW184" s="568">
        <v>2</v>
      </c>
      <c r="CX184" s="636" t="s">
        <v>5696</v>
      </c>
      <c r="CY184" s="652">
        <v>0.60145000000000004</v>
      </c>
      <c r="CZ184" s="652">
        <v>0.55910000000000004</v>
      </c>
      <c r="DA184" s="601">
        <v>81</v>
      </c>
      <c r="DB184" s="560">
        <v>57</v>
      </c>
      <c r="DC184" s="560">
        <v>23</v>
      </c>
      <c r="DD184" s="560">
        <v>50</v>
      </c>
      <c r="DE184" s="156" t="s">
        <v>9029</v>
      </c>
      <c r="DF184" s="1025" t="s">
        <v>9217</v>
      </c>
      <c r="DG184" s="717">
        <v>5</v>
      </c>
      <c r="DH184" s="119" t="s">
        <v>9254</v>
      </c>
      <c r="DI184" s="700">
        <v>2005</v>
      </c>
      <c r="DJ184" s="521" t="s">
        <v>4412</v>
      </c>
      <c r="DK184" s="537">
        <v>1927</v>
      </c>
      <c r="DL184" s="538" t="s">
        <v>4413</v>
      </c>
      <c r="DM184" s="370">
        <v>1972</v>
      </c>
      <c r="DN184" s="370">
        <v>3</v>
      </c>
      <c r="DO184" s="580">
        <v>4</v>
      </c>
      <c r="DP184" s="183" t="s">
        <v>572</v>
      </c>
      <c r="DQ184" s="183" t="s">
        <v>572</v>
      </c>
      <c r="DR184" s="183" t="s">
        <v>572</v>
      </c>
      <c r="DS184" s="184" t="s">
        <v>572</v>
      </c>
      <c r="DT184" s="571" t="s">
        <v>6680</v>
      </c>
      <c r="DU184" s="676">
        <v>1923</v>
      </c>
      <c r="DV184" s="183" t="s">
        <v>6682</v>
      </c>
      <c r="DW184" s="547" t="s">
        <v>5754</v>
      </c>
      <c r="DX184" s="183">
        <v>1</v>
      </c>
      <c r="DY184" s="183" t="s">
        <v>1563</v>
      </c>
      <c r="DZ184" s="538" t="s">
        <v>6681</v>
      </c>
      <c r="EA184" s="374">
        <v>1999</v>
      </c>
      <c r="EB184" s="370">
        <v>3</v>
      </c>
      <c r="EC184" s="539">
        <v>3</v>
      </c>
      <c r="ED184" s="642" t="s">
        <v>5507</v>
      </c>
      <c r="EE184" s="539">
        <v>1923</v>
      </c>
      <c r="EF184" s="537">
        <v>1952</v>
      </c>
      <c r="EG184" s="539">
        <v>0</v>
      </c>
      <c r="EH184" s="541" t="s">
        <v>4150</v>
      </c>
      <c r="EI184" s="541" t="s">
        <v>6683</v>
      </c>
      <c r="EJ184" s="183">
        <v>1</v>
      </c>
      <c r="EK184" s="183" t="s">
        <v>1563</v>
      </c>
      <c r="EL184" s="538" t="s">
        <v>6684</v>
      </c>
      <c r="EM184" s="370">
        <v>2000</v>
      </c>
      <c r="EN184" s="370">
        <v>3</v>
      </c>
      <c r="EO184" s="700">
        <v>3</v>
      </c>
      <c r="EP184" s="676">
        <v>1</v>
      </c>
      <c r="EQ184" s="676">
        <v>1</v>
      </c>
      <c r="ER184" s="571" t="s">
        <v>4609</v>
      </c>
      <c r="ES184" s="183">
        <v>2004</v>
      </c>
      <c r="ET184" s="184">
        <v>3</v>
      </c>
      <c r="EU184" s="799">
        <v>1</v>
      </c>
      <c r="EV184" s="611" t="s">
        <v>572</v>
      </c>
      <c r="EW184" s="183" t="s">
        <v>572</v>
      </c>
      <c r="EX184" s="597">
        <v>1</v>
      </c>
      <c r="EY184" s="571" t="s">
        <v>6626</v>
      </c>
      <c r="EZ184" s="183">
        <v>2005</v>
      </c>
      <c r="FA184" s="599">
        <v>3</v>
      </c>
      <c r="FB184" s="742">
        <v>3195938</v>
      </c>
      <c r="FC184" s="740">
        <v>2</v>
      </c>
      <c r="FD184" s="692" t="s">
        <v>7081</v>
      </c>
      <c r="FE184" s="749">
        <v>2014</v>
      </c>
      <c r="FF184" s="764" t="s">
        <v>7080</v>
      </c>
      <c r="FG184" s="760" t="s">
        <v>6897</v>
      </c>
      <c r="FH184" s="792">
        <v>1</v>
      </c>
      <c r="FI184" s="784" t="s">
        <v>1563</v>
      </c>
      <c r="FJ184" s="536" t="s">
        <v>7079</v>
      </c>
      <c r="FK184" s="597">
        <v>2008</v>
      </c>
      <c r="FL184" s="597">
        <v>3</v>
      </c>
      <c r="FM184" s="599">
        <v>2</v>
      </c>
      <c r="FN184" s="775" t="s">
        <v>7083</v>
      </c>
      <c r="FO184" s="773" t="s">
        <v>7084</v>
      </c>
      <c r="FP184" s="792">
        <v>1</v>
      </c>
      <c r="FQ184" s="781" t="s">
        <v>1563</v>
      </c>
      <c r="FR184" s="536" t="s">
        <v>7085</v>
      </c>
      <c r="FS184" s="597">
        <v>2009</v>
      </c>
      <c r="FT184" s="597">
        <v>3</v>
      </c>
      <c r="FU184" s="599">
        <v>2</v>
      </c>
      <c r="FV184" s="566" t="s">
        <v>2486</v>
      </c>
      <c r="FW184" s="547" t="s">
        <v>7635</v>
      </c>
      <c r="FX184" s="536" t="s">
        <v>6579</v>
      </c>
      <c r="FY184" s="539">
        <v>2010</v>
      </c>
      <c r="FZ184" s="539">
        <v>3</v>
      </c>
      <c r="GA184" s="676">
        <v>1</v>
      </c>
      <c r="GB184" s="650" t="s">
        <v>7636</v>
      </c>
      <c r="GC184" s="979" t="s">
        <v>8820</v>
      </c>
      <c r="GD184" s="183">
        <v>1</v>
      </c>
      <c r="GE184" s="683" t="s">
        <v>1563</v>
      </c>
      <c r="GF184" s="183">
        <v>2007</v>
      </c>
      <c r="GG184" s="183">
        <v>3</v>
      </c>
      <c r="GH184" s="340" t="s">
        <v>9443</v>
      </c>
      <c r="GI184" s="184" t="s">
        <v>8841</v>
      </c>
      <c r="GJ184" s="426">
        <f t="shared" si="21"/>
        <v>20</v>
      </c>
      <c r="GK184" s="427">
        <f t="shared" si="22"/>
        <v>90.909090909090907</v>
      </c>
      <c r="GL184" s="12" t="str">
        <f t="shared" si="23"/>
        <v>A</v>
      </c>
      <c r="GM184" s="83" t="s">
        <v>21</v>
      </c>
      <c r="GN184" s="83" t="s">
        <v>2456</v>
      </c>
      <c r="GO184" s="342"/>
      <c r="GP184" s="1017"/>
      <c r="GQ184" s="59">
        <v>0</v>
      </c>
      <c r="GR184" s="57"/>
      <c r="GS184" s="58" t="s">
        <v>2430</v>
      </c>
      <c r="GT184" s="59"/>
    </row>
    <row r="185" spans="1:202" x14ac:dyDescent="0.25">
      <c r="A185" s="67">
        <v>183</v>
      </c>
      <c r="B185" s="13"/>
      <c r="C185" s="14" t="s">
        <v>1059</v>
      </c>
      <c r="D185" s="83" t="s">
        <v>21</v>
      </c>
      <c r="E185" s="849">
        <v>5373.5020000000004</v>
      </c>
      <c r="F185" s="847">
        <v>40345.337274491605</v>
      </c>
      <c r="G185" s="49">
        <v>7510</v>
      </c>
      <c r="H185" s="109" t="s">
        <v>1230</v>
      </c>
      <c r="I185" s="369" t="s">
        <v>526</v>
      </c>
      <c r="J185" s="50">
        <v>0</v>
      </c>
      <c r="K185" s="53" t="s">
        <v>572</v>
      </c>
      <c r="L185" s="16">
        <v>1</v>
      </c>
      <c r="M185" s="529" t="s">
        <v>9626</v>
      </c>
      <c r="N185" s="16">
        <v>0</v>
      </c>
      <c r="O185" s="385" t="s">
        <v>572</v>
      </c>
      <c r="P185" s="16">
        <v>0</v>
      </c>
      <c r="Q185" s="17" t="s">
        <v>572</v>
      </c>
      <c r="R185" s="16">
        <v>0</v>
      </c>
      <c r="S185" s="50">
        <v>0</v>
      </c>
      <c r="T185" s="167" t="s">
        <v>572</v>
      </c>
      <c r="U185" s="16">
        <v>0</v>
      </c>
      <c r="V185" s="254">
        <v>0</v>
      </c>
      <c r="W185" s="16">
        <v>0</v>
      </c>
      <c r="X185" s="17" t="s">
        <v>572</v>
      </c>
      <c r="Y185" s="16">
        <v>0</v>
      </c>
      <c r="Z185" s="17" t="s">
        <v>572</v>
      </c>
      <c r="AA185" s="16">
        <v>0</v>
      </c>
      <c r="AB185" s="50"/>
      <c r="AC185" s="51" t="s">
        <v>572</v>
      </c>
      <c r="AD185" s="16">
        <v>0</v>
      </c>
      <c r="AE185" s="50"/>
      <c r="AF185" s="50" t="s">
        <v>572</v>
      </c>
      <c r="AG185" s="51" t="s">
        <v>572</v>
      </c>
      <c r="AH185" s="16">
        <v>0</v>
      </c>
      <c r="AI185" s="50"/>
      <c r="AJ185" s="51" t="s">
        <v>572</v>
      </c>
      <c r="AK185" s="16">
        <v>0</v>
      </c>
      <c r="AL185" s="50"/>
      <c r="AM185" s="50"/>
      <c r="AN185" s="51" t="s">
        <v>572</v>
      </c>
      <c r="AO185" s="16">
        <v>0</v>
      </c>
      <c r="AP185" s="50"/>
      <c r="AQ185" s="51" t="s">
        <v>572</v>
      </c>
      <c r="AR185" s="16">
        <v>0</v>
      </c>
      <c r="AS185" s="50">
        <v>0</v>
      </c>
      <c r="AT185" s="50">
        <v>0</v>
      </c>
      <c r="AU185" s="50">
        <v>0</v>
      </c>
      <c r="AV185" s="50">
        <v>0</v>
      </c>
      <c r="AW185" s="50">
        <v>0</v>
      </c>
      <c r="AX185" s="50">
        <v>0</v>
      </c>
      <c r="AY185" s="50">
        <v>0</v>
      </c>
      <c r="AZ185" s="50">
        <v>0</v>
      </c>
      <c r="BA185" s="50">
        <v>0</v>
      </c>
      <c r="BB185" s="50">
        <v>0</v>
      </c>
      <c r="BC185" s="69" t="s">
        <v>572</v>
      </c>
      <c r="BD185" s="423">
        <v>0</v>
      </c>
      <c r="BE185" s="480" t="s">
        <v>572</v>
      </c>
      <c r="BF185" s="25">
        <v>0</v>
      </c>
      <c r="BG185" s="1" t="s">
        <v>572</v>
      </c>
      <c r="BH185" s="16">
        <v>0</v>
      </c>
      <c r="BI185" s="17" t="s">
        <v>572</v>
      </c>
      <c r="BJ185" s="16">
        <v>0</v>
      </c>
      <c r="BK185" s="21" t="s">
        <v>1226</v>
      </c>
      <c r="BL185" s="20" t="s">
        <v>1227</v>
      </c>
      <c r="BM185" s="21" t="s">
        <v>1229</v>
      </c>
      <c r="BN185" s="20" t="s">
        <v>1228</v>
      </c>
      <c r="BO185" s="132" t="s">
        <v>572</v>
      </c>
      <c r="BP185" s="16">
        <v>0</v>
      </c>
      <c r="BQ185" s="134" t="s">
        <v>572</v>
      </c>
      <c r="BR185" s="16">
        <v>0</v>
      </c>
      <c r="BS185" s="17" t="s">
        <v>572</v>
      </c>
      <c r="BT185" s="16">
        <v>0</v>
      </c>
      <c r="BU185" s="69" t="s">
        <v>572</v>
      </c>
      <c r="BV185" s="16">
        <v>0</v>
      </c>
      <c r="BW185" s="50">
        <v>0</v>
      </c>
      <c r="BX185" s="69" t="s">
        <v>572</v>
      </c>
      <c r="BY185" s="16" t="s">
        <v>2001</v>
      </c>
      <c r="BZ185" s="50" t="s">
        <v>572</v>
      </c>
      <c r="CA185" s="50" t="s">
        <v>572</v>
      </c>
      <c r="CB185" s="50" t="s">
        <v>572</v>
      </c>
      <c r="CC185" s="51" t="s">
        <v>572</v>
      </c>
      <c r="CD185" s="75" t="s">
        <v>1298</v>
      </c>
      <c r="CE185" s="1131" t="s">
        <v>1593</v>
      </c>
      <c r="CF185" s="75" t="s">
        <v>1548</v>
      </c>
      <c r="CG185" s="75" t="s">
        <v>1549</v>
      </c>
      <c r="CH185" s="75">
        <v>1</v>
      </c>
      <c r="CI185" s="75">
        <v>2008</v>
      </c>
      <c r="CJ185" s="75" t="s">
        <v>1542</v>
      </c>
      <c r="CK185" s="75">
        <v>1</v>
      </c>
      <c r="CL185" s="75">
        <v>0</v>
      </c>
      <c r="CM185" s="75" t="s">
        <v>1317</v>
      </c>
      <c r="CN185" s="75" t="s">
        <v>572</v>
      </c>
      <c r="CO185" s="75">
        <f t="shared" si="20"/>
        <v>2</v>
      </c>
      <c r="CP185" s="336"/>
      <c r="CQ185" s="67">
        <v>183</v>
      </c>
      <c r="CR185" s="500" t="s">
        <v>1059</v>
      </c>
      <c r="CS185" s="507" t="s">
        <v>3726</v>
      </c>
      <c r="CT185" s="511"/>
      <c r="CU185" s="512" t="s">
        <v>3748</v>
      </c>
      <c r="CV185" s="632" t="s">
        <v>1230</v>
      </c>
      <c r="CW185" s="568">
        <v>0</v>
      </c>
      <c r="CX185" s="631" t="s">
        <v>572</v>
      </c>
      <c r="CY185" s="380">
        <v>8.6959999999999996E-2</v>
      </c>
      <c r="CZ185" s="380">
        <v>8.6599999999999996E-2</v>
      </c>
      <c r="DA185" s="656">
        <v>34</v>
      </c>
      <c r="DB185" s="597">
        <v>11</v>
      </c>
      <c r="DC185" s="597">
        <v>0</v>
      </c>
      <c r="DD185" s="597">
        <v>6</v>
      </c>
      <c r="DE185" s="155" t="s">
        <v>572</v>
      </c>
      <c r="DF185" s="1025" t="s">
        <v>572</v>
      </c>
      <c r="DG185" s="717" t="s">
        <v>572</v>
      </c>
      <c r="DH185" s="1025"/>
      <c r="DI185" s="700" t="s">
        <v>572</v>
      </c>
      <c r="DJ185" s="521" t="s">
        <v>4967</v>
      </c>
      <c r="DK185" s="537">
        <v>2008</v>
      </c>
      <c r="DL185" s="538" t="s">
        <v>1733</v>
      </c>
      <c r="DM185" s="581">
        <v>2016</v>
      </c>
      <c r="DN185" s="581">
        <v>1</v>
      </c>
      <c r="DO185" s="581" t="s">
        <v>572</v>
      </c>
      <c r="DP185" s="183" t="s">
        <v>572</v>
      </c>
      <c r="DQ185" s="183" t="s">
        <v>572</v>
      </c>
      <c r="DR185" s="183" t="s">
        <v>572</v>
      </c>
      <c r="DS185" s="184" t="s">
        <v>572</v>
      </c>
      <c r="DT185" s="521" t="s">
        <v>4967</v>
      </c>
      <c r="DU185" s="340">
        <v>2004</v>
      </c>
      <c r="DV185" s="183" t="s">
        <v>572</v>
      </c>
      <c r="DW185" s="547" t="s">
        <v>7880</v>
      </c>
      <c r="DX185" s="183">
        <v>0</v>
      </c>
      <c r="DY185" s="183" t="s">
        <v>572</v>
      </c>
      <c r="DZ185" s="547" t="s">
        <v>572</v>
      </c>
      <c r="EA185" s="256" t="s">
        <v>572</v>
      </c>
      <c r="EB185" s="370">
        <v>0</v>
      </c>
      <c r="EC185" s="539">
        <v>1</v>
      </c>
      <c r="ED185" s="642" t="s">
        <v>5508</v>
      </c>
      <c r="EE185" s="539">
        <v>1991</v>
      </c>
      <c r="EF185" s="537">
        <v>1993</v>
      </c>
      <c r="EG185" s="539">
        <v>0</v>
      </c>
      <c r="EH185" s="547" t="s">
        <v>572</v>
      </c>
      <c r="EI185" s="547" t="s">
        <v>572</v>
      </c>
      <c r="EJ185" s="183">
        <v>0</v>
      </c>
      <c r="EK185" s="183" t="s">
        <v>572</v>
      </c>
      <c r="EL185" s="547" t="s">
        <v>572</v>
      </c>
      <c r="EM185" s="58" t="s">
        <v>572</v>
      </c>
      <c r="EN185" s="370">
        <v>0</v>
      </c>
      <c r="EO185" s="700">
        <v>1</v>
      </c>
      <c r="EP185" s="340" t="s">
        <v>572</v>
      </c>
      <c r="EQ185" s="340" t="s">
        <v>572</v>
      </c>
      <c r="ER185" s="611" t="s">
        <v>572</v>
      </c>
      <c r="ES185" s="183" t="s">
        <v>572</v>
      </c>
      <c r="ET185" s="184">
        <v>0</v>
      </c>
      <c r="EU185" s="799">
        <v>0</v>
      </c>
      <c r="EV185" s="569" t="s">
        <v>572</v>
      </c>
      <c r="EW185" s="559" t="s">
        <v>572</v>
      </c>
      <c r="EX185" s="561">
        <v>0</v>
      </c>
      <c r="EY185" s="571" t="s">
        <v>6627</v>
      </c>
      <c r="EZ185" s="183">
        <v>2000</v>
      </c>
      <c r="FA185" s="599">
        <v>1</v>
      </c>
      <c r="FB185" s="742">
        <v>1980000</v>
      </c>
      <c r="FC185" s="740">
        <v>2</v>
      </c>
      <c r="FD185" s="824" t="s">
        <v>7489</v>
      </c>
      <c r="FE185" s="749">
        <v>2014</v>
      </c>
      <c r="FF185" s="764" t="s">
        <v>572</v>
      </c>
      <c r="FG185" s="760" t="s">
        <v>572</v>
      </c>
      <c r="FH185" s="792">
        <v>0</v>
      </c>
      <c r="FI185" s="784" t="s">
        <v>572</v>
      </c>
      <c r="FJ185" s="683" t="s">
        <v>572</v>
      </c>
      <c r="FK185" s="597" t="s">
        <v>572</v>
      </c>
      <c r="FL185" s="597">
        <v>0</v>
      </c>
      <c r="FM185" s="599">
        <v>0</v>
      </c>
      <c r="FN185" s="775" t="s">
        <v>572</v>
      </c>
      <c r="FO185" s="773" t="s">
        <v>572</v>
      </c>
      <c r="FP185" s="792">
        <v>0</v>
      </c>
      <c r="FQ185" s="781" t="s">
        <v>572</v>
      </c>
      <c r="FR185" s="683" t="s">
        <v>572</v>
      </c>
      <c r="FS185" s="597" t="s">
        <v>572</v>
      </c>
      <c r="FT185" s="597">
        <v>0</v>
      </c>
      <c r="FU185" s="599">
        <v>0</v>
      </c>
      <c r="FV185" s="423" t="s">
        <v>572</v>
      </c>
      <c r="FW185" s="541" t="s">
        <v>572</v>
      </c>
      <c r="FX185" s="538" t="s">
        <v>7638</v>
      </c>
      <c r="FY185" s="539" t="s">
        <v>572</v>
      </c>
      <c r="FZ185" s="539">
        <v>0</v>
      </c>
      <c r="GA185" s="676">
        <v>0</v>
      </c>
      <c r="GB185" s="860" t="s">
        <v>572</v>
      </c>
      <c r="GC185" s="109" t="s">
        <v>8</v>
      </c>
      <c r="GD185" s="183">
        <v>1</v>
      </c>
      <c r="GE185" s="683" t="s">
        <v>1563</v>
      </c>
      <c r="GF185" s="183">
        <v>2001</v>
      </c>
      <c r="GG185" s="58">
        <v>3</v>
      </c>
      <c r="GH185" s="340" t="s">
        <v>9432</v>
      </c>
      <c r="GI185" s="184">
        <v>3</v>
      </c>
      <c r="GJ185" s="426">
        <f t="shared" si="21"/>
        <v>4</v>
      </c>
      <c r="GK185" s="427">
        <f t="shared" si="22"/>
        <v>18.181818181818183</v>
      </c>
      <c r="GL185" s="12" t="str">
        <f t="shared" si="23"/>
        <v>D</v>
      </c>
      <c r="GM185" s="83" t="s">
        <v>21</v>
      </c>
      <c r="GN185" s="83" t="s">
        <v>2456</v>
      </c>
      <c r="GO185" s="342"/>
      <c r="GP185" s="1017">
        <v>39.799999999999997</v>
      </c>
      <c r="GQ185" s="59">
        <v>0</v>
      </c>
      <c r="GR185" s="57"/>
      <c r="GS185" s="58"/>
      <c r="GT185" s="59"/>
    </row>
    <row r="186" spans="1:202" x14ac:dyDescent="0.25">
      <c r="A186" s="67">
        <v>184</v>
      </c>
      <c r="B186" s="13"/>
      <c r="C186" s="14" t="s">
        <v>1060</v>
      </c>
      <c r="D186" s="83" t="s">
        <v>21</v>
      </c>
      <c r="E186" s="849">
        <v>10.782</v>
      </c>
      <c r="F186" s="847">
        <v>56.612000000000002</v>
      </c>
      <c r="G186" s="49">
        <v>5251</v>
      </c>
      <c r="H186" s="109" t="s">
        <v>1233</v>
      </c>
      <c r="I186" s="369" t="s">
        <v>1232</v>
      </c>
      <c r="J186" s="50">
        <v>0</v>
      </c>
      <c r="K186" s="53" t="s">
        <v>572</v>
      </c>
      <c r="L186" s="16">
        <v>1</v>
      </c>
      <c r="M186" s="529" t="s">
        <v>9596</v>
      </c>
      <c r="N186" s="16">
        <v>0</v>
      </c>
      <c r="O186" s="385" t="s">
        <v>572</v>
      </c>
      <c r="P186" s="16">
        <v>0</v>
      </c>
      <c r="Q186" s="17" t="s">
        <v>572</v>
      </c>
      <c r="R186" s="16">
        <v>0</v>
      </c>
      <c r="S186" s="50">
        <v>0</v>
      </c>
      <c r="T186" s="167" t="s">
        <v>572</v>
      </c>
      <c r="U186" s="16">
        <v>0</v>
      </c>
      <c r="V186" s="254">
        <v>0</v>
      </c>
      <c r="W186" s="16">
        <v>0</v>
      </c>
      <c r="X186" s="17" t="s">
        <v>572</v>
      </c>
      <c r="Y186" s="16">
        <v>0</v>
      </c>
      <c r="Z186" s="17" t="s">
        <v>572</v>
      </c>
      <c r="AA186" s="16">
        <v>0</v>
      </c>
      <c r="AB186" s="50"/>
      <c r="AC186" s="51" t="s">
        <v>572</v>
      </c>
      <c r="AD186" s="16">
        <v>0</v>
      </c>
      <c r="AE186" s="50"/>
      <c r="AF186" s="50" t="s">
        <v>572</v>
      </c>
      <c r="AG186" s="51" t="s">
        <v>572</v>
      </c>
      <c r="AH186" s="16">
        <v>0</v>
      </c>
      <c r="AI186" s="50"/>
      <c r="AJ186" s="51" t="s">
        <v>572</v>
      </c>
      <c r="AK186" s="16">
        <v>0</v>
      </c>
      <c r="AL186" s="50"/>
      <c r="AM186" s="50"/>
      <c r="AN186" s="51" t="s">
        <v>572</v>
      </c>
      <c r="AO186" s="16">
        <v>0</v>
      </c>
      <c r="AP186" s="50"/>
      <c r="AQ186" s="51" t="s">
        <v>572</v>
      </c>
      <c r="AR186" s="16">
        <v>0</v>
      </c>
      <c r="AS186" s="50">
        <v>0</v>
      </c>
      <c r="AT186" s="50">
        <v>0</v>
      </c>
      <c r="AU186" s="50">
        <v>0</v>
      </c>
      <c r="AV186" s="50">
        <v>0</v>
      </c>
      <c r="AW186" s="50">
        <v>0</v>
      </c>
      <c r="AX186" s="50">
        <v>0</v>
      </c>
      <c r="AY186" s="50">
        <v>0</v>
      </c>
      <c r="AZ186" s="50">
        <v>0</v>
      </c>
      <c r="BA186" s="50">
        <v>0</v>
      </c>
      <c r="BB186" s="50">
        <v>0</v>
      </c>
      <c r="BC186" s="69" t="s">
        <v>572</v>
      </c>
      <c r="BD186" s="423">
        <v>0</v>
      </c>
      <c r="BE186" s="480" t="s">
        <v>572</v>
      </c>
      <c r="BF186" s="25">
        <v>0</v>
      </c>
      <c r="BG186" s="1" t="s">
        <v>572</v>
      </c>
      <c r="BH186" s="16">
        <v>0</v>
      </c>
      <c r="BI186" s="19" t="s">
        <v>572</v>
      </c>
      <c r="BJ186" s="16">
        <v>0</v>
      </c>
      <c r="BK186" s="21" t="s">
        <v>3169</v>
      </c>
      <c r="BL186" s="20" t="s">
        <v>1231</v>
      </c>
      <c r="BM186" s="395" t="s">
        <v>572</v>
      </c>
      <c r="BN186" s="20" t="s">
        <v>1234</v>
      </c>
      <c r="BO186" s="132" t="s">
        <v>572</v>
      </c>
      <c r="BP186" s="16">
        <v>0</v>
      </c>
      <c r="BQ186" s="134" t="s">
        <v>572</v>
      </c>
      <c r="BR186" s="16">
        <v>0</v>
      </c>
      <c r="BS186" s="17" t="s">
        <v>572</v>
      </c>
      <c r="BT186" s="16">
        <v>0</v>
      </c>
      <c r="BU186" s="69" t="s">
        <v>572</v>
      </c>
      <c r="BV186" s="16">
        <v>0</v>
      </c>
      <c r="BW186" s="50">
        <v>0</v>
      </c>
      <c r="BX186" s="69" t="s">
        <v>572</v>
      </c>
      <c r="BY186" s="16" t="s">
        <v>1966</v>
      </c>
      <c r="BZ186" s="50" t="s">
        <v>572</v>
      </c>
      <c r="CA186" s="50" t="s">
        <v>572</v>
      </c>
      <c r="CB186" s="50" t="s">
        <v>572</v>
      </c>
      <c r="CC186" s="51" t="s">
        <v>572</v>
      </c>
      <c r="CD186" s="83" t="s">
        <v>1281</v>
      </c>
      <c r="CE186" s="1131" t="s">
        <v>1626</v>
      </c>
      <c r="CF186" s="75" t="s">
        <v>1548</v>
      </c>
      <c r="CG186" s="75" t="s">
        <v>1549</v>
      </c>
      <c r="CH186" s="75">
        <v>3</v>
      </c>
      <c r="CI186" s="75">
        <v>1999</v>
      </c>
      <c r="CJ186" s="75" t="s">
        <v>1548</v>
      </c>
      <c r="CK186" s="75">
        <v>1</v>
      </c>
      <c r="CL186" s="75">
        <v>2</v>
      </c>
      <c r="CM186" s="75" t="s">
        <v>1675</v>
      </c>
      <c r="CN186" s="75" t="s">
        <v>1553</v>
      </c>
      <c r="CO186" s="75">
        <f t="shared" si="20"/>
        <v>2</v>
      </c>
      <c r="CP186" s="336"/>
      <c r="CQ186" s="67">
        <v>184</v>
      </c>
      <c r="CR186" s="500" t="s">
        <v>1060</v>
      </c>
      <c r="CS186" s="507" t="s">
        <v>3727</v>
      </c>
      <c r="CT186" s="511"/>
      <c r="CU186" s="512"/>
      <c r="CV186" s="628" t="s">
        <v>5697</v>
      </c>
      <c r="CW186" s="568">
        <v>0</v>
      </c>
      <c r="CX186" s="631" t="s">
        <v>572</v>
      </c>
      <c r="CY186" s="380">
        <v>2.1739999999999999E-2</v>
      </c>
      <c r="CZ186" s="380">
        <v>3.9399999999999998E-2</v>
      </c>
      <c r="DA186" s="656">
        <v>25</v>
      </c>
      <c r="DB186" s="597">
        <v>9</v>
      </c>
      <c r="DC186" s="597">
        <v>0</v>
      </c>
      <c r="DD186" s="597">
        <v>0</v>
      </c>
      <c r="DE186" s="1025" t="s">
        <v>572</v>
      </c>
      <c r="DF186" s="1026" t="s">
        <v>572</v>
      </c>
      <c r="DG186" s="717" t="s">
        <v>572</v>
      </c>
      <c r="DH186" s="1026"/>
      <c r="DI186" s="700" t="s">
        <v>572</v>
      </c>
      <c r="DJ186" s="521" t="s">
        <v>1233</v>
      </c>
      <c r="DK186" s="537">
        <v>1986</v>
      </c>
      <c r="DL186" s="538" t="s">
        <v>4414</v>
      </c>
      <c r="DM186" s="580">
        <v>1987</v>
      </c>
      <c r="DN186" s="580">
        <v>2</v>
      </c>
      <c r="DO186" s="580">
        <v>4</v>
      </c>
      <c r="DP186" s="183" t="s">
        <v>572</v>
      </c>
      <c r="DQ186" s="183" t="s">
        <v>572</v>
      </c>
      <c r="DR186" s="183" t="s">
        <v>572</v>
      </c>
      <c r="DS186" s="184" t="s">
        <v>572</v>
      </c>
      <c r="DT186" s="521" t="s">
        <v>1233</v>
      </c>
      <c r="DU186" s="676">
        <v>1978</v>
      </c>
      <c r="DV186" s="183" t="s">
        <v>572</v>
      </c>
      <c r="DW186" s="547" t="s">
        <v>7880</v>
      </c>
      <c r="DX186" s="183">
        <v>0</v>
      </c>
      <c r="DY186" s="183" t="s">
        <v>572</v>
      </c>
      <c r="DZ186" s="547" t="s">
        <v>572</v>
      </c>
      <c r="EA186" s="256" t="s">
        <v>572</v>
      </c>
      <c r="EB186" s="58">
        <v>0</v>
      </c>
      <c r="EC186" s="183">
        <v>1</v>
      </c>
      <c r="ED186" s="521" t="s">
        <v>1233</v>
      </c>
      <c r="EE186" s="539">
        <v>1975</v>
      </c>
      <c r="EF186" s="183" t="s">
        <v>572</v>
      </c>
      <c r="EG186" s="183" t="s">
        <v>572</v>
      </c>
      <c r="EH186" s="547" t="s">
        <v>572</v>
      </c>
      <c r="EI186" s="547" t="s">
        <v>572</v>
      </c>
      <c r="EJ186" s="183">
        <v>0</v>
      </c>
      <c r="EK186" s="183" t="s">
        <v>572</v>
      </c>
      <c r="EL186" s="547" t="s">
        <v>572</v>
      </c>
      <c r="EM186" s="58" t="s">
        <v>572</v>
      </c>
      <c r="EN186" s="58">
        <v>0</v>
      </c>
      <c r="EO186" s="700">
        <v>1</v>
      </c>
      <c r="EP186" s="340" t="s">
        <v>572</v>
      </c>
      <c r="EQ186" s="340" t="s">
        <v>572</v>
      </c>
      <c r="ER186" s="611" t="s">
        <v>572</v>
      </c>
      <c r="ES186" s="183" t="s">
        <v>572</v>
      </c>
      <c r="ET186" s="184">
        <v>0</v>
      </c>
      <c r="EU186" s="799">
        <v>0</v>
      </c>
      <c r="EV186" s="569" t="s">
        <v>572</v>
      </c>
      <c r="EW186" s="559" t="s">
        <v>572</v>
      </c>
      <c r="EX186" s="561">
        <v>0</v>
      </c>
      <c r="EY186" s="572" t="s">
        <v>572</v>
      </c>
      <c r="EZ186" s="561" t="s">
        <v>572</v>
      </c>
      <c r="FA186" s="600">
        <v>0</v>
      </c>
      <c r="FB186" s="742" t="str">
        <f>IFERROR(VLOOKUP($C186,'PS Employment'!$B$2:$N$107,12,FALSE)*1000,"-")</f>
        <v>-</v>
      </c>
      <c r="FC186" s="740" t="str">
        <f>IFERROR(VLOOKUP($C186,'PS Employment'!$B$2:$N$107,13,FALSE),"0")</f>
        <v>0</v>
      </c>
      <c r="FD186" s="108" t="s">
        <v>572</v>
      </c>
      <c r="FE186" s="749" t="s">
        <v>572</v>
      </c>
      <c r="FF186" s="764" t="s">
        <v>572</v>
      </c>
      <c r="FG186" s="760" t="s">
        <v>572</v>
      </c>
      <c r="FH186" s="792">
        <v>0</v>
      </c>
      <c r="FI186" s="784" t="s">
        <v>572</v>
      </c>
      <c r="FJ186" s="683" t="s">
        <v>572</v>
      </c>
      <c r="FK186" s="597" t="s">
        <v>572</v>
      </c>
      <c r="FL186" s="597">
        <v>0</v>
      </c>
      <c r="FM186" s="599">
        <v>0</v>
      </c>
      <c r="FN186" s="775" t="s">
        <v>572</v>
      </c>
      <c r="FO186" s="773" t="s">
        <v>572</v>
      </c>
      <c r="FP186" s="792">
        <v>0</v>
      </c>
      <c r="FQ186" s="781" t="s">
        <v>572</v>
      </c>
      <c r="FR186" s="683" t="s">
        <v>572</v>
      </c>
      <c r="FS186" s="597" t="s">
        <v>572</v>
      </c>
      <c r="FT186" s="597">
        <v>0</v>
      </c>
      <c r="FU186" s="599">
        <v>0</v>
      </c>
      <c r="FV186" s="566" t="s">
        <v>2486</v>
      </c>
      <c r="FW186" s="541" t="s">
        <v>572</v>
      </c>
      <c r="FX186" s="538" t="s">
        <v>7639</v>
      </c>
      <c r="FY186" s="539" t="s">
        <v>572</v>
      </c>
      <c r="FZ186" s="539">
        <v>1</v>
      </c>
      <c r="GA186" s="676">
        <v>0</v>
      </c>
      <c r="GB186" s="860" t="s">
        <v>572</v>
      </c>
      <c r="GC186" s="109" t="s">
        <v>572</v>
      </c>
      <c r="GD186" s="58">
        <v>0</v>
      </c>
      <c r="GE186" s="1001" t="s">
        <v>572</v>
      </c>
      <c r="GF186" s="58" t="s">
        <v>572</v>
      </c>
      <c r="GG186" s="58">
        <v>0</v>
      </c>
      <c r="GH186" s="342" t="s">
        <v>572</v>
      </c>
      <c r="GI186" s="59" t="s">
        <v>572</v>
      </c>
      <c r="GJ186" s="426">
        <f t="shared" si="21"/>
        <v>4</v>
      </c>
      <c r="GK186" s="427">
        <f t="shared" si="22"/>
        <v>18.181818181818183</v>
      </c>
      <c r="GL186" s="12" t="str">
        <f t="shared" si="23"/>
        <v>D</v>
      </c>
      <c r="GM186" s="83" t="s">
        <v>21</v>
      </c>
      <c r="GN186" s="83" t="s">
        <v>2455</v>
      </c>
      <c r="GO186" s="342">
        <v>1</v>
      </c>
      <c r="GP186" s="1017"/>
      <c r="GQ186" s="59">
        <v>1</v>
      </c>
      <c r="GR186" s="57"/>
      <c r="GS186" s="58"/>
      <c r="GT186" s="59"/>
    </row>
    <row r="187" spans="1:202" x14ac:dyDescent="0.25">
      <c r="A187" s="67">
        <v>185</v>
      </c>
      <c r="B187" s="13"/>
      <c r="C187" s="14" t="s">
        <v>1061</v>
      </c>
      <c r="D187" s="83" t="s">
        <v>12</v>
      </c>
      <c r="E187" s="849">
        <v>39032.383000000002</v>
      </c>
      <c r="F187" s="847">
        <v>26157.57966343308</v>
      </c>
      <c r="G187" s="49">
        <v>670</v>
      </c>
      <c r="H187" s="109" t="s">
        <v>1063</v>
      </c>
      <c r="I187" s="369" t="s">
        <v>1062</v>
      </c>
      <c r="J187" s="50">
        <v>2</v>
      </c>
      <c r="K187" s="115" t="s">
        <v>1265</v>
      </c>
      <c r="L187" s="16">
        <v>2</v>
      </c>
      <c r="M187" s="19" t="s">
        <v>1475</v>
      </c>
      <c r="N187" s="16">
        <v>1</v>
      </c>
      <c r="O187" s="385" t="s">
        <v>572</v>
      </c>
      <c r="P187" s="16">
        <v>1</v>
      </c>
      <c r="Q187" s="1" t="s">
        <v>4204</v>
      </c>
      <c r="R187" s="16">
        <v>0</v>
      </c>
      <c r="S187" s="50">
        <v>0</v>
      </c>
      <c r="T187" s="167" t="s">
        <v>572</v>
      </c>
      <c r="U187" s="16">
        <v>2</v>
      </c>
      <c r="V187" s="254">
        <v>1</v>
      </c>
      <c r="W187" s="16">
        <v>0</v>
      </c>
      <c r="X187" s="17" t="s">
        <v>572</v>
      </c>
      <c r="Y187" s="16">
        <v>0</v>
      </c>
      <c r="Z187" s="17" t="s">
        <v>572</v>
      </c>
      <c r="AA187" s="16">
        <v>1</v>
      </c>
      <c r="AB187" s="50">
        <v>0</v>
      </c>
      <c r="AC187" s="51">
        <v>2009</v>
      </c>
      <c r="AD187" s="16">
        <v>1</v>
      </c>
      <c r="AE187" s="50">
        <v>0</v>
      </c>
      <c r="AF187" s="50">
        <v>3</v>
      </c>
      <c r="AG187" s="51">
        <v>2006</v>
      </c>
      <c r="AH187" s="16">
        <v>1</v>
      </c>
      <c r="AI187" s="50">
        <v>0</v>
      </c>
      <c r="AJ187" s="51">
        <v>2011</v>
      </c>
      <c r="AK187" s="16">
        <v>1</v>
      </c>
      <c r="AL187" s="50">
        <v>4</v>
      </c>
      <c r="AM187" s="50">
        <v>1</v>
      </c>
      <c r="AN187" s="51">
        <v>2002</v>
      </c>
      <c r="AO187" s="16">
        <v>1</v>
      </c>
      <c r="AP187" s="50">
        <v>1</v>
      </c>
      <c r="AQ187" s="51">
        <v>2007</v>
      </c>
      <c r="AR187" s="16">
        <v>1</v>
      </c>
      <c r="AS187" s="50">
        <v>1</v>
      </c>
      <c r="AT187" s="50">
        <v>0</v>
      </c>
      <c r="AU187" s="50">
        <v>0</v>
      </c>
      <c r="AV187" s="50">
        <v>0</v>
      </c>
      <c r="AW187" s="50">
        <v>1</v>
      </c>
      <c r="AX187" s="50">
        <v>0</v>
      </c>
      <c r="AY187" s="50">
        <v>0</v>
      </c>
      <c r="AZ187" s="50">
        <v>1</v>
      </c>
      <c r="BA187" s="50">
        <v>0</v>
      </c>
      <c r="BB187" s="50">
        <v>1</v>
      </c>
      <c r="BC187" s="19" t="s">
        <v>2174</v>
      </c>
      <c r="BD187" s="423">
        <v>0</v>
      </c>
      <c r="BE187" s="480" t="s">
        <v>572</v>
      </c>
      <c r="BF187" s="25">
        <v>0</v>
      </c>
      <c r="BG187" s="1" t="s">
        <v>572</v>
      </c>
      <c r="BH187" s="16">
        <v>1</v>
      </c>
      <c r="BI187" s="19" t="s">
        <v>1816</v>
      </c>
      <c r="BJ187" s="16">
        <v>2</v>
      </c>
      <c r="BK187" s="21" t="s">
        <v>1065</v>
      </c>
      <c r="BL187" s="20" t="s">
        <v>1064</v>
      </c>
      <c r="BM187" s="21" t="s">
        <v>1067</v>
      </c>
      <c r="BN187" s="20" t="s">
        <v>1066</v>
      </c>
      <c r="BO187" s="19" t="s">
        <v>1641</v>
      </c>
      <c r="BP187" s="16">
        <v>0</v>
      </c>
      <c r="BQ187" s="134" t="s">
        <v>572</v>
      </c>
      <c r="BR187" s="16">
        <v>1</v>
      </c>
      <c r="BS187" s="19" t="s">
        <v>1476</v>
      </c>
      <c r="BT187" s="16">
        <v>0</v>
      </c>
      <c r="BU187" s="69" t="s">
        <v>572</v>
      </c>
      <c r="BV187" s="16">
        <v>0</v>
      </c>
      <c r="BW187" s="50">
        <v>3</v>
      </c>
      <c r="BX187" s="69" t="s">
        <v>572</v>
      </c>
      <c r="BY187" s="16" t="s">
        <v>1966</v>
      </c>
      <c r="BZ187" s="50" t="s">
        <v>572</v>
      </c>
      <c r="CA187" s="50" t="s">
        <v>572</v>
      </c>
      <c r="CB187" s="50" t="s">
        <v>572</v>
      </c>
      <c r="CC187" s="51" t="s">
        <v>572</v>
      </c>
      <c r="CD187" s="75" t="s">
        <v>1282</v>
      </c>
      <c r="CE187" s="1131" t="s">
        <v>1559</v>
      </c>
      <c r="CF187" s="75" t="s">
        <v>1548</v>
      </c>
      <c r="CG187" s="75" t="s">
        <v>13</v>
      </c>
      <c r="CH187" s="73">
        <v>2</v>
      </c>
      <c r="CI187" s="75">
        <v>2006</v>
      </c>
      <c r="CJ187" s="75" t="s">
        <v>1542</v>
      </c>
      <c r="CK187" s="75">
        <v>2</v>
      </c>
      <c r="CL187" s="75">
        <v>2</v>
      </c>
      <c r="CM187" s="75" t="s">
        <v>1552</v>
      </c>
      <c r="CN187" s="75" t="s">
        <v>1551</v>
      </c>
      <c r="CO187" s="75">
        <f t="shared" si="20"/>
        <v>3</v>
      </c>
      <c r="CP187" s="336"/>
      <c r="CQ187" s="67">
        <v>185</v>
      </c>
      <c r="CR187" s="500" t="s">
        <v>1061</v>
      </c>
      <c r="CS187" s="507" t="s">
        <v>3728</v>
      </c>
      <c r="CT187" s="511">
        <v>2011</v>
      </c>
      <c r="CU187" s="512"/>
      <c r="CV187" s="632" t="s">
        <v>5558</v>
      </c>
      <c r="CW187" s="568">
        <v>0</v>
      </c>
      <c r="CX187" s="631" t="s">
        <v>572</v>
      </c>
      <c r="CY187" s="380">
        <v>0.5</v>
      </c>
      <c r="CZ187" s="380">
        <v>0.14960000000000001</v>
      </c>
      <c r="DA187" s="656">
        <v>25</v>
      </c>
      <c r="DB187" s="597">
        <v>25</v>
      </c>
      <c r="DC187" s="597">
        <v>5</v>
      </c>
      <c r="DD187" s="597">
        <v>15</v>
      </c>
      <c r="DE187" s="156" t="s">
        <v>9030</v>
      </c>
      <c r="DF187" s="1025" t="s">
        <v>9218</v>
      </c>
      <c r="DG187" s="717">
        <v>5</v>
      </c>
      <c r="DH187" s="119" t="s">
        <v>9219</v>
      </c>
      <c r="DI187" s="700">
        <v>2014</v>
      </c>
      <c r="DJ187" s="521" t="s">
        <v>3820</v>
      </c>
      <c r="DK187" s="537">
        <v>1995</v>
      </c>
      <c r="DL187" s="538" t="s">
        <v>4247</v>
      </c>
      <c r="DM187" s="580">
        <v>2013</v>
      </c>
      <c r="DN187" s="580">
        <v>2</v>
      </c>
      <c r="DO187" s="580">
        <v>4</v>
      </c>
      <c r="DP187" s="183" t="s">
        <v>572</v>
      </c>
      <c r="DQ187" s="183" t="s">
        <v>572</v>
      </c>
      <c r="DR187" s="183" t="s">
        <v>572</v>
      </c>
      <c r="DS187" s="184" t="s">
        <v>572</v>
      </c>
      <c r="DT187" s="571" t="s">
        <v>6685</v>
      </c>
      <c r="DU187" s="676">
        <v>1991</v>
      </c>
      <c r="DV187" s="183" t="s">
        <v>5797</v>
      </c>
      <c r="DW187" s="547" t="s">
        <v>6477</v>
      </c>
      <c r="DX187" s="183">
        <v>2</v>
      </c>
      <c r="DY187" s="183" t="s">
        <v>7014</v>
      </c>
      <c r="DZ187" s="538" t="s">
        <v>6687</v>
      </c>
      <c r="EA187" s="918">
        <v>2010</v>
      </c>
      <c r="EB187" s="370">
        <v>3</v>
      </c>
      <c r="EC187" s="539">
        <v>2</v>
      </c>
      <c r="ED187" s="642" t="s">
        <v>5509</v>
      </c>
      <c r="EE187" s="539">
        <v>1991</v>
      </c>
      <c r="EF187" s="537">
        <v>1964</v>
      </c>
      <c r="EG187" s="183">
        <v>4</v>
      </c>
      <c r="EH187" s="547" t="s">
        <v>4064</v>
      </c>
      <c r="EI187" s="547" t="s">
        <v>4470</v>
      </c>
      <c r="EJ187" s="183">
        <v>2</v>
      </c>
      <c r="EK187" s="183" t="s">
        <v>6962</v>
      </c>
      <c r="EL187" s="538" t="s">
        <v>4610</v>
      </c>
      <c r="EM187" s="370">
        <v>2002</v>
      </c>
      <c r="EN187" s="370">
        <v>3</v>
      </c>
      <c r="EO187" s="700">
        <v>2</v>
      </c>
      <c r="EP187" s="676">
        <v>1</v>
      </c>
      <c r="EQ187" s="676">
        <v>0</v>
      </c>
      <c r="ER187" s="571" t="s">
        <v>4610</v>
      </c>
      <c r="ES187" s="183">
        <v>2010</v>
      </c>
      <c r="ET187" s="184">
        <v>3</v>
      </c>
      <c r="EU187" s="799">
        <v>0</v>
      </c>
      <c r="EV187" s="569" t="s">
        <v>572</v>
      </c>
      <c r="EW187" s="559" t="s">
        <v>572</v>
      </c>
      <c r="EX187" s="561">
        <v>0</v>
      </c>
      <c r="EY187" s="571" t="s">
        <v>6291</v>
      </c>
      <c r="EZ187" s="183">
        <v>2011</v>
      </c>
      <c r="FA187" s="599">
        <v>1</v>
      </c>
      <c r="FB187" s="742">
        <v>400000</v>
      </c>
      <c r="FC187" s="740">
        <v>1</v>
      </c>
      <c r="FD187" s="824" t="s">
        <v>7071</v>
      </c>
      <c r="FE187" s="749">
        <v>2013</v>
      </c>
      <c r="FF187" s="764" t="s">
        <v>6830</v>
      </c>
      <c r="FG187" s="760" t="s">
        <v>6831</v>
      </c>
      <c r="FH187" s="792">
        <v>2</v>
      </c>
      <c r="FI187" s="781" t="s">
        <v>1550</v>
      </c>
      <c r="FJ187" s="536" t="s">
        <v>7072</v>
      </c>
      <c r="FK187" s="597">
        <v>2011</v>
      </c>
      <c r="FL187" s="597">
        <v>3</v>
      </c>
      <c r="FM187" s="599">
        <v>2</v>
      </c>
      <c r="FN187" s="775" t="s">
        <v>6830</v>
      </c>
      <c r="FO187" s="773" t="s">
        <v>6831</v>
      </c>
      <c r="FP187" s="792">
        <v>2</v>
      </c>
      <c r="FQ187" s="781" t="s">
        <v>1550</v>
      </c>
      <c r="FR187" s="538" t="s">
        <v>7072</v>
      </c>
      <c r="FS187" s="597">
        <v>2011</v>
      </c>
      <c r="FT187" s="597">
        <v>3</v>
      </c>
      <c r="FU187" s="599">
        <v>2</v>
      </c>
      <c r="FV187" s="564" t="s">
        <v>2317</v>
      </c>
      <c r="FW187" s="547" t="s">
        <v>7637</v>
      </c>
      <c r="FX187" s="536" t="s">
        <v>6580</v>
      </c>
      <c r="FY187" s="539">
        <v>2011</v>
      </c>
      <c r="FZ187" s="539">
        <v>3</v>
      </c>
      <c r="GA187" s="676">
        <v>1</v>
      </c>
      <c r="GB187" s="650" t="s">
        <v>6581</v>
      </c>
      <c r="GC187" s="979" t="s">
        <v>8821</v>
      </c>
      <c r="GD187" s="183">
        <v>2</v>
      </c>
      <c r="GE187" s="683" t="s">
        <v>8837</v>
      </c>
      <c r="GF187" s="183">
        <v>1985</v>
      </c>
      <c r="GG187" s="183">
        <v>3</v>
      </c>
      <c r="GH187" s="340" t="s">
        <v>8835</v>
      </c>
      <c r="GI187" s="184" t="s">
        <v>8841</v>
      </c>
      <c r="GJ187" s="426">
        <f t="shared" si="21"/>
        <v>16</v>
      </c>
      <c r="GK187" s="427">
        <f t="shared" si="22"/>
        <v>72.727272727272734</v>
      </c>
      <c r="GL187" s="12" t="str">
        <f t="shared" si="23"/>
        <v>B</v>
      </c>
      <c r="GM187" s="83" t="s">
        <v>12</v>
      </c>
      <c r="GN187" s="18" t="s">
        <v>2454</v>
      </c>
      <c r="GO187" s="342"/>
      <c r="GP187" s="1016"/>
      <c r="GQ187" s="184">
        <v>0</v>
      </c>
      <c r="GR187" s="57"/>
      <c r="GS187" s="58"/>
      <c r="GT187" s="59"/>
    </row>
    <row r="188" spans="1:202" x14ac:dyDescent="0.25">
      <c r="A188" s="67">
        <v>186</v>
      </c>
      <c r="B188" s="13"/>
      <c r="C188" s="14" t="s">
        <v>1068</v>
      </c>
      <c r="D188" s="83" t="s">
        <v>46</v>
      </c>
      <c r="E188" s="849">
        <v>44823.764999999999</v>
      </c>
      <c r="F188" s="847">
        <v>112431.62957297354</v>
      </c>
      <c r="G188" s="49">
        <v>2508</v>
      </c>
      <c r="H188" s="109" t="s">
        <v>1069</v>
      </c>
      <c r="I188" s="20" t="s">
        <v>3088</v>
      </c>
      <c r="J188" s="50">
        <v>2</v>
      </c>
      <c r="K188" s="115" t="s">
        <v>1264</v>
      </c>
      <c r="L188" s="16">
        <v>1</v>
      </c>
      <c r="M188" s="529" t="s">
        <v>9627</v>
      </c>
      <c r="N188" s="16">
        <v>2</v>
      </c>
      <c r="O188" s="177" t="s">
        <v>3089</v>
      </c>
      <c r="P188" s="16">
        <v>1</v>
      </c>
      <c r="Q188" s="1" t="s">
        <v>9556</v>
      </c>
      <c r="R188" s="16">
        <v>0</v>
      </c>
      <c r="S188" s="50">
        <v>0</v>
      </c>
      <c r="T188" s="167" t="s">
        <v>572</v>
      </c>
      <c r="U188" s="16">
        <v>1</v>
      </c>
      <c r="V188" s="254">
        <v>1</v>
      </c>
      <c r="W188" s="16">
        <v>0</v>
      </c>
      <c r="X188" s="17" t="s">
        <v>572</v>
      </c>
      <c r="Y188" s="16">
        <v>1</v>
      </c>
      <c r="Z188" s="19" t="s">
        <v>1474</v>
      </c>
      <c r="AA188" s="16">
        <v>1</v>
      </c>
      <c r="AB188" s="50">
        <v>1</v>
      </c>
      <c r="AC188" s="51">
        <v>1992</v>
      </c>
      <c r="AD188" s="16">
        <v>1</v>
      </c>
      <c r="AE188" s="50">
        <v>0</v>
      </c>
      <c r="AF188" s="50">
        <v>3</v>
      </c>
      <c r="AG188" s="51">
        <v>2010</v>
      </c>
      <c r="AH188" s="16">
        <v>0</v>
      </c>
      <c r="AI188" s="50"/>
      <c r="AJ188" s="51" t="s">
        <v>572</v>
      </c>
      <c r="AK188" s="16">
        <v>1</v>
      </c>
      <c r="AL188" s="50">
        <v>2</v>
      </c>
      <c r="AM188" s="50">
        <v>1</v>
      </c>
      <c r="AN188" s="51">
        <v>2003</v>
      </c>
      <c r="AO188" s="16">
        <v>1</v>
      </c>
      <c r="AP188" s="50">
        <v>1</v>
      </c>
      <c r="AQ188" s="51">
        <v>1999</v>
      </c>
      <c r="AR188" s="16">
        <v>1</v>
      </c>
      <c r="AS188" s="50">
        <v>1</v>
      </c>
      <c r="AT188" s="50">
        <v>1</v>
      </c>
      <c r="AU188" s="50">
        <v>0</v>
      </c>
      <c r="AV188" s="50">
        <v>0</v>
      </c>
      <c r="AW188" s="50">
        <v>1</v>
      </c>
      <c r="AX188" s="50">
        <v>1</v>
      </c>
      <c r="AY188" s="50">
        <v>0</v>
      </c>
      <c r="AZ188" s="50">
        <v>1</v>
      </c>
      <c r="BA188" s="50">
        <v>1</v>
      </c>
      <c r="BB188" s="50">
        <v>0</v>
      </c>
      <c r="BC188" s="69" t="s">
        <v>572</v>
      </c>
      <c r="BD188" s="423">
        <v>0</v>
      </c>
      <c r="BE188" s="19" t="s">
        <v>572</v>
      </c>
      <c r="BF188" s="25">
        <v>0</v>
      </c>
      <c r="BG188" s="1" t="s">
        <v>572</v>
      </c>
      <c r="BH188" s="16">
        <v>1</v>
      </c>
      <c r="BI188" s="19" t="s">
        <v>1821</v>
      </c>
      <c r="BJ188" s="16">
        <v>3</v>
      </c>
      <c r="BK188" s="21" t="s">
        <v>1070</v>
      </c>
      <c r="BL188" s="20" t="s">
        <v>3090</v>
      </c>
      <c r="BM188" s="21" t="s">
        <v>1072</v>
      </c>
      <c r="BN188" s="20" t="s">
        <v>1071</v>
      </c>
      <c r="BO188" s="132" t="s">
        <v>572</v>
      </c>
      <c r="BP188" s="16">
        <v>1</v>
      </c>
      <c r="BQ188" s="177" t="s">
        <v>2708</v>
      </c>
      <c r="BR188" s="16">
        <v>1</v>
      </c>
      <c r="BS188" s="19" t="s">
        <v>1473</v>
      </c>
      <c r="BT188" s="16">
        <v>0</v>
      </c>
      <c r="BU188" s="69" t="s">
        <v>572</v>
      </c>
      <c r="BV188" s="16">
        <v>1</v>
      </c>
      <c r="BW188" s="50">
        <v>3</v>
      </c>
      <c r="BX188" s="69" t="s">
        <v>3091</v>
      </c>
      <c r="BY188" s="16" t="s">
        <v>2003</v>
      </c>
      <c r="BZ188" s="50" t="s">
        <v>1989</v>
      </c>
      <c r="CA188" s="50" t="s">
        <v>1966</v>
      </c>
      <c r="CB188" s="50" t="s">
        <v>572</v>
      </c>
      <c r="CC188" s="51">
        <v>0</v>
      </c>
      <c r="CD188" s="75" t="s">
        <v>1305</v>
      </c>
      <c r="CE188" s="1131" t="s">
        <v>1642</v>
      </c>
      <c r="CF188" s="75" t="s">
        <v>1548</v>
      </c>
      <c r="CG188" s="75" t="s">
        <v>1549</v>
      </c>
      <c r="CH188" s="73">
        <v>3</v>
      </c>
      <c r="CI188" s="67">
        <v>2004</v>
      </c>
      <c r="CJ188" s="73" t="s">
        <v>1542</v>
      </c>
      <c r="CK188" s="73">
        <v>1</v>
      </c>
      <c r="CL188" s="74">
        <v>1</v>
      </c>
      <c r="CM188" s="67" t="s">
        <v>1558</v>
      </c>
      <c r="CN188" s="75" t="s">
        <v>1553</v>
      </c>
      <c r="CO188" s="75">
        <f t="shared" si="20"/>
        <v>2</v>
      </c>
      <c r="CP188" s="336"/>
      <c r="CQ188" s="67">
        <v>186</v>
      </c>
      <c r="CR188" s="500" t="s">
        <v>1068</v>
      </c>
      <c r="CS188" s="507" t="s">
        <v>3729</v>
      </c>
      <c r="CT188" s="511"/>
      <c r="CU188" s="512" t="s">
        <v>3748</v>
      </c>
      <c r="CV188" s="632" t="s">
        <v>5698</v>
      </c>
      <c r="CW188" s="568">
        <v>0</v>
      </c>
      <c r="CX188" s="631" t="s">
        <v>572</v>
      </c>
      <c r="CY188" s="380">
        <v>0.58696000000000004</v>
      </c>
      <c r="CZ188" s="380">
        <v>0.26769999999999999</v>
      </c>
      <c r="DA188" s="656">
        <v>75</v>
      </c>
      <c r="DB188" s="597">
        <v>20</v>
      </c>
      <c r="DC188" s="597">
        <v>5</v>
      </c>
      <c r="DD188" s="597">
        <v>18</v>
      </c>
      <c r="DE188" s="156" t="s">
        <v>9031</v>
      </c>
      <c r="DF188" s="1025" t="s">
        <v>9220</v>
      </c>
      <c r="DG188" s="717">
        <v>5</v>
      </c>
      <c r="DH188" s="119" t="s">
        <v>9221</v>
      </c>
      <c r="DI188" s="700">
        <v>2014</v>
      </c>
      <c r="DJ188" s="521" t="s">
        <v>3830</v>
      </c>
      <c r="DK188" s="537">
        <v>1996</v>
      </c>
      <c r="DL188" s="538" t="s">
        <v>4446</v>
      </c>
      <c r="DM188" s="580">
        <v>2005</v>
      </c>
      <c r="DN188" s="580">
        <v>3</v>
      </c>
      <c r="DO188" s="580">
        <v>4</v>
      </c>
      <c r="DP188" s="183" t="s">
        <v>572</v>
      </c>
      <c r="DQ188" s="183" t="s">
        <v>572</v>
      </c>
      <c r="DR188" s="183" t="s">
        <v>572</v>
      </c>
      <c r="DS188" s="184" t="s">
        <v>572</v>
      </c>
      <c r="DT188" s="571" t="s">
        <v>6686</v>
      </c>
      <c r="DU188" s="676">
        <v>2014</v>
      </c>
      <c r="DV188" s="183" t="s">
        <v>6690</v>
      </c>
      <c r="DW188" s="547" t="s">
        <v>6691</v>
      </c>
      <c r="DX188" s="183">
        <v>2</v>
      </c>
      <c r="DY188" s="183" t="s">
        <v>2699</v>
      </c>
      <c r="DZ188" s="538" t="s">
        <v>6692</v>
      </c>
      <c r="EA188" s="374">
        <v>2013</v>
      </c>
      <c r="EB188" s="370">
        <v>3</v>
      </c>
      <c r="EC188" s="539">
        <v>2</v>
      </c>
      <c r="ED188" s="571" t="s">
        <v>6686</v>
      </c>
      <c r="EE188" s="676">
        <v>2014</v>
      </c>
      <c r="EF188" s="537">
        <v>1992</v>
      </c>
      <c r="EG188" s="539">
        <v>0</v>
      </c>
      <c r="EH188" s="547" t="s">
        <v>6688</v>
      </c>
      <c r="EI188" s="541" t="s">
        <v>4151</v>
      </c>
      <c r="EJ188" s="183">
        <v>2</v>
      </c>
      <c r="EK188" s="183" t="s">
        <v>2699</v>
      </c>
      <c r="EL188" s="538" t="s">
        <v>6689</v>
      </c>
      <c r="EM188" s="370">
        <v>2009</v>
      </c>
      <c r="EN188" s="370">
        <v>3</v>
      </c>
      <c r="EO188" s="700">
        <v>2</v>
      </c>
      <c r="EP188" s="676">
        <v>1</v>
      </c>
      <c r="EQ188" s="676">
        <v>0</v>
      </c>
      <c r="ER188" s="571" t="s">
        <v>4611</v>
      </c>
      <c r="ES188" s="183">
        <v>2006</v>
      </c>
      <c r="ET188" s="184">
        <v>2</v>
      </c>
      <c r="EU188" s="799">
        <v>1</v>
      </c>
      <c r="EV188" s="569" t="s">
        <v>572</v>
      </c>
      <c r="EW188" s="559" t="s">
        <v>572</v>
      </c>
      <c r="EX188" s="561">
        <v>0</v>
      </c>
      <c r="EY188" s="571" t="s">
        <v>6628</v>
      </c>
      <c r="EZ188" s="183">
        <v>2011</v>
      </c>
      <c r="FA188" s="599">
        <v>2</v>
      </c>
      <c r="FB188" s="742">
        <f>IFERROR(VLOOKUP($C188,'PS Employment'!$B$2:$N$107,12,FALSE)*1000,"-")</f>
        <v>4640400</v>
      </c>
      <c r="FC188" s="740">
        <v>2</v>
      </c>
      <c r="FD188" s="692" t="s">
        <v>6853</v>
      </c>
      <c r="FE188" s="749">
        <v>2010</v>
      </c>
      <c r="FF188" s="764" t="s">
        <v>6652</v>
      </c>
      <c r="FG188" s="760" t="s">
        <v>6897</v>
      </c>
      <c r="FH188" s="794">
        <v>1</v>
      </c>
      <c r="FI188" s="789" t="s">
        <v>1563</v>
      </c>
      <c r="FJ188" s="536" t="s">
        <v>6905</v>
      </c>
      <c r="FK188" s="597" t="s">
        <v>572</v>
      </c>
      <c r="FL188" s="597">
        <v>3</v>
      </c>
      <c r="FM188" s="599">
        <v>1</v>
      </c>
      <c r="FN188" s="775" t="s">
        <v>6759</v>
      </c>
      <c r="FO188" s="763" t="s">
        <v>5760</v>
      </c>
      <c r="FP188" s="794">
        <v>1</v>
      </c>
      <c r="FQ188" s="789" t="s">
        <v>1563</v>
      </c>
      <c r="FR188" s="536" t="s">
        <v>6905</v>
      </c>
      <c r="FS188" s="597" t="s">
        <v>572</v>
      </c>
      <c r="FT188" s="597">
        <v>3</v>
      </c>
      <c r="FU188" s="599">
        <v>1</v>
      </c>
      <c r="FV188" s="564" t="s">
        <v>2315</v>
      </c>
      <c r="FW188" s="541" t="s">
        <v>6583</v>
      </c>
      <c r="FX188" s="536" t="s">
        <v>6582</v>
      </c>
      <c r="FY188" s="539">
        <v>2010</v>
      </c>
      <c r="FZ188" s="539">
        <v>3</v>
      </c>
      <c r="GA188" s="676">
        <v>2</v>
      </c>
      <c r="GB188" s="650" t="s">
        <v>6584</v>
      </c>
      <c r="GC188" s="109" t="s">
        <v>8</v>
      </c>
      <c r="GD188" s="183">
        <v>1</v>
      </c>
      <c r="GE188" s="683" t="s">
        <v>1563</v>
      </c>
      <c r="GF188" s="183">
        <v>2005</v>
      </c>
      <c r="GG188" s="183">
        <v>3</v>
      </c>
      <c r="GH188" s="340" t="s">
        <v>8835</v>
      </c>
      <c r="GI188" s="184">
        <v>4</v>
      </c>
      <c r="GJ188" s="426">
        <f t="shared" si="21"/>
        <v>14</v>
      </c>
      <c r="GK188" s="427">
        <f t="shared" si="22"/>
        <v>63.636363636363633</v>
      </c>
      <c r="GL188" s="12" t="str">
        <f t="shared" si="23"/>
        <v>B</v>
      </c>
      <c r="GM188" s="83" t="s">
        <v>46</v>
      </c>
      <c r="GN188" s="83" t="s">
        <v>2456</v>
      </c>
      <c r="GO188" s="342"/>
      <c r="GP188" s="1017"/>
      <c r="GQ188" s="59">
        <v>0</v>
      </c>
      <c r="GR188" s="57"/>
      <c r="GS188" s="58"/>
      <c r="GT188" s="59"/>
    </row>
    <row r="189" spans="1:202" s="34" customFormat="1" x14ac:dyDescent="0.25">
      <c r="A189" s="67">
        <v>187</v>
      </c>
      <c r="B189" s="13"/>
      <c r="C189" s="14" t="s">
        <v>1073</v>
      </c>
      <c r="D189" s="83" t="s">
        <v>38</v>
      </c>
      <c r="E189" s="849">
        <v>9156.9629999999997</v>
      </c>
      <c r="F189" s="847">
        <v>395320.64412858244</v>
      </c>
      <c r="G189" s="49">
        <v>43170</v>
      </c>
      <c r="H189" s="109" t="s">
        <v>1241</v>
      </c>
      <c r="I189" s="369" t="s">
        <v>1074</v>
      </c>
      <c r="J189" s="370">
        <v>2</v>
      </c>
      <c r="K189" s="115" t="s">
        <v>1263</v>
      </c>
      <c r="L189" s="1178">
        <v>1</v>
      </c>
      <c r="M189" s="529" t="s">
        <v>9628</v>
      </c>
      <c r="N189" s="371">
        <v>1</v>
      </c>
      <c r="O189" s="385" t="s">
        <v>572</v>
      </c>
      <c r="P189" s="371">
        <v>1</v>
      </c>
      <c r="Q189" s="1" t="s">
        <v>4205</v>
      </c>
      <c r="R189" s="371">
        <v>0</v>
      </c>
      <c r="S189" s="370">
        <v>0</v>
      </c>
      <c r="T189" s="373" t="s">
        <v>572</v>
      </c>
      <c r="U189" s="371">
        <v>1</v>
      </c>
      <c r="V189" s="374">
        <v>0</v>
      </c>
      <c r="W189" s="371">
        <v>0</v>
      </c>
      <c r="X189" s="375" t="s">
        <v>572</v>
      </c>
      <c r="Y189" s="371">
        <v>1</v>
      </c>
      <c r="Z189" s="19" t="s">
        <v>1734</v>
      </c>
      <c r="AA189" s="57">
        <v>1</v>
      </c>
      <c r="AB189" s="58">
        <v>1</v>
      </c>
      <c r="AC189" s="59">
        <v>2008</v>
      </c>
      <c r="AD189" s="57">
        <v>1</v>
      </c>
      <c r="AE189" s="58">
        <v>0</v>
      </c>
      <c r="AF189" s="58">
        <v>3</v>
      </c>
      <c r="AG189" s="59">
        <v>2011</v>
      </c>
      <c r="AH189" s="57">
        <v>0</v>
      </c>
      <c r="AI189" s="50"/>
      <c r="AJ189" s="51" t="s">
        <v>572</v>
      </c>
      <c r="AK189" s="57">
        <v>1</v>
      </c>
      <c r="AL189" s="58">
        <v>4</v>
      </c>
      <c r="AM189" s="58">
        <v>1</v>
      </c>
      <c r="AN189" s="59">
        <v>2008</v>
      </c>
      <c r="AO189" s="57">
        <v>0</v>
      </c>
      <c r="AP189" s="50"/>
      <c r="AQ189" s="51" t="s">
        <v>572</v>
      </c>
      <c r="AR189" s="57">
        <v>1</v>
      </c>
      <c r="AS189" s="58">
        <v>1</v>
      </c>
      <c r="AT189" s="58">
        <v>0</v>
      </c>
      <c r="AU189" s="58">
        <v>0</v>
      </c>
      <c r="AV189" s="58">
        <v>0</v>
      </c>
      <c r="AW189" s="58">
        <v>0</v>
      </c>
      <c r="AX189" s="58">
        <v>0</v>
      </c>
      <c r="AY189" s="58">
        <v>0</v>
      </c>
      <c r="AZ189" s="58">
        <v>1</v>
      </c>
      <c r="BA189" s="58">
        <v>1</v>
      </c>
      <c r="BB189" s="58">
        <v>1</v>
      </c>
      <c r="BC189" s="19" t="s">
        <v>2175</v>
      </c>
      <c r="BD189" s="423">
        <v>1</v>
      </c>
      <c r="BE189" s="19" t="s">
        <v>1292</v>
      </c>
      <c r="BF189" s="25">
        <v>0</v>
      </c>
      <c r="BG189" s="1" t="s">
        <v>572</v>
      </c>
      <c r="BH189" s="16">
        <v>0</v>
      </c>
      <c r="BI189" s="19" t="s">
        <v>572</v>
      </c>
      <c r="BJ189" s="57">
        <v>0</v>
      </c>
      <c r="BK189" s="21" t="s">
        <v>1076</v>
      </c>
      <c r="BL189" s="20" t="s">
        <v>1075</v>
      </c>
      <c r="BM189" s="21" t="s">
        <v>1078</v>
      </c>
      <c r="BN189" s="20" t="s">
        <v>1077</v>
      </c>
      <c r="BO189" s="132" t="s">
        <v>572</v>
      </c>
      <c r="BP189" s="57">
        <v>0</v>
      </c>
      <c r="BQ189" s="134" t="s">
        <v>572</v>
      </c>
      <c r="BR189" s="57">
        <v>1</v>
      </c>
      <c r="BS189" s="19" t="s">
        <v>2189</v>
      </c>
      <c r="BT189" s="57">
        <v>0</v>
      </c>
      <c r="BU189" s="69" t="s">
        <v>572</v>
      </c>
      <c r="BV189" s="57">
        <v>0</v>
      </c>
      <c r="BW189" s="58">
        <v>3</v>
      </c>
      <c r="BX189" s="69" t="s">
        <v>572</v>
      </c>
      <c r="BY189" s="57" t="s">
        <v>1958</v>
      </c>
      <c r="BZ189" s="58" t="s">
        <v>1966</v>
      </c>
      <c r="CA189" s="58" t="s">
        <v>572</v>
      </c>
      <c r="CB189" s="58" t="s">
        <v>572</v>
      </c>
      <c r="CC189" s="59">
        <v>0</v>
      </c>
      <c r="CD189" s="83" t="s">
        <v>1276</v>
      </c>
      <c r="CE189" s="1131" t="s">
        <v>1555</v>
      </c>
      <c r="CF189" s="75" t="s">
        <v>1556</v>
      </c>
      <c r="CG189" s="75" t="s">
        <v>13</v>
      </c>
      <c r="CH189" s="75">
        <v>3</v>
      </c>
      <c r="CI189" s="75">
        <v>2008</v>
      </c>
      <c r="CJ189" s="75" t="s">
        <v>1542</v>
      </c>
      <c r="CK189" s="75">
        <v>1</v>
      </c>
      <c r="CL189" s="75">
        <v>2</v>
      </c>
      <c r="CM189" s="75" t="s">
        <v>1552</v>
      </c>
      <c r="CN189" s="75" t="s">
        <v>1553</v>
      </c>
      <c r="CO189" s="75">
        <f t="shared" si="20"/>
        <v>3</v>
      </c>
      <c r="CP189" s="4"/>
      <c r="CQ189" s="67">
        <v>187</v>
      </c>
      <c r="CR189" s="500" t="s">
        <v>1073</v>
      </c>
      <c r="CS189" s="507" t="s">
        <v>3730</v>
      </c>
      <c r="CT189" s="511"/>
      <c r="CU189" s="512"/>
      <c r="CV189" s="632" t="s">
        <v>5559</v>
      </c>
      <c r="CW189" s="568">
        <v>2</v>
      </c>
      <c r="CX189" s="636" t="s">
        <v>4757</v>
      </c>
      <c r="CY189" s="652">
        <v>0.89129999999999998</v>
      </c>
      <c r="CZ189" s="652">
        <v>0.88190000000000002</v>
      </c>
      <c r="DA189" s="601">
        <v>100</v>
      </c>
      <c r="DB189" s="560">
        <v>77</v>
      </c>
      <c r="DC189" s="560">
        <v>67</v>
      </c>
      <c r="DD189" s="560">
        <v>71</v>
      </c>
      <c r="DE189" s="685" t="s">
        <v>9032</v>
      </c>
      <c r="DF189" s="730" t="s">
        <v>9033</v>
      </c>
      <c r="DG189" s="717">
        <v>5</v>
      </c>
      <c r="DH189" s="119" t="s">
        <v>9222</v>
      </c>
      <c r="DI189" s="700">
        <v>2011</v>
      </c>
      <c r="DJ189" s="521" t="s">
        <v>4445</v>
      </c>
      <c r="DK189" s="537">
        <v>1971</v>
      </c>
      <c r="DL189" s="538" t="s">
        <v>4445</v>
      </c>
      <c r="DM189" s="580">
        <v>2008</v>
      </c>
      <c r="DN189" s="580">
        <v>3</v>
      </c>
      <c r="DO189" s="580">
        <v>4</v>
      </c>
      <c r="DP189" s="183" t="s">
        <v>572</v>
      </c>
      <c r="DQ189" s="183" t="s">
        <v>572</v>
      </c>
      <c r="DR189" s="183" t="s">
        <v>572</v>
      </c>
      <c r="DS189" s="184" t="s">
        <v>572</v>
      </c>
      <c r="DT189" s="542" t="s">
        <v>7882</v>
      </c>
      <c r="DU189" s="340" t="s">
        <v>572</v>
      </c>
      <c r="DV189" s="183" t="s">
        <v>572</v>
      </c>
      <c r="DW189" s="547" t="s">
        <v>572</v>
      </c>
      <c r="DX189" s="183">
        <v>2</v>
      </c>
      <c r="DY189" s="183" t="s">
        <v>2699</v>
      </c>
      <c r="DZ189" s="538" t="s">
        <v>7881</v>
      </c>
      <c r="EA189" s="256" t="s">
        <v>572</v>
      </c>
      <c r="EB189" s="58">
        <v>3</v>
      </c>
      <c r="EC189" s="183">
        <v>2</v>
      </c>
      <c r="ED189" s="642" t="s">
        <v>5510</v>
      </c>
      <c r="EE189" s="539">
        <v>2003</v>
      </c>
      <c r="EF189" s="537">
        <v>1979</v>
      </c>
      <c r="EG189" s="539">
        <v>3</v>
      </c>
      <c r="EH189" s="547" t="s">
        <v>6694</v>
      </c>
      <c r="EI189" s="547" t="s">
        <v>6480</v>
      </c>
      <c r="EJ189" s="183">
        <v>2</v>
      </c>
      <c r="EK189" s="183" t="s">
        <v>2699</v>
      </c>
      <c r="EL189" s="538" t="s">
        <v>6693</v>
      </c>
      <c r="EM189" s="370">
        <v>2013</v>
      </c>
      <c r="EN189" s="370">
        <v>3</v>
      </c>
      <c r="EO189" s="700">
        <v>3</v>
      </c>
      <c r="EP189" s="676">
        <v>1</v>
      </c>
      <c r="EQ189" s="676">
        <v>1</v>
      </c>
      <c r="ER189" s="611" t="s">
        <v>572</v>
      </c>
      <c r="ES189" s="183" t="s">
        <v>572</v>
      </c>
      <c r="ET189" s="184">
        <v>0</v>
      </c>
      <c r="EU189" s="799">
        <v>1</v>
      </c>
      <c r="EV189" s="571" t="s">
        <v>6292</v>
      </c>
      <c r="EW189" s="183">
        <v>2001</v>
      </c>
      <c r="EX189" s="597">
        <v>2</v>
      </c>
      <c r="EY189" s="571" t="s">
        <v>6293</v>
      </c>
      <c r="EZ189" s="183">
        <v>2005</v>
      </c>
      <c r="FA189" s="599">
        <v>2</v>
      </c>
      <c r="FB189" s="742">
        <f>IFERROR(VLOOKUP($C189,'PS Employment'!$B$2:$N$107,12,FALSE)*1000,"-")</f>
        <v>436105</v>
      </c>
      <c r="FC189" s="740">
        <v>2</v>
      </c>
      <c r="FD189" s="692" t="s">
        <v>6853</v>
      </c>
      <c r="FE189" s="749">
        <v>2006</v>
      </c>
      <c r="FF189" s="766" t="s">
        <v>6832</v>
      </c>
      <c r="FG189" s="767" t="s">
        <v>6897</v>
      </c>
      <c r="FH189" s="792">
        <v>2</v>
      </c>
      <c r="FI189" s="782" t="s">
        <v>1552</v>
      </c>
      <c r="FJ189" s="538" t="s">
        <v>6833</v>
      </c>
      <c r="FK189" s="597">
        <v>2012</v>
      </c>
      <c r="FL189" s="597">
        <v>3</v>
      </c>
      <c r="FM189" s="599">
        <v>2</v>
      </c>
      <c r="FN189" s="766" t="s">
        <v>6832</v>
      </c>
      <c r="FO189" s="767" t="s">
        <v>6897</v>
      </c>
      <c r="FP189" s="792">
        <v>2</v>
      </c>
      <c r="FQ189" s="782" t="s">
        <v>1552</v>
      </c>
      <c r="FR189" s="538" t="s">
        <v>6833</v>
      </c>
      <c r="FS189" s="597">
        <v>2012</v>
      </c>
      <c r="FT189" s="597">
        <v>3</v>
      </c>
      <c r="FU189" s="599">
        <v>2</v>
      </c>
      <c r="FV189" s="423" t="s">
        <v>572</v>
      </c>
      <c r="FW189" s="547" t="s">
        <v>7541</v>
      </c>
      <c r="FX189" s="538" t="s">
        <v>6585</v>
      </c>
      <c r="FY189" s="671">
        <v>2006</v>
      </c>
      <c r="FZ189" s="539">
        <v>2</v>
      </c>
      <c r="GA189" s="676">
        <v>2</v>
      </c>
      <c r="GB189" s="661" t="s">
        <v>572</v>
      </c>
      <c r="GC189" s="979" t="s">
        <v>8</v>
      </c>
      <c r="GD189" s="183">
        <v>2</v>
      </c>
      <c r="GE189" s="637" t="s">
        <v>2699</v>
      </c>
      <c r="GF189" s="183">
        <v>2008</v>
      </c>
      <c r="GG189" s="183">
        <v>3</v>
      </c>
      <c r="GH189" s="340" t="s">
        <v>8835</v>
      </c>
      <c r="GI189" s="184" t="s">
        <v>8842</v>
      </c>
      <c r="GJ189" s="426">
        <f t="shared" si="21"/>
        <v>15</v>
      </c>
      <c r="GK189" s="427">
        <f t="shared" si="22"/>
        <v>68.181818181818173</v>
      </c>
      <c r="GL189" s="12" t="str">
        <f t="shared" si="23"/>
        <v>B</v>
      </c>
      <c r="GM189" s="83" t="s">
        <v>38</v>
      </c>
      <c r="GN189" s="83" t="s">
        <v>2458</v>
      </c>
      <c r="GO189" s="342"/>
      <c r="GP189" s="1017">
        <v>22.3</v>
      </c>
      <c r="GQ189" s="59">
        <v>0</v>
      </c>
      <c r="GR189" s="57"/>
      <c r="GS189" s="58"/>
      <c r="GT189" s="59"/>
    </row>
    <row r="190" spans="1:202" s="34" customFormat="1" x14ac:dyDescent="0.25">
      <c r="A190" s="67">
        <v>188</v>
      </c>
      <c r="B190" s="13"/>
      <c r="C190" s="14" t="s">
        <v>1079</v>
      </c>
      <c r="D190" s="83" t="s">
        <v>38</v>
      </c>
      <c r="E190" s="849">
        <v>64715.81</v>
      </c>
      <c r="F190" s="847">
        <v>2823301.0571673336</v>
      </c>
      <c r="G190" s="49">
        <v>43340</v>
      </c>
      <c r="H190" s="109" t="s">
        <v>1081</v>
      </c>
      <c r="I190" s="369" t="s">
        <v>1080</v>
      </c>
      <c r="J190" s="50">
        <v>2</v>
      </c>
      <c r="K190" s="115" t="s">
        <v>4206</v>
      </c>
      <c r="L190" s="16">
        <v>2</v>
      </c>
      <c r="M190" s="177" t="s">
        <v>2442</v>
      </c>
      <c r="N190" s="16">
        <v>3</v>
      </c>
      <c r="O190" s="115" t="s">
        <v>1271</v>
      </c>
      <c r="P190" s="16">
        <v>1</v>
      </c>
      <c r="Q190" s="1" t="s">
        <v>2361</v>
      </c>
      <c r="R190" s="16">
        <v>0</v>
      </c>
      <c r="S190" s="50">
        <v>0</v>
      </c>
      <c r="T190" s="167" t="s">
        <v>572</v>
      </c>
      <c r="U190" s="16">
        <v>2</v>
      </c>
      <c r="V190" s="254">
        <v>1</v>
      </c>
      <c r="W190" s="16">
        <v>2</v>
      </c>
      <c r="X190" s="19" t="s">
        <v>1468</v>
      </c>
      <c r="Y190" s="16">
        <v>1</v>
      </c>
      <c r="Z190" s="19" t="s">
        <v>1470</v>
      </c>
      <c r="AA190" s="16">
        <v>1</v>
      </c>
      <c r="AB190" s="50">
        <v>1</v>
      </c>
      <c r="AC190" s="51">
        <v>1999</v>
      </c>
      <c r="AD190" s="16">
        <v>1</v>
      </c>
      <c r="AE190" s="50">
        <v>1</v>
      </c>
      <c r="AF190" s="50">
        <v>5</v>
      </c>
      <c r="AG190" s="51">
        <v>1997</v>
      </c>
      <c r="AH190" s="16">
        <v>1</v>
      </c>
      <c r="AI190" s="50">
        <v>0</v>
      </c>
      <c r="AJ190" s="51">
        <v>2002</v>
      </c>
      <c r="AK190" s="16">
        <v>1</v>
      </c>
      <c r="AL190" s="50">
        <v>4</v>
      </c>
      <c r="AM190" s="50">
        <v>1</v>
      </c>
      <c r="AN190" s="51">
        <v>1999</v>
      </c>
      <c r="AO190" s="16">
        <v>1</v>
      </c>
      <c r="AP190" s="50">
        <v>1</v>
      </c>
      <c r="AQ190" s="51">
        <v>2004</v>
      </c>
      <c r="AR190" s="16">
        <v>1</v>
      </c>
      <c r="AS190" s="50">
        <v>1</v>
      </c>
      <c r="AT190" s="50">
        <v>1</v>
      </c>
      <c r="AU190" s="50">
        <v>0</v>
      </c>
      <c r="AV190" s="50">
        <v>0</v>
      </c>
      <c r="AW190" s="50">
        <v>1</v>
      </c>
      <c r="AX190" s="50">
        <v>1</v>
      </c>
      <c r="AY190" s="50">
        <v>1</v>
      </c>
      <c r="AZ190" s="50">
        <v>1</v>
      </c>
      <c r="BA190" s="50">
        <v>1</v>
      </c>
      <c r="BB190" s="65">
        <v>1</v>
      </c>
      <c r="BC190" s="19" t="s">
        <v>2146</v>
      </c>
      <c r="BD190" s="423">
        <v>1</v>
      </c>
      <c r="BE190" s="19" t="s">
        <v>3200</v>
      </c>
      <c r="BF190" s="25">
        <v>0</v>
      </c>
      <c r="BG190" s="1" t="s">
        <v>572</v>
      </c>
      <c r="BH190" s="16">
        <v>1</v>
      </c>
      <c r="BI190" s="19" t="s">
        <v>1823</v>
      </c>
      <c r="BJ190" s="16">
        <v>0</v>
      </c>
      <c r="BK190" s="21" t="s">
        <v>1083</v>
      </c>
      <c r="BL190" s="20" t="s">
        <v>1082</v>
      </c>
      <c r="BM190" s="21" t="s">
        <v>1085</v>
      </c>
      <c r="BN190" s="20" t="s">
        <v>1084</v>
      </c>
      <c r="BO190" s="132" t="s">
        <v>572</v>
      </c>
      <c r="BP190" s="16">
        <v>1</v>
      </c>
      <c r="BQ190" s="19" t="s">
        <v>1469</v>
      </c>
      <c r="BR190" s="16">
        <v>1</v>
      </c>
      <c r="BS190" s="19" t="s">
        <v>1471</v>
      </c>
      <c r="BT190" s="16">
        <v>0</v>
      </c>
      <c r="BU190" s="19" t="s">
        <v>1472</v>
      </c>
      <c r="BV190" s="16">
        <v>0</v>
      </c>
      <c r="BW190" s="50">
        <v>3</v>
      </c>
      <c r="BX190" s="69" t="s">
        <v>572</v>
      </c>
      <c r="BY190" s="16" t="s">
        <v>1966</v>
      </c>
      <c r="BZ190" s="50" t="s">
        <v>572</v>
      </c>
      <c r="CA190" s="50" t="s">
        <v>572</v>
      </c>
      <c r="CB190" s="50" t="s">
        <v>572</v>
      </c>
      <c r="CC190" s="51" t="s">
        <v>572</v>
      </c>
      <c r="CD190" s="75" t="s">
        <v>1736</v>
      </c>
      <c r="CE190" s="1131" t="s">
        <v>1737</v>
      </c>
      <c r="CF190" s="75" t="s">
        <v>1556</v>
      </c>
      <c r="CG190" s="75" t="s">
        <v>13</v>
      </c>
      <c r="CH190" s="75">
        <v>3</v>
      </c>
      <c r="CI190" s="75">
        <v>2014</v>
      </c>
      <c r="CJ190" s="75" t="s">
        <v>1548</v>
      </c>
      <c r="CK190" s="75">
        <v>1</v>
      </c>
      <c r="CL190" s="75">
        <v>2</v>
      </c>
      <c r="CM190" s="75" t="s">
        <v>1735</v>
      </c>
      <c r="CN190" s="75" t="s">
        <v>1553</v>
      </c>
      <c r="CO190" s="75">
        <f t="shared" si="20"/>
        <v>3</v>
      </c>
      <c r="CP190" s="4"/>
      <c r="CQ190" s="67">
        <v>188</v>
      </c>
      <c r="CR190" s="500" t="s">
        <v>1079</v>
      </c>
      <c r="CS190" s="507" t="s">
        <v>3731</v>
      </c>
      <c r="CT190" s="511"/>
      <c r="CU190" s="512"/>
      <c r="CV190" s="632" t="s">
        <v>5561</v>
      </c>
      <c r="CW190" s="568">
        <v>2</v>
      </c>
      <c r="CX190" s="636" t="s">
        <v>5561</v>
      </c>
      <c r="CY190" s="380">
        <v>1</v>
      </c>
      <c r="CZ190" s="380">
        <v>0.89759999999999995</v>
      </c>
      <c r="DA190" s="656">
        <v>100</v>
      </c>
      <c r="DB190" s="597">
        <v>73</v>
      </c>
      <c r="DC190" s="597">
        <v>63</v>
      </c>
      <c r="DD190" s="597">
        <v>88</v>
      </c>
      <c r="DE190" s="156" t="s">
        <v>9034</v>
      </c>
      <c r="DF190" s="730" t="s">
        <v>9035</v>
      </c>
      <c r="DG190" s="717">
        <v>5</v>
      </c>
      <c r="DH190" s="82" t="s">
        <v>9223</v>
      </c>
      <c r="DI190" s="700">
        <v>2012</v>
      </c>
      <c r="DJ190" s="521" t="s">
        <v>4448</v>
      </c>
      <c r="DK190" s="537">
        <v>1660</v>
      </c>
      <c r="DL190" s="624" t="s">
        <v>4447</v>
      </c>
      <c r="DM190" s="580">
        <v>1998</v>
      </c>
      <c r="DN190" s="580">
        <v>3</v>
      </c>
      <c r="DO190" s="580">
        <v>4</v>
      </c>
      <c r="DP190" s="183" t="s">
        <v>572</v>
      </c>
      <c r="DQ190" s="183" t="s">
        <v>572</v>
      </c>
      <c r="DR190" s="183" t="s">
        <v>572</v>
      </c>
      <c r="DS190" s="184" t="s">
        <v>572</v>
      </c>
      <c r="DT190" s="571" t="s">
        <v>5511</v>
      </c>
      <c r="DU190" s="676">
        <v>2005</v>
      </c>
      <c r="DV190" s="183" t="s">
        <v>5797</v>
      </c>
      <c r="DW190" s="547" t="s">
        <v>5754</v>
      </c>
      <c r="DX190" s="183">
        <v>2</v>
      </c>
      <c r="DY190" s="183" t="s">
        <v>2699</v>
      </c>
      <c r="DZ190" s="538" t="s">
        <v>4612</v>
      </c>
      <c r="EA190" s="374">
        <v>1999</v>
      </c>
      <c r="EB190" s="370">
        <v>3</v>
      </c>
      <c r="EC190" s="539">
        <v>3</v>
      </c>
      <c r="ED190" s="642" t="s">
        <v>5511</v>
      </c>
      <c r="EE190" s="539">
        <v>2005</v>
      </c>
      <c r="EF190" s="537">
        <v>1952</v>
      </c>
      <c r="EG190" s="539">
        <v>3</v>
      </c>
      <c r="EH190" s="547" t="s">
        <v>4152</v>
      </c>
      <c r="EI190" s="541" t="s">
        <v>4153</v>
      </c>
      <c r="EJ190" s="183">
        <v>2</v>
      </c>
      <c r="EK190" s="183" t="s">
        <v>2699</v>
      </c>
      <c r="EL190" s="538" t="s">
        <v>6695</v>
      </c>
      <c r="EM190" s="370">
        <v>2009</v>
      </c>
      <c r="EN190" s="370">
        <v>3</v>
      </c>
      <c r="EO190" s="700">
        <v>2</v>
      </c>
      <c r="EP190" s="676">
        <v>1</v>
      </c>
      <c r="EQ190" s="676">
        <v>0</v>
      </c>
      <c r="ER190" s="571" t="s">
        <v>4612</v>
      </c>
      <c r="ES190" s="183">
        <v>2000</v>
      </c>
      <c r="ET190" s="184">
        <v>3</v>
      </c>
      <c r="EU190" s="799">
        <v>1</v>
      </c>
      <c r="EV190" s="571" t="s">
        <v>4613</v>
      </c>
      <c r="EW190" s="183" t="s">
        <v>572</v>
      </c>
      <c r="EX190" s="597">
        <v>1</v>
      </c>
      <c r="EY190" s="571" t="s">
        <v>6294</v>
      </c>
      <c r="EZ190" s="183">
        <v>2002</v>
      </c>
      <c r="FA190" s="599">
        <v>3</v>
      </c>
      <c r="FB190" s="742">
        <f>IFERROR(VLOOKUP($C190,'PS Employment'!$B$2:$N$107,12,FALSE)*1000,"-")</f>
        <v>6276000</v>
      </c>
      <c r="FC190" s="740">
        <v>2</v>
      </c>
      <c r="FD190" s="692" t="s">
        <v>6853</v>
      </c>
      <c r="FE190" s="749">
        <v>2010</v>
      </c>
      <c r="FF190" s="764" t="s">
        <v>6652</v>
      </c>
      <c r="FG190" s="760" t="s">
        <v>6897</v>
      </c>
      <c r="FH190" s="794">
        <v>1</v>
      </c>
      <c r="FI190" s="789" t="s">
        <v>1563</v>
      </c>
      <c r="FJ190" s="538" t="s">
        <v>7070</v>
      </c>
      <c r="FK190" s="597" t="s">
        <v>572</v>
      </c>
      <c r="FL190" s="597">
        <v>3</v>
      </c>
      <c r="FM190" s="599">
        <v>1</v>
      </c>
      <c r="FN190" s="764" t="s">
        <v>6759</v>
      </c>
      <c r="FO190" s="760" t="s">
        <v>5760</v>
      </c>
      <c r="FP190" s="794">
        <v>1</v>
      </c>
      <c r="FQ190" s="789" t="s">
        <v>1563</v>
      </c>
      <c r="FR190" s="538" t="s">
        <v>7070</v>
      </c>
      <c r="FS190" s="597" t="s">
        <v>572</v>
      </c>
      <c r="FT190" s="597">
        <v>3</v>
      </c>
      <c r="FU190" s="599">
        <v>1</v>
      </c>
      <c r="FV190" s="423" t="s">
        <v>572</v>
      </c>
      <c r="FW190" s="547" t="s">
        <v>7640</v>
      </c>
      <c r="FX190" s="538" t="s">
        <v>5916</v>
      </c>
      <c r="FY190" s="539">
        <v>2009</v>
      </c>
      <c r="FZ190" s="539">
        <v>3</v>
      </c>
      <c r="GA190" s="676">
        <v>2</v>
      </c>
      <c r="GB190" s="645" t="s">
        <v>5917</v>
      </c>
      <c r="GC190" s="979" t="s">
        <v>8822</v>
      </c>
      <c r="GD190" s="183">
        <v>2</v>
      </c>
      <c r="GE190" s="547" t="s">
        <v>2699</v>
      </c>
      <c r="GF190" s="183">
        <v>1997</v>
      </c>
      <c r="GG190" s="183">
        <v>3</v>
      </c>
      <c r="GH190" s="340" t="s">
        <v>9443</v>
      </c>
      <c r="GI190" s="184" t="s">
        <v>8842</v>
      </c>
      <c r="GJ190" s="426">
        <f t="shared" si="21"/>
        <v>18</v>
      </c>
      <c r="GK190" s="427">
        <f t="shared" si="22"/>
        <v>81.818181818181827</v>
      </c>
      <c r="GL190" s="12" t="str">
        <f t="shared" si="23"/>
        <v>A</v>
      </c>
      <c r="GM190" s="83" t="s">
        <v>38</v>
      </c>
      <c r="GN190" s="83"/>
      <c r="GO190" s="342"/>
      <c r="GP190" s="1017"/>
      <c r="GQ190" s="59">
        <v>0</v>
      </c>
      <c r="GR190" s="57" t="s">
        <v>2429</v>
      </c>
      <c r="GS190" s="58" t="s">
        <v>2430</v>
      </c>
      <c r="GT190" s="59"/>
    </row>
    <row r="191" spans="1:202" s="34" customFormat="1" x14ac:dyDescent="0.25">
      <c r="A191" s="67">
        <v>189</v>
      </c>
      <c r="B191" s="13"/>
      <c r="C191" s="14" t="s">
        <v>1086</v>
      </c>
      <c r="D191" s="83" t="s">
        <v>38</v>
      </c>
      <c r="E191" s="849">
        <v>321773.63099999999</v>
      </c>
      <c r="F191" s="847">
        <v>17663587.480903886</v>
      </c>
      <c r="G191" s="49">
        <v>54960</v>
      </c>
      <c r="H191" s="109" t="s">
        <v>2758</v>
      </c>
      <c r="I191" s="20" t="s">
        <v>2759</v>
      </c>
      <c r="J191" s="370">
        <v>2</v>
      </c>
      <c r="K191" s="115" t="s">
        <v>1262</v>
      </c>
      <c r="L191" s="371">
        <v>2</v>
      </c>
      <c r="M191" s="1" t="s">
        <v>1283</v>
      </c>
      <c r="N191" s="371">
        <v>3</v>
      </c>
      <c r="O191" s="177" t="s">
        <v>3141</v>
      </c>
      <c r="P191" s="371">
        <v>1</v>
      </c>
      <c r="Q191" s="19" t="s">
        <v>2760</v>
      </c>
      <c r="R191" s="371">
        <v>0</v>
      </c>
      <c r="S191" s="370">
        <v>0</v>
      </c>
      <c r="T191" s="373" t="s">
        <v>572</v>
      </c>
      <c r="U191" s="371">
        <v>2</v>
      </c>
      <c r="V191" s="374">
        <v>1</v>
      </c>
      <c r="W191" s="371">
        <v>1</v>
      </c>
      <c r="X191" s="19" t="s">
        <v>2758</v>
      </c>
      <c r="Y191" s="371">
        <v>1</v>
      </c>
      <c r="Z191" s="19" t="s">
        <v>2761</v>
      </c>
      <c r="AA191" s="57">
        <v>1</v>
      </c>
      <c r="AB191" s="58">
        <v>1</v>
      </c>
      <c r="AC191" s="59">
        <v>1996</v>
      </c>
      <c r="AD191" s="57">
        <v>1</v>
      </c>
      <c r="AE191" s="50">
        <v>1</v>
      </c>
      <c r="AF191" s="50">
        <v>10</v>
      </c>
      <c r="AG191" s="51">
        <v>1996</v>
      </c>
      <c r="AH191" s="57">
        <v>1</v>
      </c>
      <c r="AI191" s="58">
        <v>1</v>
      </c>
      <c r="AJ191" s="59">
        <v>1996</v>
      </c>
      <c r="AK191" s="57">
        <v>1</v>
      </c>
      <c r="AL191" s="58">
        <v>2</v>
      </c>
      <c r="AM191" s="58">
        <v>1</v>
      </c>
      <c r="AN191" s="59">
        <v>1996</v>
      </c>
      <c r="AO191" s="57">
        <v>1</v>
      </c>
      <c r="AP191" s="58">
        <v>1</v>
      </c>
      <c r="AQ191" s="59">
        <v>1996</v>
      </c>
      <c r="AR191" s="57">
        <v>1</v>
      </c>
      <c r="AS191" s="58">
        <v>1</v>
      </c>
      <c r="AT191" s="58">
        <v>1</v>
      </c>
      <c r="AU191" s="58">
        <v>0</v>
      </c>
      <c r="AV191" s="58">
        <v>0</v>
      </c>
      <c r="AW191" s="58">
        <v>1</v>
      </c>
      <c r="AX191" s="58">
        <v>1</v>
      </c>
      <c r="AY191" s="58">
        <v>0</v>
      </c>
      <c r="AZ191" s="58">
        <v>1</v>
      </c>
      <c r="BA191" s="58">
        <v>1</v>
      </c>
      <c r="BB191" s="58">
        <v>1</v>
      </c>
      <c r="BC191" s="19" t="s">
        <v>2176</v>
      </c>
      <c r="BD191" s="423">
        <v>1</v>
      </c>
      <c r="BE191" s="19" t="s">
        <v>1287</v>
      </c>
      <c r="BF191" s="25">
        <v>0</v>
      </c>
      <c r="BG191" s="1" t="s">
        <v>572</v>
      </c>
      <c r="BH191" s="16">
        <v>1</v>
      </c>
      <c r="BI191" s="19" t="s">
        <v>1824</v>
      </c>
      <c r="BJ191" s="57">
        <v>2</v>
      </c>
      <c r="BK191" s="21" t="s">
        <v>1088</v>
      </c>
      <c r="BL191" s="20" t="s">
        <v>1087</v>
      </c>
      <c r="BM191" s="21" t="s">
        <v>1090</v>
      </c>
      <c r="BN191" s="20" t="s">
        <v>1089</v>
      </c>
      <c r="BO191" s="19" t="s">
        <v>1464</v>
      </c>
      <c r="BP191" s="57">
        <v>1</v>
      </c>
      <c r="BQ191" s="19" t="s">
        <v>1465</v>
      </c>
      <c r="BR191" s="57">
        <v>1</v>
      </c>
      <c r="BS191" s="19" t="s">
        <v>1466</v>
      </c>
      <c r="BT191" s="57">
        <v>0</v>
      </c>
      <c r="BU191" s="19" t="s">
        <v>1467</v>
      </c>
      <c r="BV191" s="57">
        <v>1</v>
      </c>
      <c r="BW191" s="58">
        <v>3</v>
      </c>
      <c r="BX191" s="69" t="s">
        <v>572</v>
      </c>
      <c r="BY191" s="57" t="s">
        <v>1966</v>
      </c>
      <c r="BZ191" s="58" t="s">
        <v>572</v>
      </c>
      <c r="CA191" s="58" t="s">
        <v>572</v>
      </c>
      <c r="CB191" s="58" t="s">
        <v>572</v>
      </c>
      <c r="CC191" s="59" t="s">
        <v>572</v>
      </c>
      <c r="CD191" s="75" t="s">
        <v>1284</v>
      </c>
      <c r="CE191" s="1131" t="s">
        <v>1643</v>
      </c>
      <c r="CF191" s="75" t="s">
        <v>1556</v>
      </c>
      <c r="CG191" s="75" t="s">
        <v>13</v>
      </c>
      <c r="CH191" s="75">
        <v>3</v>
      </c>
      <c r="CI191" s="75">
        <v>1996</v>
      </c>
      <c r="CJ191" s="75" t="s">
        <v>1548</v>
      </c>
      <c r="CK191" s="75">
        <v>1</v>
      </c>
      <c r="CL191" s="75">
        <v>1</v>
      </c>
      <c r="CM191" s="75" t="s">
        <v>1563</v>
      </c>
      <c r="CN191" s="75" t="s">
        <v>1553</v>
      </c>
      <c r="CO191" s="75">
        <f t="shared" si="20"/>
        <v>3</v>
      </c>
      <c r="CP191" s="4"/>
      <c r="CQ191" s="67">
        <v>189</v>
      </c>
      <c r="CR191" s="500" t="s">
        <v>1086</v>
      </c>
      <c r="CS191" s="507" t="s">
        <v>3549</v>
      </c>
      <c r="CT191" s="511"/>
      <c r="CU191" s="512" t="s">
        <v>3748</v>
      </c>
      <c r="CV191" s="632" t="s">
        <v>5560</v>
      </c>
      <c r="CW191" s="568">
        <v>2</v>
      </c>
      <c r="CX191" s="636" t="s">
        <v>5560</v>
      </c>
      <c r="CY191" s="380">
        <v>0.92754000000000003</v>
      </c>
      <c r="CZ191" s="380">
        <v>0.94489999999999996</v>
      </c>
      <c r="DA191" s="656">
        <v>100</v>
      </c>
      <c r="DB191" s="597">
        <v>68</v>
      </c>
      <c r="DC191" s="597">
        <v>77</v>
      </c>
      <c r="DD191" s="597">
        <v>94</v>
      </c>
      <c r="DE191" s="156" t="s">
        <v>9036</v>
      </c>
      <c r="DF191" s="730" t="s">
        <v>9037</v>
      </c>
      <c r="DG191" s="717">
        <v>4</v>
      </c>
      <c r="DH191" s="82" t="s">
        <v>9224</v>
      </c>
      <c r="DI191" s="700">
        <v>2000</v>
      </c>
      <c r="DJ191" s="521" t="s">
        <v>4449</v>
      </c>
      <c r="DK191" s="537">
        <v>1789</v>
      </c>
      <c r="DL191" s="538" t="s">
        <v>4450</v>
      </c>
      <c r="DM191" s="581">
        <v>1939</v>
      </c>
      <c r="DN191" s="580">
        <v>3</v>
      </c>
      <c r="DO191" s="580">
        <v>4</v>
      </c>
      <c r="DP191" s="183" t="s">
        <v>572</v>
      </c>
      <c r="DQ191" s="183" t="s">
        <v>572</v>
      </c>
      <c r="DR191" s="183" t="s">
        <v>572</v>
      </c>
      <c r="DS191" s="184" t="s">
        <v>572</v>
      </c>
      <c r="DT191" s="571" t="s">
        <v>6696</v>
      </c>
      <c r="DU191" s="676">
        <v>1862</v>
      </c>
      <c r="DV191" s="183" t="s">
        <v>5797</v>
      </c>
      <c r="DW191" s="547" t="s">
        <v>5754</v>
      </c>
      <c r="DX191" s="183">
        <v>2</v>
      </c>
      <c r="DY191" s="183" t="s">
        <v>2699</v>
      </c>
      <c r="DZ191" s="538" t="s">
        <v>4503</v>
      </c>
      <c r="EA191" s="374">
        <v>1990</v>
      </c>
      <c r="EB191" s="370">
        <v>3</v>
      </c>
      <c r="EC191" s="539">
        <v>3</v>
      </c>
      <c r="ED191" s="642" t="s">
        <v>5512</v>
      </c>
      <c r="EE191" s="539">
        <v>2003</v>
      </c>
      <c r="EF191" s="537">
        <v>1970</v>
      </c>
      <c r="EG191" s="539">
        <v>3</v>
      </c>
      <c r="EH191" s="547" t="s">
        <v>5940</v>
      </c>
      <c r="EI191" s="547" t="s">
        <v>5941</v>
      </c>
      <c r="EJ191" s="183">
        <v>2</v>
      </c>
      <c r="EK191" s="183" t="s">
        <v>2699</v>
      </c>
      <c r="EL191" s="538" t="s">
        <v>6697</v>
      </c>
      <c r="EM191" s="370">
        <v>1996</v>
      </c>
      <c r="EN191" s="370">
        <v>3</v>
      </c>
      <c r="EO191" s="700">
        <v>3</v>
      </c>
      <c r="EP191" s="340">
        <v>1</v>
      </c>
      <c r="EQ191" s="340">
        <v>1</v>
      </c>
      <c r="ER191" s="571" t="s">
        <v>4614</v>
      </c>
      <c r="ES191" s="183">
        <v>1990</v>
      </c>
      <c r="ET191" s="184">
        <v>3</v>
      </c>
      <c r="EU191" s="799">
        <v>1</v>
      </c>
      <c r="EV191" s="571" t="s">
        <v>4615</v>
      </c>
      <c r="EW191" s="183">
        <v>2000</v>
      </c>
      <c r="EX191" s="597">
        <v>2</v>
      </c>
      <c r="EY191" s="571" t="s">
        <v>6295</v>
      </c>
      <c r="EZ191" s="183">
        <v>1999</v>
      </c>
      <c r="FA191" s="599">
        <v>2</v>
      </c>
      <c r="FB191" s="742">
        <f>IFERROR(VLOOKUP($C191,'PS Employment'!$B$2:$N$107,12,FALSE)*1000,"-")</f>
        <v>22490000</v>
      </c>
      <c r="FC191" s="740">
        <v>2</v>
      </c>
      <c r="FD191" s="692" t="s">
        <v>6853</v>
      </c>
      <c r="FE191" s="749">
        <v>2010</v>
      </c>
      <c r="FF191" s="764" t="s">
        <v>6652</v>
      </c>
      <c r="FG191" s="760" t="s">
        <v>6897</v>
      </c>
      <c r="FH191" s="794">
        <v>1</v>
      </c>
      <c r="FI191" s="789" t="s">
        <v>1563</v>
      </c>
      <c r="FJ191" s="538" t="s">
        <v>7067</v>
      </c>
      <c r="FK191" s="597" t="s">
        <v>572</v>
      </c>
      <c r="FL191" s="597">
        <v>3</v>
      </c>
      <c r="FM191" s="599">
        <v>1</v>
      </c>
      <c r="FN191" s="764" t="s">
        <v>6759</v>
      </c>
      <c r="FO191" s="760" t="s">
        <v>5760</v>
      </c>
      <c r="FP191" s="794">
        <v>1</v>
      </c>
      <c r="FQ191" s="789" t="s">
        <v>1563</v>
      </c>
      <c r="FR191" s="538" t="s">
        <v>7068</v>
      </c>
      <c r="FS191" s="597" t="s">
        <v>572</v>
      </c>
      <c r="FT191" s="597">
        <v>3</v>
      </c>
      <c r="FU191" s="599">
        <v>1</v>
      </c>
      <c r="FV191" s="423" t="s">
        <v>572</v>
      </c>
      <c r="FW191" s="541" t="s">
        <v>6587</v>
      </c>
      <c r="FX191" s="538" t="s">
        <v>6586</v>
      </c>
      <c r="FY191" s="539">
        <v>2013</v>
      </c>
      <c r="FZ191" s="539">
        <v>3</v>
      </c>
      <c r="GA191" s="698">
        <v>3</v>
      </c>
      <c r="GB191" s="645" t="s">
        <v>7065</v>
      </c>
      <c r="GC191" s="979" t="s">
        <v>8823</v>
      </c>
      <c r="GD191" s="183">
        <v>1</v>
      </c>
      <c r="GE191" s="547" t="s">
        <v>1563</v>
      </c>
      <c r="GF191" s="183">
        <v>1996</v>
      </c>
      <c r="GG191" s="183">
        <v>3</v>
      </c>
      <c r="GH191" s="340" t="s">
        <v>9443</v>
      </c>
      <c r="GI191" s="184" t="s">
        <v>8842</v>
      </c>
      <c r="GJ191" s="426">
        <f t="shared" si="21"/>
        <v>20</v>
      </c>
      <c r="GK191" s="427">
        <f t="shared" si="22"/>
        <v>90.909090909090907</v>
      </c>
      <c r="GL191" s="12" t="str">
        <f t="shared" si="23"/>
        <v>A</v>
      </c>
      <c r="GM191" s="83" t="s">
        <v>38</v>
      </c>
      <c r="GN191" s="83"/>
      <c r="GO191" s="342"/>
      <c r="GP191" s="1017"/>
      <c r="GQ191" s="59">
        <v>0</v>
      </c>
      <c r="GR191" s="57" t="s">
        <v>2462</v>
      </c>
      <c r="GS191" s="58" t="s">
        <v>2430</v>
      </c>
      <c r="GT191" s="59" t="s">
        <v>2465</v>
      </c>
    </row>
    <row r="192" spans="1:202" s="34" customFormat="1" x14ac:dyDescent="0.25">
      <c r="A192" s="67">
        <v>190</v>
      </c>
      <c r="B192" s="13"/>
      <c r="C192" s="14" t="s">
        <v>1091</v>
      </c>
      <c r="D192" s="83" t="s">
        <v>38</v>
      </c>
      <c r="E192" s="849">
        <v>3431.5549999999998</v>
      </c>
      <c r="F192" s="847">
        <v>53928.953514022818</v>
      </c>
      <c r="G192" s="49">
        <v>15720</v>
      </c>
      <c r="H192" s="109" t="s">
        <v>1092</v>
      </c>
      <c r="I192" s="20" t="s">
        <v>3108</v>
      </c>
      <c r="J192" s="370">
        <v>2</v>
      </c>
      <c r="K192" s="177" t="s">
        <v>3109</v>
      </c>
      <c r="L192" s="371">
        <v>2</v>
      </c>
      <c r="M192" s="19" t="s">
        <v>1459</v>
      </c>
      <c r="N192" s="371">
        <v>1</v>
      </c>
      <c r="O192" s="372" t="s">
        <v>572</v>
      </c>
      <c r="P192" s="371">
        <v>1</v>
      </c>
      <c r="Q192" s="1" t="s">
        <v>1261</v>
      </c>
      <c r="R192" s="371">
        <v>0</v>
      </c>
      <c r="S192" s="370">
        <v>0</v>
      </c>
      <c r="T192" s="373" t="s">
        <v>572</v>
      </c>
      <c r="U192" s="371">
        <v>2</v>
      </c>
      <c r="V192" s="374">
        <v>1</v>
      </c>
      <c r="W192" s="371">
        <v>0</v>
      </c>
      <c r="X192" s="375" t="s">
        <v>572</v>
      </c>
      <c r="Y192" s="371">
        <v>0</v>
      </c>
      <c r="Z192" s="17" t="s">
        <v>572</v>
      </c>
      <c r="AA192" s="57">
        <v>1</v>
      </c>
      <c r="AB192" s="58">
        <v>1</v>
      </c>
      <c r="AC192" s="59">
        <v>2005</v>
      </c>
      <c r="AD192" s="57">
        <v>1</v>
      </c>
      <c r="AE192" s="58">
        <v>1</v>
      </c>
      <c r="AF192" s="58">
        <v>5</v>
      </c>
      <c r="AG192" s="59">
        <v>2005</v>
      </c>
      <c r="AH192" s="57">
        <v>1</v>
      </c>
      <c r="AI192" s="58">
        <v>1</v>
      </c>
      <c r="AJ192" s="59">
        <v>2010</v>
      </c>
      <c r="AK192" s="57">
        <v>1</v>
      </c>
      <c r="AL192" s="58">
        <v>4</v>
      </c>
      <c r="AM192" s="58">
        <v>1</v>
      </c>
      <c r="AN192" s="59">
        <v>1999</v>
      </c>
      <c r="AO192" s="57">
        <v>1</v>
      </c>
      <c r="AP192" s="50">
        <v>1</v>
      </c>
      <c r="AQ192" s="51">
        <v>2010</v>
      </c>
      <c r="AR192" s="57">
        <v>1</v>
      </c>
      <c r="AS192" s="58">
        <v>1</v>
      </c>
      <c r="AT192" s="58">
        <v>1</v>
      </c>
      <c r="AU192" s="58">
        <v>0</v>
      </c>
      <c r="AV192" s="58">
        <v>0</v>
      </c>
      <c r="AW192" s="58">
        <v>1</v>
      </c>
      <c r="AX192" s="58">
        <v>1</v>
      </c>
      <c r="AY192" s="58">
        <v>1</v>
      </c>
      <c r="AZ192" s="58">
        <v>1</v>
      </c>
      <c r="BA192" s="58">
        <v>1</v>
      </c>
      <c r="BB192" s="58">
        <v>1</v>
      </c>
      <c r="BC192" s="19" t="s">
        <v>2177</v>
      </c>
      <c r="BD192" s="423">
        <v>1</v>
      </c>
      <c r="BE192" s="19" t="s">
        <v>3201</v>
      </c>
      <c r="BF192" s="25">
        <v>0</v>
      </c>
      <c r="BG192" s="1" t="s">
        <v>572</v>
      </c>
      <c r="BH192" s="16">
        <v>1</v>
      </c>
      <c r="BI192" s="19" t="s">
        <v>1261</v>
      </c>
      <c r="BJ192" s="57">
        <v>2</v>
      </c>
      <c r="BK192" s="21" t="s">
        <v>1094</v>
      </c>
      <c r="BL192" s="20" t="s">
        <v>1093</v>
      </c>
      <c r="BM192" s="21" t="s">
        <v>1096</v>
      </c>
      <c r="BN192" s="20" t="s">
        <v>1095</v>
      </c>
      <c r="BO192" s="19" t="s">
        <v>1463</v>
      </c>
      <c r="BP192" s="57">
        <v>1</v>
      </c>
      <c r="BQ192" s="19" t="s">
        <v>1462</v>
      </c>
      <c r="BR192" s="57">
        <v>1</v>
      </c>
      <c r="BS192" s="19" t="s">
        <v>1461</v>
      </c>
      <c r="BT192" s="57">
        <v>0</v>
      </c>
      <c r="BU192" s="69" t="s">
        <v>572</v>
      </c>
      <c r="BV192" s="57">
        <v>0</v>
      </c>
      <c r="BW192" s="58">
        <v>3</v>
      </c>
      <c r="BX192" s="69" t="s">
        <v>572</v>
      </c>
      <c r="BY192" s="57" t="s">
        <v>1992</v>
      </c>
      <c r="BZ192" s="58" t="s">
        <v>1966</v>
      </c>
      <c r="CA192" s="58" t="s">
        <v>572</v>
      </c>
      <c r="CB192" s="58" t="s">
        <v>572</v>
      </c>
      <c r="CC192" s="59">
        <v>0</v>
      </c>
      <c r="CD192" s="83" t="s">
        <v>3125</v>
      </c>
      <c r="CE192" s="1131" t="s">
        <v>1738</v>
      </c>
      <c r="CF192" s="75" t="s">
        <v>1548</v>
      </c>
      <c r="CG192" s="75" t="s">
        <v>13</v>
      </c>
      <c r="CH192" s="75">
        <v>3</v>
      </c>
      <c r="CI192" s="75">
        <v>1999</v>
      </c>
      <c r="CJ192" s="75" t="s">
        <v>1542</v>
      </c>
      <c r="CK192" s="75">
        <v>1</v>
      </c>
      <c r="CL192" s="75">
        <v>1</v>
      </c>
      <c r="CM192" s="75" t="s">
        <v>1558</v>
      </c>
      <c r="CN192" s="75" t="s">
        <v>1553</v>
      </c>
      <c r="CO192" s="75">
        <f t="shared" si="20"/>
        <v>3</v>
      </c>
      <c r="CP192" s="4"/>
      <c r="CQ192" s="67">
        <v>190</v>
      </c>
      <c r="CR192" s="500" t="s">
        <v>1091</v>
      </c>
      <c r="CS192" s="507" t="s">
        <v>3732</v>
      </c>
      <c r="CT192" s="511"/>
      <c r="CU192" s="512"/>
      <c r="CV192" s="632" t="s">
        <v>5700</v>
      </c>
      <c r="CW192" s="568">
        <v>2</v>
      </c>
      <c r="CX192" s="636" t="s">
        <v>5699</v>
      </c>
      <c r="CY192" s="380">
        <v>0.77536000000000005</v>
      </c>
      <c r="CZ192" s="380">
        <v>0.85040000000000004</v>
      </c>
      <c r="DA192" s="656">
        <v>94</v>
      </c>
      <c r="DB192" s="597">
        <v>70</v>
      </c>
      <c r="DC192" s="597">
        <v>72</v>
      </c>
      <c r="DD192" s="597">
        <v>68</v>
      </c>
      <c r="DE192" s="156" t="s">
        <v>9038</v>
      </c>
      <c r="DF192" s="730" t="s">
        <v>9039</v>
      </c>
      <c r="DG192" s="717">
        <v>5</v>
      </c>
      <c r="DH192" s="82" t="s">
        <v>9225</v>
      </c>
      <c r="DI192" s="700">
        <v>2012</v>
      </c>
      <c r="DJ192" s="521" t="s">
        <v>4452</v>
      </c>
      <c r="DK192" s="537">
        <v>1943</v>
      </c>
      <c r="DL192" s="538" t="s">
        <v>4451</v>
      </c>
      <c r="DM192" s="581">
        <v>1999</v>
      </c>
      <c r="DN192" s="580">
        <v>3</v>
      </c>
      <c r="DO192" s="580">
        <v>4</v>
      </c>
      <c r="DP192" s="183" t="s">
        <v>572</v>
      </c>
      <c r="DQ192" s="183" t="s">
        <v>572</v>
      </c>
      <c r="DR192" s="183" t="s">
        <v>572</v>
      </c>
      <c r="DS192" s="184" t="s">
        <v>572</v>
      </c>
      <c r="DT192" s="571" t="s">
        <v>6699</v>
      </c>
      <c r="DU192" s="676">
        <v>2003</v>
      </c>
      <c r="DV192" s="183" t="s">
        <v>6700</v>
      </c>
      <c r="DW192" s="547" t="s">
        <v>6701</v>
      </c>
      <c r="DX192" s="183">
        <v>2</v>
      </c>
      <c r="DY192" s="183" t="s">
        <v>2699</v>
      </c>
      <c r="DZ192" s="538" t="s">
        <v>6698</v>
      </c>
      <c r="EA192" s="374">
        <v>2005</v>
      </c>
      <c r="EB192" s="370">
        <v>3</v>
      </c>
      <c r="EC192" s="539">
        <v>2</v>
      </c>
      <c r="ED192" s="642" t="s">
        <v>5513</v>
      </c>
      <c r="EE192" s="539">
        <v>1853</v>
      </c>
      <c r="EF192" s="537">
        <v>1977</v>
      </c>
      <c r="EG192" s="183">
        <v>3</v>
      </c>
      <c r="EH192" s="541" t="s">
        <v>4154</v>
      </c>
      <c r="EI192" s="547" t="s">
        <v>6683</v>
      </c>
      <c r="EJ192" s="183">
        <v>2</v>
      </c>
      <c r="EK192" s="183" t="s">
        <v>2699</v>
      </c>
      <c r="EL192" s="538" t="s">
        <v>6702</v>
      </c>
      <c r="EM192" s="370">
        <v>1999</v>
      </c>
      <c r="EN192" s="370">
        <v>3</v>
      </c>
      <c r="EO192" s="700">
        <v>3</v>
      </c>
      <c r="EP192" s="676">
        <v>1</v>
      </c>
      <c r="EQ192" s="676">
        <v>1</v>
      </c>
      <c r="ER192" s="571" t="s">
        <v>4616</v>
      </c>
      <c r="ES192" s="183">
        <v>2013</v>
      </c>
      <c r="ET192" s="184">
        <v>3</v>
      </c>
      <c r="EU192" s="799">
        <v>1</v>
      </c>
      <c r="EV192" s="571" t="s">
        <v>4504</v>
      </c>
      <c r="EW192" s="183">
        <v>2012</v>
      </c>
      <c r="EX192" s="597">
        <v>1</v>
      </c>
      <c r="EY192" s="571" t="s">
        <v>5838</v>
      </c>
      <c r="EZ192" s="183">
        <v>2012</v>
      </c>
      <c r="FA192" s="599">
        <v>2</v>
      </c>
      <c r="FB192" s="742">
        <f>IFERROR(VLOOKUP($C192,'PS Employment'!$B$2:$N$107,12,FALSE)*1000,"-")</f>
        <v>224000</v>
      </c>
      <c r="FC192" s="740">
        <v>2</v>
      </c>
      <c r="FD192" s="825" t="s">
        <v>4207</v>
      </c>
      <c r="FE192" s="749">
        <v>2007</v>
      </c>
      <c r="FF192" s="759" t="s">
        <v>7037</v>
      </c>
      <c r="FG192" s="760" t="s">
        <v>7038</v>
      </c>
      <c r="FH192" s="822">
        <v>1</v>
      </c>
      <c r="FI192" s="823" t="s">
        <v>1563</v>
      </c>
      <c r="FJ192" s="538" t="s">
        <v>7036</v>
      </c>
      <c r="FK192" s="597">
        <v>2011</v>
      </c>
      <c r="FL192" s="597">
        <v>3</v>
      </c>
      <c r="FM192" s="599">
        <v>2</v>
      </c>
      <c r="FN192" s="768" t="s">
        <v>7039</v>
      </c>
      <c r="FO192" s="769" t="s">
        <v>7040</v>
      </c>
      <c r="FP192" s="822">
        <v>1</v>
      </c>
      <c r="FQ192" s="823" t="s">
        <v>1563</v>
      </c>
      <c r="FR192" s="538" t="s">
        <v>7041</v>
      </c>
      <c r="FS192" s="597">
        <v>2011</v>
      </c>
      <c r="FT192" s="597">
        <v>3</v>
      </c>
      <c r="FU192" s="599">
        <v>2</v>
      </c>
      <c r="FV192" s="564" t="s">
        <v>2315</v>
      </c>
      <c r="FW192" s="541" t="s">
        <v>6589</v>
      </c>
      <c r="FX192" s="538" t="s">
        <v>6588</v>
      </c>
      <c r="FY192" s="539">
        <v>2005</v>
      </c>
      <c r="FZ192" s="370">
        <v>3</v>
      </c>
      <c r="GA192" s="700">
        <v>2</v>
      </c>
      <c r="GB192" s="645" t="s">
        <v>7066</v>
      </c>
      <c r="GC192" s="979" t="s">
        <v>8824</v>
      </c>
      <c r="GD192" s="183">
        <v>1</v>
      </c>
      <c r="GE192" s="637" t="s">
        <v>1563</v>
      </c>
      <c r="GF192" s="183">
        <v>1997</v>
      </c>
      <c r="GG192" s="183">
        <v>3</v>
      </c>
      <c r="GH192" s="340" t="s">
        <v>9443</v>
      </c>
      <c r="GI192" s="59">
        <v>4</v>
      </c>
      <c r="GJ192" s="426">
        <f t="shared" si="21"/>
        <v>18</v>
      </c>
      <c r="GK192" s="427">
        <f t="shared" si="22"/>
        <v>81.818181818181827</v>
      </c>
      <c r="GL192" s="12" t="str">
        <f t="shared" si="23"/>
        <v>A</v>
      </c>
      <c r="GM192" s="83" t="s">
        <v>38</v>
      </c>
      <c r="GN192" s="83" t="s">
        <v>2457</v>
      </c>
      <c r="GO192" s="342"/>
      <c r="GP192" s="1017"/>
      <c r="GQ192" s="59">
        <v>0</v>
      </c>
      <c r="GR192" s="57"/>
      <c r="GS192" s="58"/>
      <c r="GT192" s="59"/>
    </row>
    <row r="193" spans="1:202" x14ac:dyDescent="0.25">
      <c r="A193" s="67">
        <v>191</v>
      </c>
      <c r="B193" s="13"/>
      <c r="C193" s="14" t="s">
        <v>1097</v>
      </c>
      <c r="D193" s="83" t="s">
        <v>46</v>
      </c>
      <c r="E193" s="849">
        <v>29893.488000000001</v>
      </c>
      <c r="F193" s="847">
        <v>67329.899743488524</v>
      </c>
      <c r="G193" s="49">
        <v>2150</v>
      </c>
      <c r="H193" s="109" t="s">
        <v>1098</v>
      </c>
      <c r="I193" s="369" t="s">
        <v>8</v>
      </c>
      <c r="J193" s="50">
        <v>2</v>
      </c>
      <c r="K193" s="110" t="s">
        <v>4208</v>
      </c>
      <c r="L193" s="1174">
        <v>2</v>
      </c>
      <c r="M193" s="529" t="s">
        <v>9629</v>
      </c>
      <c r="N193" s="16">
        <v>1</v>
      </c>
      <c r="O193" s="1182" t="s">
        <v>9637</v>
      </c>
      <c r="P193" s="16">
        <v>0</v>
      </c>
      <c r="Q193" s="17" t="s">
        <v>572</v>
      </c>
      <c r="R193" s="16">
        <v>0</v>
      </c>
      <c r="S193" s="50">
        <v>0</v>
      </c>
      <c r="T193" s="167" t="s">
        <v>572</v>
      </c>
      <c r="U193" s="16">
        <v>1</v>
      </c>
      <c r="V193" s="254">
        <v>0</v>
      </c>
      <c r="W193" s="16">
        <v>0</v>
      </c>
      <c r="X193" s="17" t="s">
        <v>572</v>
      </c>
      <c r="Y193" s="16">
        <v>0</v>
      </c>
      <c r="Z193" s="17" t="s">
        <v>572</v>
      </c>
      <c r="AA193" s="16">
        <v>1</v>
      </c>
      <c r="AB193" s="50">
        <v>0</v>
      </c>
      <c r="AC193" s="51">
        <v>2006</v>
      </c>
      <c r="AD193" s="16">
        <v>0</v>
      </c>
      <c r="AE193" s="50"/>
      <c r="AF193" s="50" t="s">
        <v>572</v>
      </c>
      <c r="AG193" s="51" t="s">
        <v>572</v>
      </c>
      <c r="AH193" s="16">
        <v>0</v>
      </c>
      <c r="AI193" s="50"/>
      <c r="AJ193" s="51" t="s">
        <v>572</v>
      </c>
      <c r="AK193" s="16">
        <v>1</v>
      </c>
      <c r="AL193" s="50">
        <v>4</v>
      </c>
      <c r="AM193" s="50">
        <v>0</v>
      </c>
      <c r="AN193" s="51">
        <v>2006</v>
      </c>
      <c r="AO193" s="16">
        <v>0</v>
      </c>
      <c r="AP193" s="50"/>
      <c r="AQ193" s="51" t="s">
        <v>572</v>
      </c>
      <c r="AR193" s="16">
        <v>1</v>
      </c>
      <c r="AS193" s="50">
        <v>0</v>
      </c>
      <c r="AT193" s="50">
        <v>0</v>
      </c>
      <c r="AU193" s="50">
        <v>0</v>
      </c>
      <c r="AV193" s="50">
        <v>0</v>
      </c>
      <c r="AW193" s="50">
        <v>0</v>
      </c>
      <c r="AX193" s="50">
        <v>0</v>
      </c>
      <c r="AY193" s="50">
        <v>0</v>
      </c>
      <c r="AZ193" s="50">
        <v>0</v>
      </c>
      <c r="BA193" s="50">
        <v>0</v>
      </c>
      <c r="BB193" s="50">
        <v>1</v>
      </c>
      <c r="BC193" s="19" t="s">
        <v>2178</v>
      </c>
      <c r="BD193" s="1174">
        <v>1</v>
      </c>
      <c r="BE193" s="1176" t="s">
        <v>9638</v>
      </c>
      <c r="BF193" s="25">
        <v>0</v>
      </c>
      <c r="BG193" s="1" t="s">
        <v>572</v>
      </c>
      <c r="BH193" s="16">
        <v>0</v>
      </c>
      <c r="BI193" s="19" t="s">
        <v>572</v>
      </c>
      <c r="BJ193" s="16">
        <v>0</v>
      </c>
      <c r="BK193" s="21" t="s">
        <v>1100</v>
      </c>
      <c r="BL193" s="20" t="s">
        <v>1099</v>
      </c>
      <c r="BM193" s="21" t="s">
        <v>1102</v>
      </c>
      <c r="BN193" s="20" t="s">
        <v>1101</v>
      </c>
      <c r="BO193" s="132" t="s">
        <v>572</v>
      </c>
      <c r="BP193" s="16">
        <v>0</v>
      </c>
      <c r="BQ193" s="134" t="s">
        <v>572</v>
      </c>
      <c r="BR193" s="16">
        <v>1</v>
      </c>
      <c r="BS193" s="19" t="s">
        <v>1456</v>
      </c>
      <c r="BT193" s="16">
        <v>0</v>
      </c>
      <c r="BU193" s="69" t="s">
        <v>572</v>
      </c>
      <c r="BV193" s="16">
        <v>0</v>
      </c>
      <c r="BW193" s="50">
        <v>1</v>
      </c>
      <c r="BX193" s="69" t="s">
        <v>572</v>
      </c>
      <c r="BY193" s="16" t="s">
        <v>2004</v>
      </c>
      <c r="BZ193" s="50" t="s">
        <v>1989</v>
      </c>
      <c r="CA193" s="50" t="s">
        <v>1966</v>
      </c>
      <c r="CB193" s="50" t="s">
        <v>572</v>
      </c>
      <c r="CC193" s="51">
        <v>0</v>
      </c>
      <c r="CD193" s="499" t="s">
        <v>9642</v>
      </c>
      <c r="CE193" s="577" t="s">
        <v>9643</v>
      </c>
      <c r="CF193" s="75" t="s">
        <v>1548</v>
      </c>
      <c r="CG193" s="75" t="s">
        <v>1549</v>
      </c>
      <c r="CH193" s="75">
        <v>3</v>
      </c>
      <c r="CI193" s="398">
        <v>2011</v>
      </c>
      <c r="CJ193" s="75" t="s">
        <v>1548</v>
      </c>
      <c r="CK193" s="75">
        <v>1</v>
      </c>
      <c r="CL193" s="75">
        <v>1</v>
      </c>
      <c r="CM193" s="75" t="s">
        <v>1563</v>
      </c>
      <c r="CN193" s="75" t="s">
        <v>1553</v>
      </c>
      <c r="CO193" s="75">
        <f t="shared" si="20"/>
        <v>2</v>
      </c>
      <c r="CP193" s="336"/>
      <c r="CQ193" s="67">
        <v>191</v>
      </c>
      <c r="CR193" s="500" t="s">
        <v>1097</v>
      </c>
      <c r="CS193" s="507" t="s">
        <v>3733</v>
      </c>
      <c r="CT193" s="511"/>
      <c r="CU193" s="512" t="s">
        <v>3748</v>
      </c>
      <c r="CV193" s="632" t="s">
        <v>5701</v>
      </c>
      <c r="CW193" s="568">
        <v>2</v>
      </c>
      <c r="CX193" s="636" t="s">
        <v>5702</v>
      </c>
      <c r="CY193" s="380">
        <v>0.68840999999999997</v>
      </c>
      <c r="CZ193" s="380">
        <v>0.44879999999999998</v>
      </c>
      <c r="DA193" s="656">
        <v>88</v>
      </c>
      <c r="DB193" s="597">
        <v>41</v>
      </c>
      <c r="DC193" s="597">
        <v>23</v>
      </c>
      <c r="DD193" s="597">
        <v>24</v>
      </c>
      <c r="DE193" s="156" t="s">
        <v>9040</v>
      </c>
      <c r="DF193" s="1025" t="s">
        <v>9226</v>
      </c>
      <c r="DG193" s="717">
        <v>7</v>
      </c>
      <c r="DH193" s="119" t="s">
        <v>9227</v>
      </c>
      <c r="DI193" s="700">
        <v>2007</v>
      </c>
      <c r="DJ193" s="521" t="s">
        <v>4454</v>
      </c>
      <c r="DK193" s="537">
        <v>2004</v>
      </c>
      <c r="DL193" s="538" t="s">
        <v>4453</v>
      </c>
      <c r="DM193" s="580">
        <v>2013</v>
      </c>
      <c r="DN193" s="580">
        <v>3</v>
      </c>
      <c r="DO193" s="580">
        <v>4</v>
      </c>
      <c r="DP193" s="183" t="s">
        <v>572</v>
      </c>
      <c r="DQ193" s="183" t="s">
        <v>572</v>
      </c>
      <c r="DR193" s="183" t="s">
        <v>572</v>
      </c>
      <c r="DS193" s="184" t="s">
        <v>572</v>
      </c>
      <c r="DT193" s="571" t="s">
        <v>6703</v>
      </c>
      <c r="DU193" s="676">
        <v>1998</v>
      </c>
      <c r="DV193" s="183" t="s">
        <v>6705</v>
      </c>
      <c r="DW193" s="547" t="s">
        <v>6706</v>
      </c>
      <c r="DX193" s="183">
        <v>2</v>
      </c>
      <c r="DY193" s="183" t="s">
        <v>2699</v>
      </c>
      <c r="DZ193" s="538" t="s">
        <v>6704</v>
      </c>
      <c r="EA193" s="374">
        <v>2001</v>
      </c>
      <c r="EB193" s="370">
        <v>3</v>
      </c>
      <c r="EC193" s="539">
        <v>2</v>
      </c>
      <c r="ED193" s="642" t="s">
        <v>5514</v>
      </c>
      <c r="EE193" s="539">
        <v>1997</v>
      </c>
      <c r="EF193" s="537">
        <v>1992</v>
      </c>
      <c r="EG193" s="539">
        <v>0</v>
      </c>
      <c r="EH193" s="547" t="s">
        <v>6710</v>
      </c>
      <c r="EI193" s="547" t="s">
        <v>6709</v>
      </c>
      <c r="EJ193" s="183">
        <v>1</v>
      </c>
      <c r="EK193" s="183" t="s">
        <v>1563</v>
      </c>
      <c r="EL193" s="538" t="s">
        <v>6707</v>
      </c>
      <c r="EM193" s="370">
        <v>2007</v>
      </c>
      <c r="EN193" s="370">
        <v>3</v>
      </c>
      <c r="EO193" s="700">
        <v>2</v>
      </c>
      <c r="EP193" s="700">
        <v>0</v>
      </c>
      <c r="EQ193" s="700">
        <v>0</v>
      </c>
      <c r="ER193" s="571" t="s">
        <v>4617</v>
      </c>
      <c r="ES193" s="183">
        <v>2011</v>
      </c>
      <c r="ET193" s="184">
        <v>2</v>
      </c>
      <c r="EU193" s="799">
        <v>0</v>
      </c>
      <c r="EV193" s="569" t="s">
        <v>572</v>
      </c>
      <c r="EW193" s="183" t="s">
        <v>572</v>
      </c>
      <c r="EX193" s="597">
        <v>0</v>
      </c>
      <c r="EY193" s="571" t="s">
        <v>6629</v>
      </c>
      <c r="EZ193" s="183">
        <v>2011</v>
      </c>
      <c r="FA193" s="599">
        <v>3</v>
      </c>
      <c r="FB193" s="742">
        <v>1340000</v>
      </c>
      <c r="FC193" s="740">
        <v>1</v>
      </c>
      <c r="FD193" s="824" t="s">
        <v>7488</v>
      </c>
      <c r="FE193" s="749">
        <v>2004</v>
      </c>
      <c r="FF193" s="764" t="s">
        <v>7642</v>
      </c>
      <c r="FG193" s="760" t="s">
        <v>6897</v>
      </c>
      <c r="FH193" s="794">
        <v>1</v>
      </c>
      <c r="FI193" s="789" t="s">
        <v>1563</v>
      </c>
      <c r="FJ193" s="691" t="s">
        <v>7641</v>
      </c>
      <c r="FK193" s="597">
        <v>2013</v>
      </c>
      <c r="FL193" s="597">
        <v>3</v>
      </c>
      <c r="FM193" s="599">
        <v>2</v>
      </c>
      <c r="FN193" s="775" t="s">
        <v>6759</v>
      </c>
      <c r="FO193" s="763" t="s">
        <v>6934</v>
      </c>
      <c r="FP193" s="792">
        <v>1</v>
      </c>
      <c r="FQ193" s="781" t="s">
        <v>1563</v>
      </c>
      <c r="FR193" s="536" t="s">
        <v>7035</v>
      </c>
      <c r="FS193" s="597">
        <v>2004</v>
      </c>
      <c r="FT193" s="597">
        <v>3</v>
      </c>
      <c r="FU193" s="599">
        <v>1</v>
      </c>
      <c r="FV193" s="566" t="s">
        <v>2486</v>
      </c>
      <c r="FW193" s="547" t="s">
        <v>7541</v>
      </c>
      <c r="FX193" s="723" t="s">
        <v>6590</v>
      </c>
      <c r="FY193" s="671">
        <v>2011</v>
      </c>
      <c r="FZ193" s="370">
        <v>2</v>
      </c>
      <c r="GA193" s="700">
        <v>1</v>
      </c>
      <c r="GB193" s="860" t="s">
        <v>572</v>
      </c>
      <c r="GC193" s="980" t="s">
        <v>944</v>
      </c>
      <c r="GD193" s="183">
        <v>1</v>
      </c>
      <c r="GE193" s="683" t="s">
        <v>1563</v>
      </c>
      <c r="GF193" s="183">
        <v>1996</v>
      </c>
      <c r="GG193" s="58">
        <v>3</v>
      </c>
      <c r="GH193" s="340" t="s">
        <v>8835</v>
      </c>
      <c r="GI193" s="184">
        <v>4</v>
      </c>
      <c r="GJ193" s="426">
        <f t="shared" si="21"/>
        <v>13</v>
      </c>
      <c r="GK193" s="427">
        <f t="shared" si="22"/>
        <v>59.090909090909093</v>
      </c>
      <c r="GL193" s="12" t="str">
        <f t="shared" si="23"/>
        <v>B</v>
      </c>
      <c r="GM193" s="83" t="s">
        <v>46</v>
      </c>
      <c r="GN193" s="83" t="s">
        <v>2456</v>
      </c>
      <c r="GO193" s="342"/>
      <c r="GP193" s="1017">
        <v>40.200000000000003</v>
      </c>
      <c r="GQ193" s="59">
        <v>0</v>
      </c>
      <c r="GR193" s="57"/>
      <c r="GS193" s="58"/>
      <c r="GT193" s="59"/>
    </row>
    <row r="194" spans="1:202" x14ac:dyDescent="0.25">
      <c r="A194" s="67">
        <v>192</v>
      </c>
      <c r="B194" s="13"/>
      <c r="C194" s="14" t="s">
        <v>1103</v>
      </c>
      <c r="D194" s="83" t="s">
        <v>46</v>
      </c>
      <c r="E194" s="849">
        <v>264.65199999999999</v>
      </c>
      <c r="F194" s="847">
        <v>819.31200000000001</v>
      </c>
      <c r="G194" s="49">
        <v>3095.8088357541224</v>
      </c>
      <c r="H194" s="109" t="s">
        <v>1105</v>
      </c>
      <c r="I194" s="369" t="s">
        <v>1104</v>
      </c>
      <c r="J194" s="50">
        <v>2</v>
      </c>
      <c r="K194" s="115" t="s">
        <v>1260</v>
      </c>
      <c r="L194" s="16">
        <v>2</v>
      </c>
      <c r="M194" s="19" t="s">
        <v>7025</v>
      </c>
      <c r="N194" s="16">
        <v>1</v>
      </c>
      <c r="O194" s="53" t="s">
        <v>572</v>
      </c>
      <c r="P194" s="16">
        <v>0</v>
      </c>
      <c r="Q194" s="17" t="s">
        <v>572</v>
      </c>
      <c r="R194" s="16">
        <v>0</v>
      </c>
      <c r="S194" s="50">
        <v>0</v>
      </c>
      <c r="T194" s="167" t="s">
        <v>572</v>
      </c>
      <c r="U194" s="16">
        <v>1</v>
      </c>
      <c r="V194" s="254">
        <v>0</v>
      </c>
      <c r="W194" s="16">
        <v>0</v>
      </c>
      <c r="X194" s="17" t="s">
        <v>572</v>
      </c>
      <c r="Y194" s="16">
        <v>0</v>
      </c>
      <c r="Z194" s="17" t="s">
        <v>572</v>
      </c>
      <c r="AA194" s="16">
        <v>0</v>
      </c>
      <c r="AB194" s="50"/>
      <c r="AC194" s="51" t="s">
        <v>572</v>
      </c>
      <c r="AD194" s="16">
        <v>0</v>
      </c>
      <c r="AE194" s="50"/>
      <c r="AF194" s="50" t="s">
        <v>572</v>
      </c>
      <c r="AG194" s="51" t="s">
        <v>572</v>
      </c>
      <c r="AH194" s="16">
        <v>0</v>
      </c>
      <c r="AI194" s="50"/>
      <c r="AJ194" s="51" t="s">
        <v>572</v>
      </c>
      <c r="AK194" s="16">
        <v>0</v>
      </c>
      <c r="AL194" s="50"/>
      <c r="AM194" s="50"/>
      <c r="AN194" s="51" t="s">
        <v>572</v>
      </c>
      <c r="AO194" s="16">
        <v>0</v>
      </c>
      <c r="AP194" s="50"/>
      <c r="AQ194" s="51" t="s">
        <v>572</v>
      </c>
      <c r="AR194" s="16">
        <v>1</v>
      </c>
      <c r="AS194" s="50">
        <v>0</v>
      </c>
      <c r="AT194" s="50">
        <v>0</v>
      </c>
      <c r="AU194" s="50">
        <v>0</v>
      </c>
      <c r="AV194" s="50">
        <v>0</v>
      </c>
      <c r="AW194" s="50">
        <v>0</v>
      </c>
      <c r="AX194" s="50">
        <v>0</v>
      </c>
      <c r="AY194" s="50">
        <v>0</v>
      </c>
      <c r="AZ194" s="50">
        <v>0</v>
      </c>
      <c r="BA194" s="50">
        <v>0</v>
      </c>
      <c r="BB194" s="50">
        <v>0</v>
      </c>
      <c r="BC194" s="69" t="s">
        <v>572</v>
      </c>
      <c r="BD194" s="423">
        <v>0</v>
      </c>
      <c r="BE194" s="480" t="s">
        <v>572</v>
      </c>
      <c r="BF194" s="25">
        <v>0</v>
      </c>
      <c r="BG194" s="1" t="s">
        <v>572</v>
      </c>
      <c r="BH194" s="16">
        <v>0</v>
      </c>
      <c r="BI194" s="19" t="s">
        <v>572</v>
      </c>
      <c r="BJ194" s="16">
        <v>0</v>
      </c>
      <c r="BK194" s="21" t="s">
        <v>1107</v>
      </c>
      <c r="BL194" s="20" t="s">
        <v>1106</v>
      </c>
      <c r="BM194" s="21" t="s">
        <v>1109</v>
      </c>
      <c r="BN194" s="20" t="s">
        <v>1108</v>
      </c>
      <c r="BO194" s="132" t="s">
        <v>572</v>
      </c>
      <c r="BP194" s="16">
        <v>0</v>
      </c>
      <c r="BQ194" s="134" t="s">
        <v>572</v>
      </c>
      <c r="BR194" s="16">
        <v>0</v>
      </c>
      <c r="BS194" s="17" t="s">
        <v>572</v>
      </c>
      <c r="BT194" s="16">
        <v>0</v>
      </c>
      <c r="BU194" s="69" t="s">
        <v>572</v>
      </c>
      <c r="BV194" s="16">
        <v>0</v>
      </c>
      <c r="BW194" s="50">
        <v>0</v>
      </c>
      <c r="BX194" s="69" t="s">
        <v>572</v>
      </c>
      <c r="BY194" s="16" t="s">
        <v>1966</v>
      </c>
      <c r="BZ194" s="50" t="s">
        <v>572</v>
      </c>
      <c r="CA194" s="50" t="s">
        <v>572</v>
      </c>
      <c r="CB194" s="50" t="s">
        <v>572</v>
      </c>
      <c r="CC194" s="51" t="s">
        <v>572</v>
      </c>
      <c r="CD194" s="83" t="s">
        <v>1281</v>
      </c>
      <c r="CE194" s="1131" t="s">
        <v>1626</v>
      </c>
      <c r="CF194" s="75" t="s">
        <v>1548</v>
      </c>
      <c r="CG194" s="75" t="s">
        <v>13</v>
      </c>
      <c r="CH194" s="75">
        <v>3</v>
      </c>
      <c r="CI194" s="75">
        <v>2002</v>
      </c>
      <c r="CJ194" s="75" t="s">
        <v>1548</v>
      </c>
      <c r="CK194" s="75">
        <v>1</v>
      </c>
      <c r="CL194" s="75">
        <v>2</v>
      </c>
      <c r="CM194" s="75" t="s">
        <v>1574</v>
      </c>
      <c r="CN194" s="75" t="s">
        <v>1553</v>
      </c>
      <c r="CO194" s="75">
        <f t="shared" si="20"/>
        <v>3</v>
      </c>
      <c r="CP194" s="336"/>
      <c r="CQ194" s="67">
        <v>192</v>
      </c>
      <c r="CR194" s="500" t="s">
        <v>1103</v>
      </c>
      <c r="CS194" s="507" t="s">
        <v>3734</v>
      </c>
      <c r="CT194" s="511"/>
      <c r="CU194" s="512"/>
      <c r="CV194" s="632" t="s">
        <v>5562</v>
      </c>
      <c r="CW194" s="568">
        <v>0</v>
      </c>
      <c r="CX194" s="631" t="s">
        <v>572</v>
      </c>
      <c r="CY194" s="380">
        <v>0.16667000000000001</v>
      </c>
      <c r="CZ194" s="380">
        <v>7.8700000000000006E-2</v>
      </c>
      <c r="DA194" s="656">
        <v>34</v>
      </c>
      <c r="DB194" s="597">
        <v>5</v>
      </c>
      <c r="DC194" s="597">
        <v>5</v>
      </c>
      <c r="DD194" s="597">
        <v>6</v>
      </c>
      <c r="DE194" s="156" t="s">
        <v>572</v>
      </c>
      <c r="DF194" s="1025" t="s">
        <v>572</v>
      </c>
      <c r="DG194" s="717" t="s">
        <v>572</v>
      </c>
      <c r="DH194" s="1025" t="s">
        <v>572</v>
      </c>
      <c r="DI194" s="700" t="s">
        <v>572</v>
      </c>
      <c r="DJ194" s="521" t="s">
        <v>4455</v>
      </c>
      <c r="DK194" s="537">
        <v>1980</v>
      </c>
      <c r="DL194" s="538" t="s">
        <v>4456</v>
      </c>
      <c r="DM194" s="580">
        <v>1985</v>
      </c>
      <c r="DN194" s="580">
        <v>3</v>
      </c>
      <c r="DO194" s="580">
        <v>4</v>
      </c>
      <c r="DP194" s="183" t="s">
        <v>572</v>
      </c>
      <c r="DQ194" s="183" t="s">
        <v>572</v>
      </c>
      <c r="DR194" s="183" t="s">
        <v>572</v>
      </c>
      <c r="DS194" s="184" t="s">
        <v>572</v>
      </c>
      <c r="DT194" s="571" t="s">
        <v>6708</v>
      </c>
      <c r="DU194" s="676">
        <v>1999</v>
      </c>
      <c r="DV194" s="183" t="s">
        <v>5918</v>
      </c>
      <c r="DW194" s="547" t="s">
        <v>5919</v>
      </c>
      <c r="DX194" s="183">
        <v>2</v>
      </c>
      <c r="DY194" s="183" t="s">
        <v>7010</v>
      </c>
      <c r="DZ194" s="538" t="s">
        <v>6451</v>
      </c>
      <c r="EA194" s="374">
        <v>2010</v>
      </c>
      <c r="EB194" s="370">
        <v>3</v>
      </c>
      <c r="EC194" s="539">
        <v>2</v>
      </c>
      <c r="ED194" s="642" t="s">
        <v>5515</v>
      </c>
      <c r="EE194" s="539">
        <v>1999</v>
      </c>
      <c r="EF194" s="537">
        <v>2009</v>
      </c>
      <c r="EG194" s="183">
        <v>4</v>
      </c>
      <c r="EH194" s="541" t="s">
        <v>6052</v>
      </c>
      <c r="EI194" s="547" t="s">
        <v>4470</v>
      </c>
      <c r="EJ194" s="183">
        <v>2</v>
      </c>
      <c r="EK194" s="183" t="s">
        <v>7015</v>
      </c>
      <c r="EL194" s="538" t="s">
        <v>6010</v>
      </c>
      <c r="EM194" s="370">
        <v>1999</v>
      </c>
      <c r="EN194" s="370">
        <v>3</v>
      </c>
      <c r="EO194" s="700">
        <v>2</v>
      </c>
      <c r="EP194" s="676">
        <v>1</v>
      </c>
      <c r="EQ194" s="676">
        <v>0</v>
      </c>
      <c r="ER194" s="611" t="s">
        <v>572</v>
      </c>
      <c r="ES194" s="183" t="s">
        <v>572</v>
      </c>
      <c r="ET194" s="184">
        <v>1</v>
      </c>
      <c r="EU194" s="799">
        <v>0</v>
      </c>
      <c r="EV194" s="569" t="s">
        <v>572</v>
      </c>
      <c r="EW194" s="559" t="s">
        <v>572</v>
      </c>
      <c r="EX194" s="561">
        <v>0</v>
      </c>
      <c r="EY194" s="571" t="s">
        <v>6296</v>
      </c>
      <c r="EZ194" s="183">
        <v>2000</v>
      </c>
      <c r="FA194" s="599">
        <v>1</v>
      </c>
      <c r="FB194" s="742">
        <v>4800</v>
      </c>
      <c r="FC194" s="740">
        <v>2</v>
      </c>
      <c r="FD194" s="691" t="s">
        <v>7026</v>
      </c>
      <c r="FE194" s="747">
        <v>2006</v>
      </c>
      <c r="FF194" s="764" t="s">
        <v>6652</v>
      </c>
      <c r="FG194" s="760" t="s">
        <v>6906</v>
      </c>
      <c r="FH194" s="792">
        <v>2</v>
      </c>
      <c r="FI194" s="784" t="s">
        <v>2699</v>
      </c>
      <c r="FJ194" s="536" t="s">
        <v>6907</v>
      </c>
      <c r="FK194" s="597">
        <v>2002</v>
      </c>
      <c r="FL194" s="597">
        <v>3</v>
      </c>
      <c r="FM194" s="599">
        <v>2</v>
      </c>
      <c r="FN194" s="775" t="s">
        <v>6759</v>
      </c>
      <c r="FO194" s="773" t="s">
        <v>7034</v>
      </c>
      <c r="FP194" s="792">
        <v>2</v>
      </c>
      <c r="FQ194" s="781" t="s">
        <v>2699</v>
      </c>
      <c r="FR194" s="536" t="s">
        <v>6907</v>
      </c>
      <c r="FS194" s="597">
        <v>2002</v>
      </c>
      <c r="FT194" s="597">
        <v>3</v>
      </c>
      <c r="FU194" s="599">
        <v>2</v>
      </c>
      <c r="FV194" s="566" t="s">
        <v>2486</v>
      </c>
      <c r="FW194" s="541" t="s">
        <v>572</v>
      </c>
      <c r="FX194" s="538" t="s">
        <v>7643</v>
      </c>
      <c r="FY194" s="539" t="s">
        <v>572</v>
      </c>
      <c r="FZ194" s="539">
        <v>0</v>
      </c>
      <c r="GA194" s="676">
        <v>0</v>
      </c>
      <c r="GB194" s="860" t="s">
        <v>572</v>
      </c>
      <c r="GC194" s="980" t="s">
        <v>944</v>
      </c>
      <c r="GD194" s="183">
        <v>2</v>
      </c>
      <c r="GE194" s="683" t="s">
        <v>8846</v>
      </c>
      <c r="GF194" s="183">
        <v>1995</v>
      </c>
      <c r="GG194" s="183">
        <v>3</v>
      </c>
      <c r="GH194" s="340" t="s">
        <v>8835</v>
      </c>
      <c r="GI194" s="184">
        <v>3</v>
      </c>
      <c r="GJ194" s="426">
        <f t="shared" si="21"/>
        <v>13</v>
      </c>
      <c r="GK194" s="427">
        <f t="shared" si="22"/>
        <v>59.090909090909093</v>
      </c>
      <c r="GL194" s="12" t="str">
        <f t="shared" si="23"/>
        <v>B</v>
      </c>
      <c r="GM194" s="83" t="s">
        <v>46</v>
      </c>
      <c r="GN194" s="83" t="s">
        <v>2455</v>
      </c>
      <c r="GO194" s="342"/>
      <c r="GP194" s="1017"/>
      <c r="GQ194" s="59">
        <v>1</v>
      </c>
      <c r="GR194" s="57"/>
      <c r="GS194" s="58"/>
      <c r="GT194" s="59"/>
    </row>
    <row r="195" spans="1:202" x14ac:dyDescent="0.25">
      <c r="A195" s="67">
        <v>193</v>
      </c>
      <c r="B195" s="13"/>
      <c r="C195" s="23" t="s">
        <v>1110</v>
      </c>
      <c r="D195" s="83" t="s">
        <v>21</v>
      </c>
      <c r="E195" s="849">
        <v>31108.082999999999</v>
      </c>
      <c r="F195" s="847">
        <v>381591.8607726433</v>
      </c>
      <c r="G195" s="49">
        <v>12266.646606692006</v>
      </c>
      <c r="H195" s="109" t="s">
        <v>4459</v>
      </c>
      <c r="I195" s="369" t="s">
        <v>1111</v>
      </c>
      <c r="J195" s="50">
        <v>2</v>
      </c>
      <c r="K195" s="177" t="s">
        <v>2443</v>
      </c>
      <c r="L195" s="16">
        <v>2</v>
      </c>
      <c r="M195" s="529" t="s">
        <v>9630</v>
      </c>
      <c r="N195" s="16">
        <v>1</v>
      </c>
      <c r="O195" s="53" t="s">
        <v>572</v>
      </c>
      <c r="P195" s="16">
        <v>1</v>
      </c>
      <c r="Q195" s="1" t="s">
        <v>2364</v>
      </c>
      <c r="R195" s="16">
        <v>0</v>
      </c>
      <c r="S195" s="50">
        <v>0</v>
      </c>
      <c r="T195" s="167" t="s">
        <v>572</v>
      </c>
      <c r="U195" s="16">
        <v>2</v>
      </c>
      <c r="V195" s="254">
        <v>1</v>
      </c>
      <c r="W195" s="16">
        <v>0</v>
      </c>
      <c r="X195" s="17" t="s">
        <v>572</v>
      </c>
      <c r="Y195" s="16">
        <v>1</v>
      </c>
      <c r="Z195" s="19" t="s">
        <v>1455</v>
      </c>
      <c r="AA195" s="16">
        <v>1</v>
      </c>
      <c r="AB195" s="50">
        <v>1</v>
      </c>
      <c r="AC195" s="51">
        <v>1998</v>
      </c>
      <c r="AD195" s="16">
        <v>0</v>
      </c>
      <c r="AE195" s="50"/>
      <c r="AF195" s="50" t="s">
        <v>572</v>
      </c>
      <c r="AG195" s="51" t="s">
        <v>572</v>
      </c>
      <c r="AH195" s="16">
        <v>0</v>
      </c>
      <c r="AI195" s="50"/>
      <c r="AJ195" s="51" t="s">
        <v>572</v>
      </c>
      <c r="AK195" s="16">
        <v>1</v>
      </c>
      <c r="AL195" s="50">
        <v>3</v>
      </c>
      <c r="AM195" s="50">
        <v>1</v>
      </c>
      <c r="AN195" s="51">
        <v>1998</v>
      </c>
      <c r="AO195" s="16">
        <v>0</v>
      </c>
      <c r="AP195" s="50"/>
      <c r="AQ195" s="51" t="s">
        <v>572</v>
      </c>
      <c r="AR195" s="16">
        <v>1</v>
      </c>
      <c r="AS195" s="50">
        <v>1</v>
      </c>
      <c r="AT195" s="50">
        <v>1</v>
      </c>
      <c r="AU195" s="50">
        <v>0</v>
      </c>
      <c r="AV195" s="50">
        <v>0</v>
      </c>
      <c r="AW195" s="50">
        <v>1</v>
      </c>
      <c r="AX195" s="50">
        <v>0</v>
      </c>
      <c r="AY195" s="50">
        <v>1</v>
      </c>
      <c r="AZ195" s="50">
        <v>1</v>
      </c>
      <c r="BA195" s="50">
        <v>0</v>
      </c>
      <c r="BB195" s="50">
        <v>0</v>
      </c>
      <c r="BC195" s="69" t="s">
        <v>572</v>
      </c>
      <c r="BD195" s="423">
        <v>0</v>
      </c>
      <c r="BE195" s="480" t="s">
        <v>572</v>
      </c>
      <c r="BF195" s="25">
        <v>0</v>
      </c>
      <c r="BG195" s="1" t="s">
        <v>572</v>
      </c>
      <c r="BH195" s="16">
        <v>0</v>
      </c>
      <c r="BI195" s="19" t="s">
        <v>572</v>
      </c>
      <c r="BJ195" s="16">
        <v>2</v>
      </c>
      <c r="BK195" s="21" t="s">
        <v>1113</v>
      </c>
      <c r="BL195" s="20" t="s">
        <v>1112</v>
      </c>
      <c r="BM195" s="21" t="s">
        <v>1115</v>
      </c>
      <c r="BN195" s="20" t="s">
        <v>1114</v>
      </c>
      <c r="BO195" s="19" t="s">
        <v>1454</v>
      </c>
      <c r="BP195" s="16">
        <v>0</v>
      </c>
      <c r="BQ195" s="134" t="s">
        <v>572</v>
      </c>
      <c r="BR195" s="16">
        <v>1</v>
      </c>
      <c r="BS195" s="19" t="s">
        <v>1453</v>
      </c>
      <c r="BT195" s="16">
        <v>1</v>
      </c>
      <c r="BU195" s="69" t="s">
        <v>572</v>
      </c>
      <c r="BV195" s="16">
        <v>0</v>
      </c>
      <c r="BW195" s="50">
        <v>3</v>
      </c>
      <c r="BX195" s="69" t="s">
        <v>572</v>
      </c>
      <c r="BY195" s="16" t="s">
        <v>1992</v>
      </c>
      <c r="BZ195" s="50" t="s">
        <v>572</v>
      </c>
      <c r="CA195" s="50" t="s">
        <v>572</v>
      </c>
      <c r="CB195" s="50" t="s">
        <v>572</v>
      </c>
      <c r="CC195" s="51" t="s">
        <v>572</v>
      </c>
      <c r="CD195" s="75" t="s">
        <v>1311</v>
      </c>
      <c r="CE195" s="1131" t="s">
        <v>1739</v>
      </c>
      <c r="CF195" s="67" t="s">
        <v>1548</v>
      </c>
      <c r="CG195" s="67" t="s">
        <v>13</v>
      </c>
      <c r="CH195" s="73">
        <v>3</v>
      </c>
      <c r="CI195" s="67">
        <v>2006</v>
      </c>
      <c r="CJ195" s="73" t="s">
        <v>1542</v>
      </c>
      <c r="CK195" s="73">
        <v>1</v>
      </c>
      <c r="CL195" s="74">
        <v>1</v>
      </c>
      <c r="CM195" s="67" t="s">
        <v>1558</v>
      </c>
      <c r="CN195" s="75" t="s">
        <v>1551</v>
      </c>
      <c r="CO195" s="75">
        <f t="shared" ref="CO195:CO200" si="24">IF(CH195=0,0,IF(CG195="T",1,2)+IF(CQ195&gt;1,1,0))</f>
        <v>3</v>
      </c>
      <c r="CP195" s="336"/>
      <c r="CQ195" s="67">
        <v>193</v>
      </c>
      <c r="CR195" s="500" t="s">
        <v>1110</v>
      </c>
      <c r="CS195" s="507" t="s">
        <v>3735</v>
      </c>
      <c r="CT195" s="511"/>
      <c r="CU195" s="512"/>
      <c r="CV195" s="632" t="s">
        <v>4760</v>
      </c>
      <c r="CW195" s="568">
        <v>2</v>
      </c>
      <c r="CX195" s="636" t="s">
        <v>4760</v>
      </c>
      <c r="CY195" s="380">
        <v>0.43478</v>
      </c>
      <c r="CZ195" s="380">
        <v>0.55120000000000002</v>
      </c>
      <c r="DA195" s="656">
        <v>88</v>
      </c>
      <c r="DB195" s="597">
        <v>55</v>
      </c>
      <c r="DC195" s="597">
        <v>33</v>
      </c>
      <c r="DD195" s="597">
        <v>32</v>
      </c>
      <c r="DE195" s="156" t="s">
        <v>9228</v>
      </c>
      <c r="DF195" s="1025" t="s">
        <v>9041</v>
      </c>
      <c r="DG195" s="717">
        <v>2</v>
      </c>
      <c r="DH195" s="119" t="s">
        <v>9229</v>
      </c>
      <c r="DI195" s="700">
        <v>2001</v>
      </c>
      <c r="DJ195" s="521" t="s">
        <v>4458</v>
      </c>
      <c r="DK195" s="537">
        <v>1958</v>
      </c>
      <c r="DL195" s="538" t="s">
        <v>4457</v>
      </c>
      <c r="DM195" s="580">
        <v>2002</v>
      </c>
      <c r="DN195" s="581">
        <v>3</v>
      </c>
      <c r="DO195" s="580">
        <v>4</v>
      </c>
      <c r="DP195" s="183" t="s">
        <v>572</v>
      </c>
      <c r="DQ195" s="183" t="s">
        <v>572</v>
      </c>
      <c r="DR195" s="183" t="s">
        <v>572</v>
      </c>
      <c r="DS195" s="184" t="s">
        <v>572</v>
      </c>
      <c r="DT195" s="642" t="s">
        <v>5516</v>
      </c>
      <c r="DU195" s="676">
        <v>1994</v>
      </c>
      <c r="DV195" s="183" t="s">
        <v>6705</v>
      </c>
      <c r="DW195" s="547" t="s">
        <v>6706</v>
      </c>
      <c r="DX195" s="183">
        <v>2</v>
      </c>
      <c r="DY195" s="183" t="s">
        <v>2699</v>
      </c>
      <c r="DZ195" s="536" t="s">
        <v>4505</v>
      </c>
      <c r="EA195" s="374">
        <v>2012</v>
      </c>
      <c r="EB195" s="370">
        <v>3</v>
      </c>
      <c r="EC195" s="539">
        <v>2</v>
      </c>
      <c r="ED195" s="642" t="s">
        <v>5516</v>
      </c>
      <c r="EE195" s="539">
        <v>1994</v>
      </c>
      <c r="EF195" s="537">
        <v>1996</v>
      </c>
      <c r="EG195" s="183">
        <v>4</v>
      </c>
      <c r="EH195" s="547" t="s">
        <v>4064</v>
      </c>
      <c r="EI195" s="547" t="s">
        <v>4470</v>
      </c>
      <c r="EJ195" s="183">
        <v>2</v>
      </c>
      <c r="EK195" s="183" t="s">
        <v>6962</v>
      </c>
      <c r="EL195" s="538" t="s">
        <v>6729</v>
      </c>
      <c r="EM195" s="370">
        <v>2003</v>
      </c>
      <c r="EN195" s="370">
        <v>3</v>
      </c>
      <c r="EO195" s="700">
        <v>2</v>
      </c>
      <c r="EP195" s="676">
        <v>1</v>
      </c>
      <c r="EQ195" s="676" t="s">
        <v>572</v>
      </c>
      <c r="ER195" s="571" t="s">
        <v>4505</v>
      </c>
      <c r="ES195" s="183">
        <v>2009</v>
      </c>
      <c r="ET195" s="184">
        <v>2</v>
      </c>
      <c r="EU195" s="799">
        <v>0</v>
      </c>
      <c r="EV195" s="611" t="s">
        <v>572</v>
      </c>
      <c r="EW195" s="183" t="s">
        <v>572</v>
      </c>
      <c r="EX195" s="597">
        <v>0</v>
      </c>
      <c r="EY195" s="571" t="s">
        <v>5839</v>
      </c>
      <c r="EZ195" s="183">
        <v>2009</v>
      </c>
      <c r="FA195" s="599">
        <v>2</v>
      </c>
      <c r="FB195" s="742">
        <v>910476</v>
      </c>
      <c r="FC195" s="740">
        <v>2</v>
      </c>
      <c r="FD195" s="536" t="s">
        <v>7022</v>
      </c>
      <c r="FE195" s="747">
        <v>2006</v>
      </c>
      <c r="FF195" s="764" t="s">
        <v>6834</v>
      </c>
      <c r="FG195" s="760" t="s">
        <v>7023</v>
      </c>
      <c r="FH195" s="792">
        <v>1</v>
      </c>
      <c r="FI195" s="784" t="s">
        <v>1563</v>
      </c>
      <c r="FJ195" s="538" t="s">
        <v>7024</v>
      </c>
      <c r="FK195" s="597">
        <v>2007</v>
      </c>
      <c r="FL195" s="597">
        <v>3</v>
      </c>
      <c r="FM195" s="599">
        <v>2</v>
      </c>
      <c r="FN195" s="775" t="s">
        <v>6835</v>
      </c>
      <c r="FO195" s="773" t="s">
        <v>7020</v>
      </c>
      <c r="FP195" s="792">
        <v>1</v>
      </c>
      <c r="FQ195" s="784" t="s">
        <v>1563</v>
      </c>
      <c r="FR195" s="536" t="s">
        <v>7021</v>
      </c>
      <c r="FS195" s="597">
        <v>2007</v>
      </c>
      <c r="FT195" s="597">
        <v>3</v>
      </c>
      <c r="FU195" s="599">
        <v>1</v>
      </c>
      <c r="FV195" s="423" t="s">
        <v>572</v>
      </c>
      <c r="FW195" s="541" t="s">
        <v>572</v>
      </c>
      <c r="FX195" s="538" t="s">
        <v>7644</v>
      </c>
      <c r="FY195" s="539" t="s">
        <v>572</v>
      </c>
      <c r="FZ195" s="539">
        <v>1</v>
      </c>
      <c r="GA195" s="676">
        <v>0</v>
      </c>
      <c r="GB195" s="650" t="s">
        <v>572</v>
      </c>
      <c r="GC195" s="980" t="s">
        <v>8</v>
      </c>
      <c r="GD195" s="183">
        <v>2</v>
      </c>
      <c r="GE195" s="683" t="s">
        <v>8837</v>
      </c>
      <c r="GF195" s="183">
        <v>1998</v>
      </c>
      <c r="GG195" s="183">
        <v>3</v>
      </c>
      <c r="GH195" s="340" t="s">
        <v>8835</v>
      </c>
      <c r="GI195" s="184" t="s">
        <v>8840</v>
      </c>
      <c r="GJ195" s="426">
        <f t="shared" ref="GJ195:GJ200" si="25">N195+CO195+EC195+EO195+ET195+FM195+FU195+GA195</f>
        <v>13</v>
      </c>
      <c r="GK195" s="427">
        <f t="shared" ref="GK195:GK200" si="26">GJ195/22*100</f>
        <v>59.090909090909093</v>
      </c>
      <c r="GL195" s="12" t="str">
        <f t="shared" ref="GL195:GL200" si="27">IF(GK195&lt;25,"D",IF(GK195&lt;50,"C",IF(GK195&lt;75,"B","A")))</f>
        <v>B</v>
      </c>
      <c r="GM195" s="83" t="s">
        <v>21</v>
      </c>
      <c r="GN195" s="83" t="s">
        <v>2457</v>
      </c>
      <c r="GO195" s="342"/>
      <c r="GP195" s="1017">
        <v>29.9</v>
      </c>
      <c r="GQ195" s="59">
        <v>0</v>
      </c>
      <c r="GR195" s="57"/>
      <c r="GS195" s="58"/>
      <c r="GT195" s="59"/>
    </row>
    <row r="196" spans="1:202" x14ac:dyDescent="0.25">
      <c r="A196" s="67">
        <v>194</v>
      </c>
      <c r="B196" s="13"/>
      <c r="C196" s="14" t="s">
        <v>3738</v>
      </c>
      <c r="D196" s="83" t="s">
        <v>46</v>
      </c>
      <c r="E196" s="849">
        <v>93447.600999999995</v>
      </c>
      <c r="F196" s="847">
        <v>181804.09172178165</v>
      </c>
      <c r="G196" s="49">
        <v>1945.5190906589635</v>
      </c>
      <c r="H196" s="109" t="s">
        <v>1118</v>
      </c>
      <c r="I196" s="369" t="s">
        <v>1117</v>
      </c>
      <c r="J196" s="50">
        <v>2</v>
      </c>
      <c r="K196" s="115" t="s">
        <v>1259</v>
      </c>
      <c r="L196" s="1174">
        <v>2</v>
      </c>
      <c r="M196" s="1173" t="s">
        <v>9631</v>
      </c>
      <c r="N196" s="16">
        <v>1</v>
      </c>
      <c r="O196" s="53"/>
      <c r="P196" s="16">
        <v>1</v>
      </c>
      <c r="Q196" s="1" t="s">
        <v>2363</v>
      </c>
      <c r="R196" s="16">
        <v>0</v>
      </c>
      <c r="S196" s="50">
        <v>0</v>
      </c>
      <c r="T196" s="191" t="s">
        <v>572</v>
      </c>
      <c r="U196" s="16">
        <v>2</v>
      </c>
      <c r="V196" s="254">
        <v>1</v>
      </c>
      <c r="W196" s="16">
        <v>1</v>
      </c>
      <c r="X196" s="177" t="s">
        <v>3071</v>
      </c>
      <c r="Y196" s="16">
        <v>1</v>
      </c>
      <c r="Z196" s="19" t="s">
        <v>1451</v>
      </c>
      <c r="AA196" s="16">
        <v>1</v>
      </c>
      <c r="AB196" s="50">
        <v>1</v>
      </c>
      <c r="AC196" s="51">
        <v>1998</v>
      </c>
      <c r="AD196" s="16">
        <v>0</v>
      </c>
      <c r="AE196" s="50"/>
      <c r="AF196" s="50" t="s">
        <v>572</v>
      </c>
      <c r="AG196" s="51" t="s">
        <v>572</v>
      </c>
      <c r="AH196" s="16">
        <v>0</v>
      </c>
      <c r="AI196" s="50"/>
      <c r="AJ196" s="51" t="s">
        <v>572</v>
      </c>
      <c r="AK196" s="16">
        <v>1</v>
      </c>
      <c r="AL196" s="50">
        <v>2</v>
      </c>
      <c r="AM196" s="50">
        <v>1</v>
      </c>
      <c r="AN196" s="51">
        <v>2000</v>
      </c>
      <c r="AO196" s="16">
        <v>1</v>
      </c>
      <c r="AP196" s="50">
        <v>1</v>
      </c>
      <c r="AQ196" s="51">
        <v>2003</v>
      </c>
      <c r="AR196" s="16">
        <v>1</v>
      </c>
      <c r="AS196" s="50">
        <v>1</v>
      </c>
      <c r="AT196" s="50">
        <v>1</v>
      </c>
      <c r="AU196" s="50">
        <v>0</v>
      </c>
      <c r="AV196" s="50">
        <v>0</v>
      </c>
      <c r="AW196" s="50">
        <v>1</v>
      </c>
      <c r="AX196" s="50">
        <v>1</v>
      </c>
      <c r="AY196" s="50">
        <v>1</v>
      </c>
      <c r="AZ196" s="50">
        <v>1</v>
      </c>
      <c r="BA196" s="50">
        <v>1</v>
      </c>
      <c r="BB196" s="50">
        <v>0</v>
      </c>
      <c r="BC196" s="69" t="s">
        <v>572</v>
      </c>
      <c r="BD196" s="423">
        <v>0</v>
      </c>
      <c r="BE196" s="480" t="s">
        <v>572</v>
      </c>
      <c r="BF196" s="25">
        <v>2</v>
      </c>
      <c r="BG196" s="19" t="s">
        <v>2444</v>
      </c>
      <c r="BH196" s="16">
        <v>1</v>
      </c>
      <c r="BI196" s="19" t="s">
        <v>3072</v>
      </c>
      <c r="BJ196" s="16">
        <v>3</v>
      </c>
      <c r="BK196" s="21" t="s">
        <v>1120</v>
      </c>
      <c r="BL196" s="20" t="s">
        <v>1119</v>
      </c>
      <c r="BM196" s="21" t="s">
        <v>1122</v>
      </c>
      <c r="BN196" s="20" t="s">
        <v>1121</v>
      </c>
      <c r="BO196" s="288" t="s">
        <v>3073</v>
      </c>
      <c r="BP196" s="16">
        <v>0</v>
      </c>
      <c r="BQ196" s="134" t="s">
        <v>572</v>
      </c>
      <c r="BR196" s="16">
        <v>1</v>
      </c>
      <c r="BS196" s="19" t="s">
        <v>1452</v>
      </c>
      <c r="BT196" s="16">
        <v>2</v>
      </c>
      <c r="BU196" s="69" t="s">
        <v>2051</v>
      </c>
      <c r="BV196" s="16">
        <v>0</v>
      </c>
      <c r="BW196" s="50">
        <v>3</v>
      </c>
      <c r="BX196" s="69" t="s">
        <v>572</v>
      </c>
      <c r="BY196" s="16" t="s">
        <v>2005</v>
      </c>
      <c r="BZ196" s="50" t="s">
        <v>1966</v>
      </c>
      <c r="CA196" s="50" t="s">
        <v>572</v>
      </c>
      <c r="CB196" s="50" t="s">
        <v>572</v>
      </c>
      <c r="CC196" s="51">
        <v>1</v>
      </c>
      <c r="CD196" s="75" t="s">
        <v>1297</v>
      </c>
      <c r="CE196" s="1131" t="s">
        <v>1740</v>
      </c>
      <c r="CF196" s="67" t="s">
        <v>1548</v>
      </c>
      <c r="CG196" s="67" t="s">
        <v>13</v>
      </c>
      <c r="CH196" s="73">
        <v>3</v>
      </c>
      <c r="CI196" s="67">
        <v>2013</v>
      </c>
      <c r="CJ196" s="73" t="s">
        <v>1542</v>
      </c>
      <c r="CK196" s="73">
        <v>1</v>
      </c>
      <c r="CL196" s="74">
        <v>2</v>
      </c>
      <c r="CM196" s="67" t="s">
        <v>1552</v>
      </c>
      <c r="CN196" s="75" t="s">
        <v>1553</v>
      </c>
      <c r="CO196" s="75">
        <f t="shared" si="24"/>
        <v>3</v>
      </c>
      <c r="CP196" s="336"/>
      <c r="CQ196" s="67">
        <v>194</v>
      </c>
      <c r="CR196" s="500" t="s">
        <v>3738</v>
      </c>
      <c r="CS196" s="507" t="s">
        <v>3550</v>
      </c>
      <c r="CT196" s="511"/>
      <c r="CU196" s="512" t="s">
        <v>3748</v>
      </c>
      <c r="CV196" s="628" t="s">
        <v>4761</v>
      </c>
      <c r="CW196" s="568">
        <v>1</v>
      </c>
      <c r="CX196" s="636" t="s">
        <v>4761</v>
      </c>
      <c r="CY196" s="380">
        <v>0.57245999999999997</v>
      </c>
      <c r="CZ196" s="380">
        <v>0.4173</v>
      </c>
      <c r="DA196" s="656">
        <v>78</v>
      </c>
      <c r="DB196" s="597">
        <v>50</v>
      </c>
      <c r="DC196" s="597">
        <v>16</v>
      </c>
      <c r="DD196" s="597">
        <v>18</v>
      </c>
      <c r="DE196" s="156" t="s">
        <v>9230</v>
      </c>
      <c r="DF196" s="1025" t="s">
        <v>9231</v>
      </c>
      <c r="DG196" s="717">
        <v>5</v>
      </c>
      <c r="DH196" s="119" t="s">
        <v>9232</v>
      </c>
      <c r="DI196" s="700">
        <v>2008</v>
      </c>
      <c r="DJ196" s="521" t="s">
        <v>4458</v>
      </c>
      <c r="DK196" s="537">
        <v>1945</v>
      </c>
      <c r="DL196" s="538" t="s">
        <v>4460</v>
      </c>
      <c r="DM196" s="580">
        <v>2009</v>
      </c>
      <c r="DN196" s="580">
        <v>3</v>
      </c>
      <c r="DO196" s="580">
        <v>4</v>
      </c>
      <c r="DP196" s="183" t="s">
        <v>572</v>
      </c>
      <c r="DQ196" s="183" t="s">
        <v>572</v>
      </c>
      <c r="DR196" s="183" t="s">
        <v>572</v>
      </c>
      <c r="DS196" s="184" t="s">
        <v>572</v>
      </c>
      <c r="DT196" s="571" t="s">
        <v>6734</v>
      </c>
      <c r="DU196" s="676">
        <v>1945</v>
      </c>
      <c r="DV196" s="183" t="s">
        <v>6732</v>
      </c>
      <c r="DW196" s="547" t="s">
        <v>6733</v>
      </c>
      <c r="DX196" s="183">
        <v>2</v>
      </c>
      <c r="DY196" s="183" t="s">
        <v>2699</v>
      </c>
      <c r="DZ196" s="538" t="s">
        <v>6736</v>
      </c>
      <c r="EA196" s="374">
        <v>1998</v>
      </c>
      <c r="EB196" s="370">
        <v>3</v>
      </c>
      <c r="EC196" s="539">
        <v>2</v>
      </c>
      <c r="ED196" s="642" t="s">
        <v>5517</v>
      </c>
      <c r="EE196" s="539">
        <v>1945</v>
      </c>
      <c r="EF196" s="537">
        <v>1993</v>
      </c>
      <c r="EG196" s="539">
        <v>0</v>
      </c>
      <c r="EH196" s="547" t="s">
        <v>6730</v>
      </c>
      <c r="EI196" s="547" t="s">
        <v>6731</v>
      </c>
      <c r="EJ196" s="183">
        <v>2</v>
      </c>
      <c r="EK196" s="183" t="s">
        <v>2699</v>
      </c>
      <c r="EL196" s="538" t="s">
        <v>6737</v>
      </c>
      <c r="EM196" s="370">
        <v>2014</v>
      </c>
      <c r="EN196" s="370">
        <v>3</v>
      </c>
      <c r="EO196" s="700">
        <v>3</v>
      </c>
      <c r="EP196" s="676">
        <v>1</v>
      </c>
      <c r="EQ196" s="676">
        <v>1</v>
      </c>
      <c r="ER196" s="571" t="s">
        <v>4618</v>
      </c>
      <c r="ES196" s="183">
        <v>2009</v>
      </c>
      <c r="ET196" s="184">
        <v>2</v>
      </c>
      <c r="EU196" s="799">
        <v>0</v>
      </c>
      <c r="EV196" s="611" t="s">
        <v>572</v>
      </c>
      <c r="EW196" s="183" t="s">
        <v>572</v>
      </c>
      <c r="EX196" s="597">
        <v>0</v>
      </c>
      <c r="EY196" s="571" t="s">
        <v>6630</v>
      </c>
      <c r="EZ196" s="183">
        <v>2009</v>
      </c>
      <c r="FA196" s="599">
        <v>2</v>
      </c>
      <c r="FB196" s="742">
        <f>IFERROR(VLOOKUP($C196,'PS Employment'!$B$2:$N$107,12,FALSE)*1000,"-")</f>
        <v>4073300</v>
      </c>
      <c r="FC196" s="740">
        <v>2</v>
      </c>
      <c r="FD196" s="692" t="s">
        <v>6853</v>
      </c>
      <c r="FE196" s="747">
        <v>2008</v>
      </c>
      <c r="FF196" s="764" t="s">
        <v>572</v>
      </c>
      <c r="FG196" s="760" t="s">
        <v>572</v>
      </c>
      <c r="FH196" s="792">
        <v>0</v>
      </c>
      <c r="FI196" s="784" t="s">
        <v>572</v>
      </c>
      <c r="FJ196" s="683" t="s">
        <v>572</v>
      </c>
      <c r="FK196" s="597" t="s">
        <v>572</v>
      </c>
      <c r="FL196" s="597">
        <v>1</v>
      </c>
      <c r="FM196" s="599">
        <v>0</v>
      </c>
      <c r="FN196" s="775" t="s">
        <v>6949</v>
      </c>
      <c r="FO196" s="773" t="s">
        <v>6947</v>
      </c>
      <c r="FP196" s="792">
        <v>1</v>
      </c>
      <c r="FQ196" s="781" t="s">
        <v>6948</v>
      </c>
      <c r="FR196" s="536" t="s">
        <v>6908</v>
      </c>
      <c r="FS196" s="597" t="s">
        <v>572</v>
      </c>
      <c r="FT196" s="597">
        <v>3</v>
      </c>
      <c r="FU196" s="599">
        <v>1</v>
      </c>
      <c r="FV196" s="564" t="s">
        <v>2315</v>
      </c>
      <c r="FW196" s="975" t="s">
        <v>8767</v>
      </c>
      <c r="FX196" s="724" t="s">
        <v>6591</v>
      </c>
      <c r="FY196" s="814">
        <v>2009</v>
      </c>
      <c r="FZ196" s="539">
        <v>3</v>
      </c>
      <c r="GA196" s="698">
        <v>2</v>
      </c>
      <c r="GB196" s="650" t="s">
        <v>7645</v>
      </c>
      <c r="GC196" s="979" t="s">
        <v>8</v>
      </c>
      <c r="GD196" s="183">
        <v>2</v>
      </c>
      <c r="GE196" s="683" t="s">
        <v>8834</v>
      </c>
      <c r="GF196" s="183">
        <v>1996</v>
      </c>
      <c r="GG196" s="183">
        <v>3</v>
      </c>
      <c r="GH196" s="340" t="s">
        <v>9443</v>
      </c>
      <c r="GI196" s="184" t="s">
        <v>8840</v>
      </c>
      <c r="GJ196" s="426">
        <f t="shared" si="25"/>
        <v>14</v>
      </c>
      <c r="GK196" s="427">
        <f t="shared" si="26"/>
        <v>63.636363636363633</v>
      </c>
      <c r="GL196" s="12" t="str">
        <f t="shared" si="27"/>
        <v>B</v>
      </c>
      <c r="GM196" s="83" t="s">
        <v>46</v>
      </c>
      <c r="GN196" s="83" t="s">
        <v>2455</v>
      </c>
      <c r="GO196" s="342"/>
      <c r="GP196" s="1017"/>
      <c r="GQ196" s="59">
        <v>0</v>
      </c>
      <c r="GR196" s="57"/>
      <c r="GS196" s="58"/>
      <c r="GT196" s="59" t="s">
        <v>2465</v>
      </c>
    </row>
    <row r="197" spans="1:202" x14ac:dyDescent="0.25">
      <c r="A197" s="67">
        <v>195</v>
      </c>
      <c r="B197" s="13"/>
      <c r="C197" s="1120" t="s">
        <v>9529</v>
      </c>
      <c r="D197" s="83" t="s">
        <v>46</v>
      </c>
      <c r="E197" s="849">
        <v>4668.4660000000003</v>
      </c>
      <c r="F197" s="847">
        <v>13263.194</v>
      </c>
      <c r="G197" s="49">
        <v>2841</v>
      </c>
      <c r="H197" s="109" t="s">
        <v>1125</v>
      </c>
      <c r="I197" s="369" t="s">
        <v>1124</v>
      </c>
      <c r="J197" s="50">
        <v>2</v>
      </c>
      <c r="K197" s="177" t="s">
        <v>4209</v>
      </c>
      <c r="L197" s="16">
        <v>2</v>
      </c>
      <c r="M197" s="19" t="s">
        <v>1428</v>
      </c>
      <c r="N197" s="16">
        <v>1</v>
      </c>
      <c r="O197" s="53" t="s">
        <v>572</v>
      </c>
      <c r="P197" s="16">
        <v>0</v>
      </c>
      <c r="Q197" s="1" t="s">
        <v>572</v>
      </c>
      <c r="R197" s="16">
        <v>0</v>
      </c>
      <c r="S197" s="50">
        <v>0</v>
      </c>
      <c r="T197" s="191" t="s">
        <v>2362</v>
      </c>
      <c r="U197" s="16">
        <v>2</v>
      </c>
      <c r="V197" s="254">
        <v>1</v>
      </c>
      <c r="W197" s="16">
        <v>0</v>
      </c>
      <c r="X197" s="17" t="s">
        <v>572</v>
      </c>
      <c r="Y197" s="16">
        <v>0</v>
      </c>
      <c r="Z197" s="17" t="s">
        <v>572</v>
      </c>
      <c r="AA197" s="16">
        <v>1</v>
      </c>
      <c r="AB197" s="50">
        <v>1</v>
      </c>
      <c r="AC197" s="51">
        <v>2008</v>
      </c>
      <c r="AD197" s="16">
        <v>0</v>
      </c>
      <c r="AE197" s="50"/>
      <c r="AF197" s="50" t="s">
        <v>572</v>
      </c>
      <c r="AG197" s="51" t="s">
        <v>572</v>
      </c>
      <c r="AH197" s="16">
        <v>0</v>
      </c>
      <c r="AI197" s="50"/>
      <c r="AJ197" s="51" t="s">
        <v>572</v>
      </c>
      <c r="AK197" s="16">
        <v>1</v>
      </c>
      <c r="AL197" s="50">
        <v>2</v>
      </c>
      <c r="AM197" s="50">
        <v>1</v>
      </c>
      <c r="AN197" s="51">
        <v>2008</v>
      </c>
      <c r="AO197" s="16">
        <v>1</v>
      </c>
      <c r="AP197" s="50">
        <v>0</v>
      </c>
      <c r="AQ197" s="51">
        <v>2009</v>
      </c>
      <c r="AR197" s="16">
        <v>1</v>
      </c>
      <c r="AS197" s="50">
        <v>1</v>
      </c>
      <c r="AT197" s="50">
        <v>0</v>
      </c>
      <c r="AU197" s="50">
        <v>0</v>
      </c>
      <c r="AV197" s="50">
        <v>0</v>
      </c>
      <c r="AW197" s="50">
        <v>1</v>
      </c>
      <c r="AX197" s="50">
        <v>1</v>
      </c>
      <c r="AY197" s="50">
        <v>0</v>
      </c>
      <c r="AZ197" s="50">
        <v>1</v>
      </c>
      <c r="BA197" s="50">
        <v>0</v>
      </c>
      <c r="BB197" s="50">
        <v>0</v>
      </c>
      <c r="BC197" s="69" t="s">
        <v>572</v>
      </c>
      <c r="BD197" s="423">
        <v>0</v>
      </c>
      <c r="BE197" s="480" t="s">
        <v>572</v>
      </c>
      <c r="BF197" s="25">
        <v>0</v>
      </c>
      <c r="BG197" s="1" t="s">
        <v>572</v>
      </c>
      <c r="BH197" s="16">
        <v>0</v>
      </c>
      <c r="BI197" s="19" t="s">
        <v>572</v>
      </c>
      <c r="BJ197" s="16">
        <v>0</v>
      </c>
      <c r="BK197" s="21" t="s">
        <v>1127</v>
      </c>
      <c r="BL197" s="20" t="s">
        <v>1126</v>
      </c>
      <c r="BM197" s="21" t="s">
        <v>1129</v>
      </c>
      <c r="BN197" s="20" t="s">
        <v>1128</v>
      </c>
      <c r="BO197" s="132" t="s">
        <v>572</v>
      </c>
      <c r="BP197" s="16">
        <v>0</v>
      </c>
      <c r="BQ197" s="134" t="s">
        <v>572</v>
      </c>
      <c r="BR197" s="16">
        <v>1</v>
      </c>
      <c r="BS197" s="19" t="s">
        <v>1426</v>
      </c>
      <c r="BT197" s="16">
        <v>1</v>
      </c>
      <c r="BU197" s="69" t="s">
        <v>572</v>
      </c>
      <c r="BV197" s="16">
        <v>0</v>
      </c>
      <c r="BW197" s="50">
        <v>3</v>
      </c>
      <c r="BX197" s="69" t="s">
        <v>572</v>
      </c>
      <c r="BY197" s="16" t="s">
        <v>1958</v>
      </c>
      <c r="BZ197" s="50" t="s">
        <v>1966</v>
      </c>
      <c r="CA197" s="50" t="s">
        <v>572</v>
      </c>
      <c r="CB197" s="50" t="s">
        <v>572</v>
      </c>
      <c r="CC197" s="51">
        <v>0</v>
      </c>
      <c r="CD197" s="83" t="s">
        <v>1427</v>
      </c>
      <c r="CE197" s="1131" t="s">
        <v>1555</v>
      </c>
      <c r="CF197" s="75" t="s">
        <v>1548</v>
      </c>
      <c r="CG197" s="75" t="s">
        <v>13</v>
      </c>
      <c r="CH197" s="75">
        <v>3</v>
      </c>
      <c r="CI197" s="75">
        <v>1997</v>
      </c>
      <c r="CJ197" s="75" t="s">
        <v>1542</v>
      </c>
      <c r="CK197" s="75">
        <v>1</v>
      </c>
      <c r="CL197" s="75">
        <v>1</v>
      </c>
      <c r="CM197" s="75" t="s">
        <v>1589</v>
      </c>
      <c r="CN197" s="75" t="s">
        <v>1553</v>
      </c>
      <c r="CO197" s="75">
        <f t="shared" si="24"/>
        <v>3</v>
      </c>
      <c r="CP197" s="336"/>
      <c r="CQ197" s="67">
        <v>195</v>
      </c>
      <c r="CR197" s="500" t="s">
        <v>9529</v>
      </c>
      <c r="CS197" s="507" t="s">
        <v>9530</v>
      </c>
      <c r="CT197" s="511"/>
      <c r="CU197" s="512"/>
      <c r="CV197" s="632" t="s">
        <v>5563</v>
      </c>
      <c r="CW197" s="568">
        <v>1</v>
      </c>
      <c r="CX197" s="636" t="s">
        <v>6940</v>
      </c>
      <c r="CY197" s="380" t="s">
        <v>572</v>
      </c>
      <c r="CZ197" s="380" t="s">
        <v>572</v>
      </c>
      <c r="DA197" s="656" t="s">
        <v>572</v>
      </c>
      <c r="DB197" s="597" t="s">
        <v>572</v>
      </c>
      <c r="DC197" s="597" t="s">
        <v>572</v>
      </c>
      <c r="DD197" s="597" t="s">
        <v>572</v>
      </c>
      <c r="DE197" s="156" t="s">
        <v>9042</v>
      </c>
      <c r="DF197" s="1025" t="s">
        <v>9043</v>
      </c>
      <c r="DG197" s="717">
        <v>5</v>
      </c>
      <c r="DH197" s="119" t="s">
        <v>9233</v>
      </c>
      <c r="DI197" s="700">
        <v>2005</v>
      </c>
      <c r="DJ197" s="521" t="s">
        <v>1125</v>
      </c>
      <c r="DK197" s="537">
        <v>1994</v>
      </c>
      <c r="DL197" s="538" t="s">
        <v>3824</v>
      </c>
      <c r="DM197" s="580">
        <v>2007</v>
      </c>
      <c r="DN197" s="580">
        <v>3</v>
      </c>
      <c r="DO197" s="580">
        <v>4</v>
      </c>
      <c r="DP197" s="183" t="s">
        <v>572</v>
      </c>
      <c r="DQ197" s="183" t="s">
        <v>572</v>
      </c>
      <c r="DR197" s="183" t="s">
        <v>572</v>
      </c>
      <c r="DS197" s="184" t="s">
        <v>572</v>
      </c>
      <c r="DT197" s="571" t="s">
        <v>1125</v>
      </c>
      <c r="DU197" s="676">
        <v>1994</v>
      </c>
      <c r="DV197" s="183" t="s">
        <v>5918</v>
      </c>
      <c r="DW197" s="547" t="s">
        <v>5919</v>
      </c>
      <c r="DX197" s="183">
        <v>2</v>
      </c>
      <c r="DY197" s="183" t="s">
        <v>1427</v>
      </c>
      <c r="DZ197" s="538" t="s">
        <v>6738</v>
      </c>
      <c r="EA197" s="256">
        <v>2013</v>
      </c>
      <c r="EB197" s="58">
        <v>3</v>
      </c>
      <c r="EC197" s="183">
        <v>2</v>
      </c>
      <c r="ED197" s="642" t="s">
        <v>1125</v>
      </c>
      <c r="EE197" s="539">
        <v>1994</v>
      </c>
      <c r="EF197" s="183" t="s">
        <v>572</v>
      </c>
      <c r="EG197" s="183">
        <v>0</v>
      </c>
      <c r="EH197" s="541" t="s">
        <v>4064</v>
      </c>
      <c r="EI197" s="547" t="s">
        <v>4470</v>
      </c>
      <c r="EJ197" s="183">
        <v>2</v>
      </c>
      <c r="EK197" s="183" t="s">
        <v>6962</v>
      </c>
      <c r="EL197" s="538" t="s">
        <v>4641</v>
      </c>
      <c r="EM197" s="370">
        <v>2001</v>
      </c>
      <c r="EN197" s="370">
        <v>3</v>
      </c>
      <c r="EO197" s="700">
        <v>2</v>
      </c>
      <c r="EP197" s="676">
        <v>1</v>
      </c>
      <c r="EQ197" s="676">
        <v>0</v>
      </c>
      <c r="ER197" s="611" t="s">
        <v>572</v>
      </c>
      <c r="ES197" s="183" t="s">
        <v>572</v>
      </c>
      <c r="ET197" s="184">
        <v>0</v>
      </c>
      <c r="EU197" s="799">
        <v>0</v>
      </c>
      <c r="EV197" s="611" t="s">
        <v>572</v>
      </c>
      <c r="EW197" s="183" t="s">
        <v>572</v>
      </c>
      <c r="EX197" s="597">
        <v>0</v>
      </c>
      <c r="EY197" s="202" t="s">
        <v>572</v>
      </c>
      <c r="EZ197" s="183" t="s">
        <v>572</v>
      </c>
      <c r="FA197" s="599">
        <v>0</v>
      </c>
      <c r="FB197" s="742" t="str">
        <f>IFERROR(VLOOKUP($C197,'PS Employment'!$B$2:$N$107,12,FALSE)*1000,"-")</f>
        <v>-</v>
      </c>
      <c r="FC197" s="740">
        <v>2</v>
      </c>
      <c r="FD197" s="692" t="s">
        <v>6853</v>
      </c>
      <c r="FE197" s="747">
        <v>2010</v>
      </c>
      <c r="FF197" s="764" t="s">
        <v>6652</v>
      </c>
      <c r="FG197" s="760" t="s">
        <v>6897</v>
      </c>
      <c r="FH197" s="792">
        <v>1</v>
      </c>
      <c r="FI197" s="784" t="s">
        <v>1563</v>
      </c>
      <c r="FJ197" s="765" t="s">
        <v>6939</v>
      </c>
      <c r="FK197" s="597">
        <v>2007</v>
      </c>
      <c r="FL197" s="597">
        <v>2</v>
      </c>
      <c r="FM197" s="599">
        <v>2</v>
      </c>
      <c r="FN197" s="775" t="s">
        <v>6759</v>
      </c>
      <c r="FO197" s="763" t="s">
        <v>5760</v>
      </c>
      <c r="FP197" s="792">
        <v>1</v>
      </c>
      <c r="FQ197" s="781" t="s">
        <v>1563</v>
      </c>
      <c r="FR197" s="536" t="s">
        <v>6941</v>
      </c>
      <c r="FS197" s="597">
        <v>2007</v>
      </c>
      <c r="FT197" s="597">
        <v>3</v>
      </c>
      <c r="FU197" s="599">
        <v>1</v>
      </c>
      <c r="FV197" s="686" t="s">
        <v>2315</v>
      </c>
      <c r="FW197" s="547" t="s">
        <v>1427</v>
      </c>
      <c r="FX197" s="536" t="s">
        <v>7646</v>
      </c>
      <c r="FY197" s="539">
        <v>2010</v>
      </c>
      <c r="FZ197" s="676">
        <v>2</v>
      </c>
      <c r="GA197" s="676">
        <v>1</v>
      </c>
      <c r="GB197" s="852" t="s">
        <v>572</v>
      </c>
      <c r="GC197" s="980" t="s">
        <v>8</v>
      </c>
      <c r="GD197" s="183">
        <v>2</v>
      </c>
      <c r="GE197" s="683" t="s">
        <v>8838</v>
      </c>
      <c r="GF197" s="183">
        <v>2000</v>
      </c>
      <c r="GG197" s="183">
        <v>3</v>
      </c>
      <c r="GH197" s="340" t="s">
        <v>8835</v>
      </c>
      <c r="GI197" s="184">
        <v>1</v>
      </c>
      <c r="GJ197" s="426">
        <f t="shared" si="25"/>
        <v>12</v>
      </c>
      <c r="GK197" s="427">
        <f t="shared" si="26"/>
        <v>54.54545454545454</v>
      </c>
      <c r="GL197" s="12" t="str">
        <f t="shared" si="27"/>
        <v>B</v>
      </c>
      <c r="GM197" s="83" t="s">
        <v>46</v>
      </c>
      <c r="GN197" s="83" t="s">
        <v>2458</v>
      </c>
      <c r="GO197" s="342">
        <v>1</v>
      </c>
      <c r="GP197" s="1017"/>
      <c r="GQ197" s="59">
        <v>0</v>
      </c>
      <c r="GR197" s="57"/>
      <c r="GS197" s="58"/>
      <c r="GT197" s="59"/>
    </row>
    <row r="198" spans="1:202" x14ac:dyDescent="0.25">
      <c r="A198" s="67">
        <v>196</v>
      </c>
      <c r="B198" s="13"/>
      <c r="C198" s="14" t="s">
        <v>1130</v>
      </c>
      <c r="D198" s="83" t="s">
        <v>46</v>
      </c>
      <c r="E198" s="849">
        <v>26832.215</v>
      </c>
      <c r="F198" s="847">
        <v>33318.5</v>
      </c>
      <c r="G198" s="49">
        <v>1242</v>
      </c>
      <c r="H198" s="109" t="s">
        <v>1132</v>
      </c>
      <c r="I198" s="369" t="s">
        <v>1131</v>
      </c>
      <c r="J198" s="50">
        <v>1</v>
      </c>
      <c r="K198" s="115" t="s">
        <v>1258</v>
      </c>
      <c r="L198" s="16">
        <v>1</v>
      </c>
      <c r="M198" s="1" t="s">
        <v>3843</v>
      </c>
      <c r="N198" s="16">
        <v>1</v>
      </c>
      <c r="O198" s="53" t="s">
        <v>572</v>
      </c>
      <c r="P198" s="16">
        <v>0</v>
      </c>
      <c r="Q198" s="17" t="s">
        <v>572</v>
      </c>
      <c r="R198" s="16">
        <v>0</v>
      </c>
      <c r="S198" s="50">
        <v>0</v>
      </c>
      <c r="T198" s="167" t="s">
        <v>572</v>
      </c>
      <c r="U198" s="16">
        <v>1</v>
      </c>
      <c r="V198" s="254">
        <v>1</v>
      </c>
      <c r="W198" s="16">
        <v>0</v>
      </c>
      <c r="X198" s="17" t="s">
        <v>572</v>
      </c>
      <c r="Y198" s="16">
        <v>0</v>
      </c>
      <c r="Z198" s="17" t="s">
        <v>572</v>
      </c>
      <c r="AA198" s="16">
        <v>1</v>
      </c>
      <c r="AB198" s="50">
        <v>0</v>
      </c>
      <c r="AC198" s="51">
        <v>2007</v>
      </c>
      <c r="AD198" s="16">
        <v>1</v>
      </c>
      <c r="AE198" s="50">
        <v>0</v>
      </c>
      <c r="AF198" s="50">
        <v>3</v>
      </c>
      <c r="AG198" s="51">
        <v>2011</v>
      </c>
      <c r="AH198" s="16">
        <v>0</v>
      </c>
      <c r="AI198" s="50"/>
      <c r="AJ198" s="51" t="s">
        <v>572</v>
      </c>
      <c r="AK198" s="16">
        <v>1</v>
      </c>
      <c r="AL198" s="50">
        <v>4</v>
      </c>
      <c r="AM198" s="50">
        <v>1</v>
      </c>
      <c r="AN198" s="51">
        <v>2007</v>
      </c>
      <c r="AO198" s="16">
        <v>0</v>
      </c>
      <c r="AP198" s="50"/>
      <c r="AQ198" s="51" t="s">
        <v>572</v>
      </c>
      <c r="AR198" s="16">
        <v>1</v>
      </c>
      <c r="AS198" s="50">
        <v>1</v>
      </c>
      <c r="AT198" s="50">
        <v>1</v>
      </c>
      <c r="AU198" s="50">
        <v>0</v>
      </c>
      <c r="AV198" s="50">
        <v>0</v>
      </c>
      <c r="AW198" s="50">
        <v>0</v>
      </c>
      <c r="AX198" s="50">
        <v>0</v>
      </c>
      <c r="AY198" s="50">
        <v>0</v>
      </c>
      <c r="AZ198" s="50">
        <v>1</v>
      </c>
      <c r="BA198" s="50">
        <v>0</v>
      </c>
      <c r="BB198" s="50">
        <v>0</v>
      </c>
      <c r="BC198" s="69" t="s">
        <v>572</v>
      </c>
      <c r="BD198" s="423">
        <v>0</v>
      </c>
      <c r="BE198" s="480" t="s">
        <v>572</v>
      </c>
      <c r="BF198" s="25">
        <v>0</v>
      </c>
      <c r="BG198" s="1" t="s">
        <v>572</v>
      </c>
      <c r="BH198" s="16">
        <v>0</v>
      </c>
      <c r="BI198" s="1" t="s">
        <v>572</v>
      </c>
      <c r="BJ198" s="16">
        <v>0</v>
      </c>
      <c r="BK198" s="21" t="s">
        <v>1134</v>
      </c>
      <c r="BL198" s="20" t="s">
        <v>1133</v>
      </c>
      <c r="BM198" s="21" t="s">
        <v>1136</v>
      </c>
      <c r="BN198" s="20" t="s">
        <v>1135</v>
      </c>
      <c r="BO198" s="132" t="s">
        <v>572</v>
      </c>
      <c r="BP198" s="16">
        <v>0</v>
      </c>
      <c r="BQ198" s="134" t="s">
        <v>572</v>
      </c>
      <c r="BR198" s="16">
        <v>1</v>
      </c>
      <c r="BS198" s="19" t="s">
        <v>2190</v>
      </c>
      <c r="BT198" s="16">
        <v>2</v>
      </c>
      <c r="BU198" s="69" t="s">
        <v>572</v>
      </c>
      <c r="BV198" s="16">
        <v>0</v>
      </c>
      <c r="BW198" s="50">
        <v>1</v>
      </c>
      <c r="BX198" s="69" t="s">
        <v>572</v>
      </c>
      <c r="BY198" s="16" t="s">
        <v>1958</v>
      </c>
      <c r="BZ198" s="50" t="s">
        <v>572</v>
      </c>
      <c r="CA198" s="50" t="s">
        <v>572</v>
      </c>
      <c r="CB198" s="50" t="s">
        <v>572</v>
      </c>
      <c r="CC198" s="51" t="s">
        <v>572</v>
      </c>
      <c r="CD198" s="75" t="s">
        <v>1312</v>
      </c>
      <c r="CE198" s="1131" t="s">
        <v>1650</v>
      </c>
      <c r="CF198" s="75" t="s">
        <v>1548</v>
      </c>
      <c r="CG198" s="75" t="s">
        <v>13</v>
      </c>
      <c r="CH198" s="73">
        <v>2</v>
      </c>
      <c r="CI198" s="67">
        <v>2007</v>
      </c>
      <c r="CJ198" s="73" t="s">
        <v>1548</v>
      </c>
      <c r="CK198" s="73">
        <v>1</v>
      </c>
      <c r="CL198" s="74">
        <v>1</v>
      </c>
      <c r="CM198" s="67" t="s">
        <v>1558</v>
      </c>
      <c r="CN198" s="75" t="s">
        <v>1553</v>
      </c>
      <c r="CO198" s="75">
        <f t="shared" si="24"/>
        <v>3</v>
      </c>
      <c r="CP198" s="336"/>
      <c r="CQ198" s="67">
        <v>196</v>
      </c>
      <c r="CR198" s="500" t="s">
        <v>1130</v>
      </c>
      <c r="CS198" s="507" t="s">
        <v>3551</v>
      </c>
      <c r="CT198" s="511"/>
      <c r="CU198" s="512" t="s">
        <v>3748</v>
      </c>
      <c r="CV198" s="632" t="s">
        <v>5564</v>
      </c>
      <c r="CW198" s="568">
        <v>1</v>
      </c>
      <c r="CX198" s="636" t="s">
        <v>5564</v>
      </c>
      <c r="CY198" s="380">
        <v>0.14493</v>
      </c>
      <c r="CZ198" s="380">
        <v>0.30709999999999998</v>
      </c>
      <c r="DA198" s="656">
        <v>66</v>
      </c>
      <c r="DB198" s="597">
        <v>18</v>
      </c>
      <c r="DC198" s="597">
        <v>12</v>
      </c>
      <c r="DD198" s="597">
        <v>35</v>
      </c>
      <c r="DE198" s="156" t="s">
        <v>572</v>
      </c>
      <c r="DF198" s="1025" t="s">
        <v>572</v>
      </c>
      <c r="DG198" s="717" t="s">
        <v>572</v>
      </c>
      <c r="DH198" s="1025" t="s">
        <v>572</v>
      </c>
      <c r="DI198" s="700" t="s">
        <v>572</v>
      </c>
      <c r="DJ198" s="521" t="s">
        <v>3834</v>
      </c>
      <c r="DK198" s="537">
        <v>1990</v>
      </c>
      <c r="DL198" s="538" t="s">
        <v>3833</v>
      </c>
      <c r="DM198" s="623">
        <v>2007</v>
      </c>
      <c r="DN198" s="580">
        <v>2</v>
      </c>
      <c r="DO198" s="580">
        <v>3</v>
      </c>
      <c r="DP198" s="183" t="s">
        <v>572</v>
      </c>
      <c r="DQ198" s="183" t="s">
        <v>572</v>
      </c>
      <c r="DR198" s="183" t="s">
        <v>572</v>
      </c>
      <c r="DS198" s="184" t="s">
        <v>572</v>
      </c>
      <c r="DT198" s="571" t="s">
        <v>6735</v>
      </c>
      <c r="DU198" s="676">
        <v>1991</v>
      </c>
      <c r="DV198" s="183" t="s">
        <v>5995</v>
      </c>
      <c r="DW198" s="547" t="s">
        <v>6706</v>
      </c>
      <c r="DX198" s="183">
        <v>2</v>
      </c>
      <c r="DY198" s="183" t="s">
        <v>2699</v>
      </c>
      <c r="DZ198" s="538" t="s">
        <v>6739</v>
      </c>
      <c r="EA198" s="256">
        <v>2010</v>
      </c>
      <c r="EB198" s="58">
        <v>3</v>
      </c>
      <c r="EC198" s="183">
        <v>2</v>
      </c>
      <c r="ED198" s="642" t="s">
        <v>5518</v>
      </c>
      <c r="EE198" s="539">
        <v>1990</v>
      </c>
      <c r="EF198" s="537">
        <v>1993</v>
      </c>
      <c r="EG198" s="183">
        <v>4</v>
      </c>
      <c r="EH198" s="541" t="s">
        <v>6052</v>
      </c>
      <c r="EI198" s="547" t="s">
        <v>4470</v>
      </c>
      <c r="EJ198" s="183">
        <v>2</v>
      </c>
      <c r="EK198" s="183" t="s">
        <v>7015</v>
      </c>
      <c r="EL198" s="538" t="s">
        <v>4641</v>
      </c>
      <c r="EM198" s="370">
        <v>2001</v>
      </c>
      <c r="EN198" s="370">
        <v>3</v>
      </c>
      <c r="EO198" s="700">
        <v>2</v>
      </c>
      <c r="EP198" s="676">
        <v>0</v>
      </c>
      <c r="EQ198" s="676">
        <v>0</v>
      </c>
      <c r="ER198" s="611" t="s">
        <v>572</v>
      </c>
      <c r="ES198" s="183" t="s">
        <v>572</v>
      </c>
      <c r="ET198" s="184">
        <v>0</v>
      </c>
      <c r="EU198" s="799">
        <v>0</v>
      </c>
      <c r="EV198" s="611" t="s">
        <v>572</v>
      </c>
      <c r="EW198" s="183" t="s">
        <v>572</v>
      </c>
      <c r="EX198" s="597">
        <v>0</v>
      </c>
      <c r="EY198" s="202" t="s">
        <v>572</v>
      </c>
      <c r="EZ198" s="183" t="s">
        <v>572</v>
      </c>
      <c r="FA198" s="599">
        <v>0</v>
      </c>
      <c r="FB198" s="742">
        <f>IFERROR(VLOOKUP($C198,'PS Employment'!$B$2:$N$107,12,FALSE)*1000,"-")</f>
        <v>529700</v>
      </c>
      <c r="FC198" s="740">
        <v>2</v>
      </c>
      <c r="FD198" s="692" t="s">
        <v>6853</v>
      </c>
      <c r="FE198" s="747">
        <v>2007</v>
      </c>
      <c r="FF198" s="759" t="s">
        <v>6936</v>
      </c>
      <c r="FG198" s="785" t="s">
        <v>6937</v>
      </c>
      <c r="FH198" s="793">
        <v>1</v>
      </c>
      <c r="FI198" s="779" t="s">
        <v>1563</v>
      </c>
      <c r="FJ198" s="536" t="s">
        <v>6938</v>
      </c>
      <c r="FK198" s="597">
        <v>2001</v>
      </c>
      <c r="FL198" s="560">
        <v>2</v>
      </c>
      <c r="FM198" s="655">
        <v>1</v>
      </c>
      <c r="FN198" s="768" t="s">
        <v>6759</v>
      </c>
      <c r="FO198" s="763" t="s">
        <v>6934</v>
      </c>
      <c r="FP198" s="793">
        <v>1</v>
      </c>
      <c r="FQ198" s="779" t="s">
        <v>1563</v>
      </c>
      <c r="FR198" s="536" t="s">
        <v>6909</v>
      </c>
      <c r="FS198" s="597">
        <v>2001</v>
      </c>
      <c r="FT198" s="560">
        <v>3</v>
      </c>
      <c r="FU198" s="599">
        <v>1</v>
      </c>
      <c r="FV198" s="564" t="s">
        <v>2317</v>
      </c>
      <c r="FW198" s="815" t="s">
        <v>6593</v>
      </c>
      <c r="FX198" s="725" t="s">
        <v>6592</v>
      </c>
      <c r="FY198" s="816" t="s">
        <v>572</v>
      </c>
      <c r="FZ198" s="539">
        <v>1</v>
      </c>
      <c r="GA198" s="676">
        <v>0</v>
      </c>
      <c r="GB198" s="852" t="s">
        <v>572</v>
      </c>
      <c r="GC198" s="571" t="s">
        <v>9436</v>
      </c>
      <c r="GD198" s="183">
        <v>2</v>
      </c>
      <c r="GE198" s="683" t="s">
        <v>8834</v>
      </c>
      <c r="GF198" s="183">
        <v>1999</v>
      </c>
      <c r="GG198" s="183">
        <v>3</v>
      </c>
      <c r="GH198" s="340" t="s">
        <v>3252</v>
      </c>
      <c r="GI198" s="184" t="s">
        <v>8842</v>
      </c>
      <c r="GJ198" s="426">
        <f t="shared" si="25"/>
        <v>10</v>
      </c>
      <c r="GK198" s="427">
        <f t="shared" si="26"/>
        <v>45.454545454545453</v>
      </c>
      <c r="GL198" s="12" t="str">
        <f t="shared" si="27"/>
        <v>C</v>
      </c>
      <c r="GM198" s="83" t="s">
        <v>46</v>
      </c>
      <c r="GN198" s="83" t="s">
        <v>2458</v>
      </c>
      <c r="GO198" s="342">
        <v>1</v>
      </c>
      <c r="GP198" s="1017">
        <v>28.4</v>
      </c>
      <c r="GQ198" s="59">
        <v>0</v>
      </c>
      <c r="GR198" s="57"/>
      <c r="GS198" s="58"/>
      <c r="GT198" s="59"/>
    </row>
    <row r="199" spans="1:202" x14ac:dyDescent="0.25">
      <c r="A199" s="67">
        <v>197</v>
      </c>
      <c r="B199" s="13"/>
      <c r="C199" s="14" t="s">
        <v>1137</v>
      </c>
      <c r="D199" s="83" t="s">
        <v>46</v>
      </c>
      <c r="E199" s="849">
        <v>16211.767</v>
      </c>
      <c r="F199" s="847">
        <v>24301.023901802531</v>
      </c>
      <c r="G199" s="49">
        <v>1500</v>
      </c>
      <c r="H199" s="109" t="s">
        <v>1139</v>
      </c>
      <c r="I199" s="369" t="s">
        <v>1138</v>
      </c>
      <c r="J199" s="50">
        <v>2</v>
      </c>
      <c r="K199" s="115" t="s">
        <v>1257</v>
      </c>
      <c r="L199" s="1174">
        <v>1</v>
      </c>
      <c r="M199" s="1176" t="s">
        <v>9632</v>
      </c>
      <c r="N199" s="16">
        <v>2</v>
      </c>
      <c r="O199" s="115" t="s">
        <v>6932</v>
      </c>
      <c r="P199" s="16">
        <v>0</v>
      </c>
      <c r="Q199" s="17" t="s">
        <v>572</v>
      </c>
      <c r="R199" s="16">
        <v>0</v>
      </c>
      <c r="S199" s="50">
        <v>1</v>
      </c>
      <c r="T199" s="191" t="s">
        <v>2365</v>
      </c>
      <c r="U199" s="16">
        <v>1</v>
      </c>
      <c r="V199" s="254">
        <v>0</v>
      </c>
      <c r="W199" s="16">
        <v>1</v>
      </c>
      <c r="X199" s="1" t="s">
        <v>2668</v>
      </c>
      <c r="Y199" s="16">
        <v>0</v>
      </c>
      <c r="Z199" s="17" t="s">
        <v>572</v>
      </c>
      <c r="AA199" s="16">
        <v>1</v>
      </c>
      <c r="AB199" s="50">
        <v>0</v>
      </c>
      <c r="AC199" s="51">
        <v>2008</v>
      </c>
      <c r="AD199" s="16">
        <v>1</v>
      </c>
      <c r="AE199" s="50">
        <v>0</v>
      </c>
      <c r="AF199" s="50">
        <v>3</v>
      </c>
      <c r="AG199" s="51">
        <v>2008</v>
      </c>
      <c r="AH199" s="16">
        <v>1</v>
      </c>
      <c r="AI199" s="50">
        <v>0</v>
      </c>
      <c r="AJ199" s="51">
        <v>2008</v>
      </c>
      <c r="AK199" s="16">
        <v>1</v>
      </c>
      <c r="AL199" s="50">
        <v>4</v>
      </c>
      <c r="AM199" s="50">
        <v>1</v>
      </c>
      <c r="AN199" s="51">
        <v>2004</v>
      </c>
      <c r="AO199" s="16">
        <v>0</v>
      </c>
      <c r="AP199" s="50"/>
      <c r="AQ199" s="51" t="s">
        <v>572</v>
      </c>
      <c r="AR199" s="16">
        <v>1</v>
      </c>
      <c r="AS199" s="50">
        <v>1</v>
      </c>
      <c r="AT199" s="50">
        <v>0</v>
      </c>
      <c r="AU199" s="50">
        <v>0</v>
      </c>
      <c r="AV199" s="50">
        <v>1</v>
      </c>
      <c r="AW199" s="50">
        <v>1</v>
      </c>
      <c r="AX199" s="50">
        <v>0</v>
      </c>
      <c r="AY199" s="50">
        <v>1</v>
      </c>
      <c r="AZ199" s="50">
        <v>0</v>
      </c>
      <c r="BA199" s="50">
        <v>1</v>
      </c>
      <c r="BB199" s="50">
        <v>0</v>
      </c>
      <c r="BC199" s="17" t="s">
        <v>3862</v>
      </c>
      <c r="BD199" s="16">
        <v>1</v>
      </c>
      <c r="BE199" s="1176" t="s">
        <v>9639</v>
      </c>
      <c r="BF199" s="25">
        <v>0</v>
      </c>
      <c r="BG199" s="1" t="s">
        <v>572</v>
      </c>
      <c r="BH199" s="16">
        <v>0</v>
      </c>
      <c r="BI199" s="1" t="s">
        <v>572</v>
      </c>
      <c r="BJ199" s="16">
        <v>2</v>
      </c>
      <c r="BK199" s="21" t="s">
        <v>1141</v>
      </c>
      <c r="BL199" s="20" t="s">
        <v>1140</v>
      </c>
      <c r="BM199" s="21" t="s">
        <v>1143</v>
      </c>
      <c r="BN199" s="20" t="s">
        <v>1142</v>
      </c>
      <c r="BO199" s="1" t="s">
        <v>1425</v>
      </c>
      <c r="BP199" s="16">
        <v>0</v>
      </c>
      <c r="BQ199" s="134" t="s">
        <v>572</v>
      </c>
      <c r="BR199" s="16">
        <v>1</v>
      </c>
      <c r="BS199" s="19" t="s">
        <v>2191</v>
      </c>
      <c r="BT199" s="16">
        <v>0</v>
      </c>
      <c r="BU199" s="69" t="s">
        <v>572</v>
      </c>
      <c r="BV199" s="16">
        <v>0</v>
      </c>
      <c r="BW199" s="50">
        <v>1</v>
      </c>
      <c r="BX199" s="69" t="s">
        <v>572</v>
      </c>
      <c r="BY199" s="16" t="s">
        <v>1966</v>
      </c>
      <c r="BZ199" s="50" t="s">
        <v>572</v>
      </c>
      <c r="CA199" s="50" t="s">
        <v>572</v>
      </c>
      <c r="CB199" s="50" t="s">
        <v>572</v>
      </c>
      <c r="CC199" s="51" t="s">
        <v>572</v>
      </c>
      <c r="CD199" s="75" t="s">
        <v>1281</v>
      </c>
      <c r="CE199" s="1138" t="s">
        <v>1626</v>
      </c>
      <c r="CF199" s="75" t="s">
        <v>1548</v>
      </c>
      <c r="CG199" s="75" t="s">
        <v>13</v>
      </c>
      <c r="CH199" s="73">
        <v>2</v>
      </c>
      <c r="CI199" s="67">
        <v>2012</v>
      </c>
      <c r="CJ199" s="73" t="s">
        <v>1542</v>
      </c>
      <c r="CK199" s="73">
        <v>2</v>
      </c>
      <c r="CL199" s="74">
        <v>2</v>
      </c>
      <c r="CM199" s="67" t="s">
        <v>1565</v>
      </c>
      <c r="CN199" s="67" t="s">
        <v>1553</v>
      </c>
      <c r="CO199" s="67">
        <f t="shared" si="24"/>
        <v>3</v>
      </c>
      <c r="CP199" s="336"/>
      <c r="CQ199" s="67">
        <v>197</v>
      </c>
      <c r="CR199" s="500" t="s">
        <v>1137</v>
      </c>
      <c r="CS199" s="507" t="s">
        <v>3736</v>
      </c>
      <c r="CT199" s="511"/>
      <c r="CU199" s="512" t="s">
        <v>3748</v>
      </c>
      <c r="CV199" s="632" t="s">
        <v>5565</v>
      </c>
      <c r="CW199" s="568">
        <v>0</v>
      </c>
      <c r="CX199" s="647" t="s">
        <v>572</v>
      </c>
      <c r="CY199" s="380">
        <v>0.36957000000000001</v>
      </c>
      <c r="CZ199" s="380">
        <v>0.14169999999999999</v>
      </c>
      <c r="DA199" s="656">
        <v>47</v>
      </c>
      <c r="DB199" s="597">
        <v>16</v>
      </c>
      <c r="DC199" s="597">
        <v>0</v>
      </c>
      <c r="DD199" s="597">
        <v>9</v>
      </c>
      <c r="DE199" s="156" t="s">
        <v>9428</v>
      </c>
      <c r="DF199" s="1001" t="s">
        <v>9429</v>
      </c>
      <c r="DG199" s="717">
        <v>4</v>
      </c>
      <c r="DH199" s="119" t="s">
        <v>9430</v>
      </c>
      <c r="DI199" s="700">
        <v>2006</v>
      </c>
      <c r="DJ199" s="109" t="s">
        <v>1139</v>
      </c>
      <c r="DK199" s="537">
        <v>1996</v>
      </c>
      <c r="DL199" s="538" t="s">
        <v>572</v>
      </c>
      <c r="DM199" s="581" t="s">
        <v>572</v>
      </c>
      <c r="DN199" s="580">
        <v>0</v>
      </c>
      <c r="DO199" s="581" t="s">
        <v>572</v>
      </c>
      <c r="DP199" s="183" t="s">
        <v>572</v>
      </c>
      <c r="DQ199" s="538" t="s">
        <v>4348</v>
      </c>
      <c r="DR199" s="183" t="s">
        <v>572</v>
      </c>
      <c r="DS199" s="184" t="s">
        <v>572</v>
      </c>
      <c r="DT199" s="571" t="s">
        <v>5519</v>
      </c>
      <c r="DU199" s="676">
        <v>1994</v>
      </c>
      <c r="DV199" s="183" t="s">
        <v>6705</v>
      </c>
      <c r="DW199" s="547" t="s">
        <v>6706</v>
      </c>
      <c r="DX199" s="183">
        <v>2</v>
      </c>
      <c r="DY199" s="183" t="s">
        <v>2699</v>
      </c>
      <c r="DZ199" s="538" t="s">
        <v>4619</v>
      </c>
      <c r="EA199" s="374">
        <v>2013</v>
      </c>
      <c r="EB199" s="370">
        <v>3</v>
      </c>
      <c r="EC199" s="539">
        <v>2</v>
      </c>
      <c r="ED199" s="642" t="s">
        <v>5519</v>
      </c>
      <c r="EE199" s="539">
        <v>1994</v>
      </c>
      <c r="EF199" s="537">
        <v>1978</v>
      </c>
      <c r="EG199" s="183">
        <v>4</v>
      </c>
      <c r="EH199" s="547" t="s">
        <v>6052</v>
      </c>
      <c r="EI199" s="547" t="s">
        <v>4470</v>
      </c>
      <c r="EJ199" s="183">
        <v>2</v>
      </c>
      <c r="EK199" s="183" t="s">
        <v>7015</v>
      </c>
      <c r="EL199" s="538" t="s">
        <v>4641</v>
      </c>
      <c r="EM199" s="370">
        <v>2002</v>
      </c>
      <c r="EN199" s="370">
        <v>3</v>
      </c>
      <c r="EO199" s="700">
        <v>2</v>
      </c>
      <c r="EP199" s="676">
        <v>1</v>
      </c>
      <c r="EQ199" s="676">
        <v>0</v>
      </c>
      <c r="ER199" s="571" t="s">
        <v>4619</v>
      </c>
      <c r="ES199" s="183">
        <v>2013</v>
      </c>
      <c r="ET199" s="184">
        <v>3</v>
      </c>
      <c r="EU199" s="799">
        <v>0</v>
      </c>
      <c r="EV199" s="611" t="s">
        <v>572</v>
      </c>
      <c r="EW199" s="183" t="s">
        <v>572</v>
      </c>
      <c r="EX199" s="597">
        <v>0</v>
      </c>
      <c r="EY199" s="571" t="s">
        <v>6297</v>
      </c>
      <c r="EZ199" s="85">
        <v>2009</v>
      </c>
      <c r="FA199" s="809">
        <v>1</v>
      </c>
      <c r="FB199" s="667">
        <v>120000</v>
      </c>
      <c r="FC199" s="748">
        <v>1</v>
      </c>
      <c r="FD199" s="691" t="s">
        <v>3866</v>
      </c>
      <c r="FE199" s="747">
        <v>2013</v>
      </c>
      <c r="FF199" s="759" t="s">
        <v>6910</v>
      </c>
      <c r="FG199" s="763" t="s">
        <v>6911</v>
      </c>
      <c r="FH199" s="793">
        <v>2</v>
      </c>
      <c r="FI199" s="785" t="s">
        <v>1565</v>
      </c>
      <c r="FJ199" s="119" t="s">
        <v>6933</v>
      </c>
      <c r="FK199" s="597">
        <v>2010</v>
      </c>
      <c r="FL199" s="560">
        <v>3</v>
      </c>
      <c r="FM199" s="655">
        <v>2</v>
      </c>
      <c r="FN199" s="759" t="s">
        <v>6910</v>
      </c>
      <c r="FO199" s="763" t="s">
        <v>6911</v>
      </c>
      <c r="FP199" s="793">
        <v>2</v>
      </c>
      <c r="FQ199" s="785" t="s">
        <v>1565</v>
      </c>
      <c r="FR199" s="119" t="s">
        <v>1139</v>
      </c>
      <c r="FS199" s="597">
        <v>2010</v>
      </c>
      <c r="FT199" s="560">
        <v>3</v>
      </c>
      <c r="FU199" s="599">
        <v>2</v>
      </c>
      <c r="FV199" s="566" t="s">
        <v>2486</v>
      </c>
      <c r="FW199" s="541" t="s">
        <v>6595</v>
      </c>
      <c r="FX199" s="536" t="s">
        <v>6594</v>
      </c>
      <c r="FY199" s="539" t="s">
        <v>572</v>
      </c>
      <c r="FZ199" s="539">
        <v>1</v>
      </c>
      <c r="GA199" s="676">
        <v>0</v>
      </c>
      <c r="GB199" s="852" t="s">
        <v>572</v>
      </c>
      <c r="GC199" s="979" t="s">
        <v>8825</v>
      </c>
      <c r="GD199" s="183">
        <v>2</v>
      </c>
      <c r="GE199" s="683" t="s">
        <v>8834</v>
      </c>
      <c r="GF199" s="183">
        <v>1986</v>
      </c>
      <c r="GG199" s="183">
        <v>3</v>
      </c>
      <c r="GH199" s="340" t="s">
        <v>8835</v>
      </c>
      <c r="GI199" s="184">
        <v>4</v>
      </c>
      <c r="GJ199" s="426">
        <f t="shared" si="25"/>
        <v>16</v>
      </c>
      <c r="GK199" s="427">
        <f t="shared" si="26"/>
        <v>72.727272727272734</v>
      </c>
      <c r="GL199" s="12" t="str">
        <f t="shared" si="27"/>
        <v>B</v>
      </c>
      <c r="GM199" s="83" t="s">
        <v>46</v>
      </c>
      <c r="GN199" s="18" t="s">
        <v>2454</v>
      </c>
      <c r="GO199" s="342"/>
      <c r="GP199" s="1016"/>
      <c r="GQ199" s="184">
        <v>0</v>
      </c>
      <c r="GR199" s="57"/>
      <c r="GS199" s="58"/>
      <c r="GT199" s="59"/>
    </row>
    <row r="200" spans="1:202" x14ac:dyDescent="0.25">
      <c r="A200" s="91">
        <v>198</v>
      </c>
      <c r="B200" s="28"/>
      <c r="C200" s="29" t="s">
        <v>1144</v>
      </c>
      <c r="D200" s="96" t="s">
        <v>12</v>
      </c>
      <c r="E200" s="1139">
        <v>15602.751</v>
      </c>
      <c r="F200" s="1140">
        <v>13187.066441352006</v>
      </c>
      <c r="G200" s="1141">
        <v>850</v>
      </c>
      <c r="H200" s="481" t="s">
        <v>3155</v>
      </c>
      <c r="I200" s="482" t="s">
        <v>1145</v>
      </c>
      <c r="J200" s="214">
        <v>2</v>
      </c>
      <c r="K200" s="216" t="s">
        <v>2446</v>
      </c>
      <c r="L200" s="219">
        <v>1</v>
      </c>
      <c r="M200" s="236" t="s">
        <v>4210</v>
      </c>
      <c r="N200" s="219">
        <v>1</v>
      </c>
      <c r="O200" s="248" t="s">
        <v>572</v>
      </c>
      <c r="P200" s="219">
        <v>0</v>
      </c>
      <c r="Q200" s="220" t="s">
        <v>572</v>
      </c>
      <c r="R200" s="219">
        <v>0</v>
      </c>
      <c r="S200" s="214">
        <v>0</v>
      </c>
      <c r="T200" s="222" t="s">
        <v>572</v>
      </c>
      <c r="U200" s="219">
        <v>1</v>
      </c>
      <c r="V200" s="257">
        <v>0</v>
      </c>
      <c r="W200" s="219">
        <v>0</v>
      </c>
      <c r="X200" s="220" t="s">
        <v>572</v>
      </c>
      <c r="Y200" s="219">
        <v>0</v>
      </c>
      <c r="Z200" s="30" t="s">
        <v>572</v>
      </c>
      <c r="AA200" s="219">
        <v>1</v>
      </c>
      <c r="AB200" s="214">
        <v>1</v>
      </c>
      <c r="AC200" s="228">
        <v>2008</v>
      </c>
      <c r="AD200" s="219">
        <v>0</v>
      </c>
      <c r="AE200" s="214"/>
      <c r="AF200" s="214" t="s">
        <v>572</v>
      </c>
      <c r="AG200" s="228" t="s">
        <v>572</v>
      </c>
      <c r="AH200" s="219">
        <v>1</v>
      </c>
      <c r="AI200" s="214">
        <v>0</v>
      </c>
      <c r="AJ200" s="228">
        <v>2011</v>
      </c>
      <c r="AK200" s="219">
        <v>1</v>
      </c>
      <c r="AL200" s="214">
        <v>4</v>
      </c>
      <c r="AM200" s="214">
        <v>1</v>
      </c>
      <c r="AN200" s="228">
        <v>2008</v>
      </c>
      <c r="AO200" s="219">
        <v>0</v>
      </c>
      <c r="AP200" s="214"/>
      <c r="AQ200" s="228" t="s">
        <v>572</v>
      </c>
      <c r="AR200" s="219">
        <v>1</v>
      </c>
      <c r="AS200" s="214">
        <v>1</v>
      </c>
      <c r="AT200" s="214">
        <v>0</v>
      </c>
      <c r="AU200" s="214">
        <v>0</v>
      </c>
      <c r="AV200" s="214">
        <v>0</v>
      </c>
      <c r="AW200" s="214">
        <v>1</v>
      </c>
      <c r="AX200" s="214">
        <v>0</v>
      </c>
      <c r="AY200" s="214">
        <v>0</v>
      </c>
      <c r="AZ200" s="214">
        <v>0</v>
      </c>
      <c r="BA200" s="214">
        <v>0</v>
      </c>
      <c r="BB200" s="214">
        <v>0</v>
      </c>
      <c r="BC200" s="231" t="s">
        <v>572</v>
      </c>
      <c r="BD200" s="483">
        <v>0</v>
      </c>
      <c r="BE200" s="484" t="s">
        <v>572</v>
      </c>
      <c r="BF200" s="219">
        <v>0</v>
      </c>
      <c r="BG200" s="236" t="s">
        <v>572</v>
      </c>
      <c r="BH200" s="219">
        <v>0</v>
      </c>
      <c r="BI200" s="30" t="s">
        <v>1825</v>
      </c>
      <c r="BJ200" s="219">
        <v>0</v>
      </c>
      <c r="BK200" s="225" t="s">
        <v>1147</v>
      </c>
      <c r="BL200" s="485" t="s">
        <v>1146</v>
      </c>
      <c r="BM200" s="225" t="s">
        <v>1149</v>
      </c>
      <c r="BN200" s="485" t="s">
        <v>1148</v>
      </c>
      <c r="BO200" s="133" t="s">
        <v>572</v>
      </c>
      <c r="BP200" s="219">
        <v>0</v>
      </c>
      <c r="BQ200" s="231" t="s">
        <v>572</v>
      </c>
      <c r="BR200" s="234">
        <v>1</v>
      </c>
      <c r="BS200" s="30" t="s">
        <v>2445</v>
      </c>
      <c r="BT200" s="219">
        <v>0</v>
      </c>
      <c r="BU200" s="231" t="s">
        <v>572</v>
      </c>
      <c r="BV200" s="219">
        <v>0</v>
      </c>
      <c r="BW200" s="214">
        <v>1</v>
      </c>
      <c r="BX200" s="231" t="s">
        <v>572</v>
      </c>
      <c r="BY200" s="219" t="s">
        <v>1966</v>
      </c>
      <c r="BZ200" s="214" t="s">
        <v>572</v>
      </c>
      <c r="CA200" s="214" t="s">
        <v>572</v>
      </c>
      <c r="CB200" s="214" t="s">
        <v>572</v>
      </c>
      <c r="CC200" s="228" t="s">
        <v>572</v>
      </c>
      <c r="CD200" s="96" t="s">
        <v>1305</v>
      </c>
      <c r="CE200" s="1142" t="s">
        <v>1642</v>
      </c>
      <c r="CF200" s="553" t="s">
        <v>1548</v>
      </c>
      <c r="CG200" s="553" t="s">
        <v>13</v>
      </c>
      <c r="CH200" s="553">
        <v>3</v>
      </c>
      <c r="CI200" s="553">
        <v>2005</v>
      </c>
      <c r="CJ200" s="553" t="s">
        <v>1542</v>
      </c>
      <c r="CK200" s="553">
        <v>1</v>
      </c>
      <c r="CL200" s="553">
        <v>2</v>
      </c>
      <c r="CM200" s="553" t="s">
        <v>1565</v>
      </c>
      <c r="CN200" s="553" t="s">
        <v>1553</v>
      </c>
      <c r="CO200" s="553">
        <f t="shared" si="24"/>
        <v>3</v>
      </c>
      <c r="CP200" s="336"/>
      <c r="CQ200" s="91">
        <v>198</v>
      </c>
      <c r="CR200" s="502" t="s">
        <v>1144</v>
      </c>
      <c r="CS200" s="508" t="s">
        <v>3737</v>
      </c>
      <c r="CT200" s="513"/>
      <c r="CU200" s="514"/>
      <c r="CV200" s="634" t="s">
        <v>5566</v>
      </c>
      <c r="CW200" s="1153">
        <v>2</v>
      </c>
      <c r="CX200" s="1154" t="s">
        <v>9566</v>
      </c>
      <c r="CY200" s="381">
        <v>0.26086999999999999</v>
      </c>
      <c r="CZ200" s="381">
        <v>0.30709999999999998</v>
      </c>
      <c r="DA200" s="657">
        <v>88</v>
      </c>
      <c r="DB200" s="658">
        <v>25</v>
      </c>
      <c r="DC200" s="658">
        <v>5</v>
      </c>
      <c r="DD200" s="658">
        <v>15</v>
      </c>
      <c r="DE200" s="1005" t="s">
        <v>9044</v>
      </c>
      <c r="DF200" s="1036" t="s">
        <v>9045</v>
      </c>
      <c r="DG200" s="1002">
        <v>2</v>
      </c>
      <c r="DH200" s="1037" t="s">
        <v>9234</v>
      </c>
      <c r="DI200" s="705">
        <v>2011</v>
      </c>
      <c r="DJ200" s="543" t="s">
        <v>2445</v>
      </c>
      <c r="DK200" s="544">
        <v>1980</v>
      </c>
      <c r="DL200" s="545" t="s">
        <v>572</v>
      </c>
      <c r="DM200" s="583" t="s">
        <v>572</v>
      </c>
      <c r="DN200" s="583">
        <v>0</v>
      </c>
      <c r="DO200" s="583" t="s">
        <v>572</v>
      </c>
      <c r="DP200" s="186" t="s">
        <v>572</v>
      </c>
      <c r="DQ200" s="186" t="s">
        <v>572</v>
      </c>
      <c r="DR200" s="186" t="s">
        <v>572</v>
      </c>
      <c r="DS200" s="187" t="s">
        <v>572</v>
      </c>
      <c r="DT200" s="635" t="s">
        <v>5520</v>
      </c>
      <c r="DU200" s="678">
        <v>2001</v>
      </c>
      <c r="DV200" s="186" t="s">
        <v>6740</v>
      </c>
      <c r="DW200" s="627" t="s">
        <v>4636</v>
      </c>
      <c r="DX200" s="186">
        <v>2</v>
      </c>
      <c r="DY200" s="186" t="s">
        <v>1565</v>
      </c>
      <c r="DZ200" s="673" t="s">
        <v>6741</v>
      </c>
      <c r="EA200" s="731">
        <v>2003</v>
      </c>
      <c r="EB200" s="727">
        <v>3</v>
      </c>
      <c r="EC200" s="546">
        <v>2</v>
      </c>
      <c r="ED200" s="644" t="s">
        <v>5520</v>
      </c>
      <c r="EE200" s="546">
        <v>2001</v>
      </c>
      <c r="EF200" s="544">
        <v>1981</v>
      </c>
      <c r="EG200" s="186">
        <v>4</v>
      </c>
      <c r="EH200" s="545" t="s">
        <v>4064</v>
      </c>
      <c r="EI200" s="627" t="s">
        <v>4470</v>
      </c>
      <c r="EJ200" s="186">
        <v>2</v>
      </c>
      <c r="EK200" s="186" t="s">
        <v>6962</v>
      </c>
      <c r="EL200" s="673" t="s">
        <v>6048</v>
      </c>
      <c r="EM200" s="727">
        <v>1992</v>
      </c>
      <c r="EN200" s="727">
        <v>3</v>
      </c>
      <c r="EO200" s="705">
        <v>2</v>
      </c>
      <c r="EP200" s="678">
        <v>1</v>
      </c>
      <c r="EQ200" s="678">
        <v>0</v>
      </c>
      <c r="ER200" s="1186" t="s">
        <v>9658</v>
      </c>
      <c r="ES200" s="1187">
        <v>2015</v>
      </c>
      <c r="ET200" s="1188">
        <v>3</v>
      </c>
      <c r="EU200" s="801">
        <v>0</v>
      </c>
      <c r="EV200" s="1186" t="s">
        <v>9658</v>
      </c>
      <c r="EW200" s="1187">
        <v>2015</v>
      </c>
      <c r="EX200" s="1188">
        <v>2</v>
      </c>
      <c r="EY200" s="682" t="s">
        <v>572</v>
      </c>
      <c r="EZ200" s="687" t="s">
        <v>572</v>
      </c>
      <c r="FA200" s="810">
        <v>0</v>
      </c>
      <c r="FB200" s="668">
        <v>235000</v>
      </c>
      <c r="FC200" s="750">
        <v>1</v>
      </c>
      <c r="FD200" s="693" t="s">
        <v>3864</v>
      </c>
      <c r="FE200" s="751">
        <v>2013</v>
      </c>
      <c r="FF200" s="770" t="s">
        <v>6652</v>
      </c>
      <c r="FG200" s="771" t="s">
        <v>6897</v>
      </c>
      <c r="FH200" s="795">
        <v>2</v>
      </c>
      <c r="FI200" s="790" t="s">
        <v>1565</v>
      </c>
      <c r="FJ200" s="752" t="s">
        <v>6836</v>
      </c>
      <c r="FK200" s="658">
        <v>2013</v>
      </c>
      <c r="FL200" s="658">
        <v>2</v>
      </c>
      <c r="FM200" s="659">
        <v>1</v>
      </c>
      <c r="FN200" s="777" t="s">
        <v>6759</v>
      </c>
      <c r="FO200" s="771" t="s">
        <v>6934</v>
      </c>
      <c r="FP200" s="795">
        <v>1</v>
      </c>
      <c r="FQ200" s="786" t="s">
        <v>1563</v>
      </c>
      <c r="FR200" s="752" t="s">
        <v>6930</v>
      </c>
      <c r="FS200" s="658" t="s">
        <v>572</v>
      </c>
      <c r="FT200" s="658">
        <v>3</v>
      </c>
      <c r="FU200" s="659">
        <v>1</v>
      </c>
      <c r="FV200" s="567" t="s">
        <v>2486</v>
      </c>
      <c r="FW200" s="545" t="s">
        <v>572</v>
      </c>
      <c r="FX200" s="673" t="s">
        <v>7647</v>
      </c>
      <c r="FY200" s="546" t="s">
        <v>572</v>
      </c>
      <c r="FZ200" s="546">
        <v>0</v>
      </c>
      <c r="GA200" s="546">
        <v>0</v>
      </c>
      <c r="GB200" s="854" t="s">
        <v>572</v>
      </c>
      <c r="GC200" s="981" t="s">
        <v>8826</v>
      </c>
      <c r="GD200" s="186">
        <v>2</v>
      </c>
      <c r="GE200" s="976" t="s">
        <v>8837</v>
      </c>
      <c r="GF200" s="186">
        <v>1986</v>
      </c>
      <c r="GG200" s="186">
        <v>3</v>
      </c>
      <c r="GH200" s="982" t="s">
        <v>8835</v>
      </c>
      <c r="GI200" s="187">
        <v>4</v>
      </c>
      <c r="GJ200" s="428">
        <f t="shared" si="25"/>
        <v>13</v>
      </c>
      <c r="GK200" s="429">
        <f t="shared" si="26"/>
        <v>59.090909090909093</v>
      </c>
      <c r="GL200" s="102" t="str">
        <f t="shared" si="27"/>
        <v>B</v>
      </c>
      <c r="GM200" s="96" t="s">
        <v>12</v>
      </c>
      <c r="GN200" s="31" t="s">
        <v>2454</v>
      </c>
      <c r="GO200" s="982">
        <v>1</v>
      </c>
      <c r="GP200" s="1018"/>
      <c r="GQ200" s="187">
        <v>0</v>
      </c>
      <c r="GR200" s="1163"/>
      <c r="GS200" s="1164"/>
      <c r="GT200" s="1165"/>
    </row>
    <row r="201" spans="1:202" x14ac:dyDescent="0.25">
      <c r="C201" s="32"/>
      <c r="M201" s="37"/>
      <c r="W201" s="173"/>
      <c r="X201" s="174"/>
      <c r="Z201" s="37"/>
      <c r="BC201" s="37"/>
      <c r="BG201" s="37"/>
      <c r="BI201" s="37"/>
      <c r="BK201" s="37"/>
      <c r="BO201" s="37"/>
      <c r="BQ201" s="37"/>
      <c r="BS201" s="37"/>
      <c r="BU201" s="37"/>
      <c r="BX201" s="37"/>
      <c r="CJ201" s="4"/>
      <c r="CK201" s="4"/>
      <c r="DE201" s="1035"/>
      <c r="DF201" s="1034"/>
      <c r="DG201" s="1035"/>
      <c r="DH201" s="1034"/>
      <c r="DM201" s="516"/>
      <c r="DN201" s="516"/>
      <c r="ED201" s="626"/>
    </row>
    <row r="202" spans="1:202" x14ac:dyDescent="0.25">
      <c r="CP202" s="924" t="s">
        <v>7923</v>
      </c>
      <c r="CQ202" s="924"/>
      <c r="CR202" s="270"/>
      <c r="DE202" s="1035"/>
      <c r="DF202" s="1034"/>
      <c r="DG202" s="1035"/>
      <c r="DH202" s="1034"/>
      <c r="DM202" s="516"/>
      <c r="DO202" s="516"/>
      <c r="ED202" s="626"/>
      <c r="GL202" s="924" t="s">
        <v>7923</v>
      </c>
    </row>
    <row r="203" spans="1:202" x14ac:dyDescent="0.25">
      <c r="C203" s="32"/>
      <c r="D203" s="275" t="s">
        <v>2447</v>
      </c>
      <c r="I203" s="451" t="s">
        <v>2674</v>
      </c>
      <c r="J203" s="281">
        <v>1</v>
      </c>
      <c r="L203" s="281">
        <v>2</v>
      </c>
      <c r="M203" s="37"/>
      <c r="N203" s="281">
        <v>3</v>
      </c>
      <c r="P203" s="281">
        <v>4</v>
      </c>
      <c r="Q203" s="258"/>
      <c r="R203" s="281">
        <v>5</v>
      </c>
      <c r="S203" s="281">
        <v>6</v>
      </c>
      <c r="U203" s="281">
        <v>7</v>
      </c>
      <c r="V203" s="281">
        <v>8</v>
      </c>
      <c r="W203" s="281">
        <v>9</v>
      </c>
      <c r="X203" s="37"/>
      <c r="Y203" s="281">
        <v>10</v>
      </c>
      <c r="Z203" s="37"/>
      <c r="AA203" s="281">
        <v>11</v>
      </c>
      <c r="AB203" s="281">
        <v>12</v>
      </c>
      <c r="AC203" s="36">
        <f>198-COUNTIF(AC3:AC200,"-")</f>
        <v>157</v>
      </c>
      <c r="AD203" s="281">
        <v>13</v>
      </c>
      <c r="AE203" s="281">
        <v>14</v>
      </c>
      <c r="AF203" s="36" t="s">
        <v>2718</v>
      </c>
      <c r="AG203" s="36">
        <f>198-COUNTIF(AG3:AG200,"-")</f>
        <v>104</v>
      </c>
      <c r="AH203" s="281">
        <v>15</v>
      </c>
      <c r="AI203" s="281">
        <v>16</v>
      </c>
      <c r="AJ203" s="36">
        <f>198-COUNTIF(AJ3:AJ200,"-")</f>
        <v>47</v>
      </c>
      <c r="AK203" s="281">
        <v>17</v>
      </c>
      <c r="AL203" s="36" t="s">
        <v>2692</v>
      </c>
      <c r="AM203" s="281">
        <v>18</v>
      </c>
      <c r="AN203" s="36">
        <f>198-COUNTIF(AN3:AN200,"-")</f>
        <v>149</v>
      </c>
      <c r="AO203" s="281">
        <v>19</v>
      </c>
      <c r="AP203" s="281">
        <v>20</v>
      </c>
      <c r="AQ203" s="36">
        <f>198-COUNTIF(AQ3:AQ200,"-")</f>
        <v>77</v>
      </c>
      <c r="AR203" s="259">
        <v>21</v>
      </c>
      <c r="AS203" s="259">
        <v>22</v>
      </c>
      <c r="AT203" s="259">
        <v>23</v>
      </c>
      <c r="AU203" s="259">
        <v>24</v>
      </c>
      <c r="AV203" s="259">
        <v>25</v>
      </c>
      <c r="AW203" s="259">
        <v>26</v>
      </c>
      <c r="AX203" s="259">
        <v>27</v>
      </c>
      <c r="AY203" s="259">
        <v>28</v>
      </c>
      <c r="AZ203" s="259">
        <v>29</v>
      </c>
      <c r="BA203" s="259">
        <v>30</v>
      </c>
      <c r="BC203" s="37"/>
      <c r="BD203" s="259">
        <v>31</v>
      </c>
      <c r="BF203" s="259">
        <v>32</v>
      </c>
      <c r="BG203" s="37"/>
      <c r="BH203" s="259">
        <v>33</v>
      </c>
      <c r="BI203" s="37"/>
      <c r="BJ203" s="259">
        <v>34</v>
      </c>
      <c r="BK203" s="37"/>
      <c r="BL203" s="532" t="s">
        <v>3860</v>
      </c>
      <c r="BM203" s="531" t="s">
        <v>3859</v>
      </c>
      <c r="BO203" s="452" t="s">
        <v>3513</v>
      </c>
      <c r="BP203" s="259">
        <v>35</v>
      </c>
      <c r="BQ203" s="174"/>
      <c r="BR203" s="259">
        <v>36</v>
      </c>
      <c r="BS203" s="174"/>
      <c r="BT203" s="259">
        <v>37</v>
      </c>
      <c r="BU203" s="174"/>
      <c r="BV203" s="259">
        <v>38</v>
      </c>
      <c r="BW203" s="259">
        <v>39</v>
      </c>
      <c r="BX203" s="37"/>
      <c r="BY203" s="259">
        <v>40</v>
      </c>
      <c r="CF203" s="275" t="s">
        <v>1817</v>
      </c>
      <c r="CG203" s="275" t="s">
        <v>1818</v>
      </c>
      <c r="CH203" s="275" t="s">
        <v>1540</v>
      </c>
      <c r="CI203" s="275" t="s">
        <v>1541</v>
      </c>
      <c r="CJ203" s="275" t="s">
        <v>1542</v>
      </c>
      <c r="CK203" s="275" t="s">
        <v>1543</v>
      </c>
      <c r="CL203" s="275" t="s">
        <v>1544</v>
      </c>
      <c r="CN203" s="275" t="s">
        <v>1545</v>
      </c>
      <c r="CO203" s="920" t="s">
        <v>7870</v>
      </c>
      <c r="CP203" s="489" t="s">
        <v>5703</v>
      </c>
      <c r="CQ203" s="919"/>
      <c r="CR203" s="919"/>
      <c r="CS203" s="178" t="s">
        <v>272</v>
      </c>
      <c r="CT203" s="275" t="s">
        <v>3744</v>
      </c>
      <c r="CU203" s="275" t="s">
        <v>3748</v>
      </c>
      <c r="CV203" s="4" t="s">
        <v>272</v>
      </c>
      <c r="CW203" s="663" t="s">
        <v>6651</v>
      </c>
      <c r="DF203" s="4"/>
      <c r="DG203" s="663" t="s">
        <v>8940</v>
      </c>
      <c r="DH203" s="4"/>
      <c r="DI203" s="516">
        <f>COUNTIF(DI$3:DI$200,"&gt;0")</f>
        <v>150</v>
      </c>
      <c r="DK203" s="516">
        <f>COUNTIF(DK$3:DK$200,"&gt;0")</f>
        <v>195</v>
      </c>
      <c r="DM203" s="516">
        <f>198-COUNTIF(DM$3:DM$200,"-")</f>
        <v>161</v>
      </c>
      <c r="DN203" s="663" t="s">
        <v>3800</v>
      </c>
      <c r="DO203" s="663" t="s">
        <v>4462</v>
      </c>
      <c r="DU203" s="516">
        <f>198-COUNTIF(DU$3:DU$200,"-")</f>
        <v>191</v>
      </c>
      <c r="DW203" s="665"/>
      <c r="DX203" s="663" t="s">
        <v>1304</v>
      </c>
      <c r="DY203" s="626"/>
      <c r="DZ203" s="532"/>
      <c r="EA203" s="516">
        <f>198-COUNTIF(EA$3:EA$200,"-")</f>
        <v>161</v>
      </c>
      <c r="EB203" s="663" t="s">
        <v>3926</v>
      </c>
      <c r="EC203" s="663" t="s">
        <v>6648</v>
      </c>
      <c r="ED203" s="626"/>
      <c r="EE203" s="516">
        <f>198-COUNTIF(EE$3:EE$200,"-")</f>
        <v>191</v>
      </c>
      <c r="EF203" s="516">
        <f>198-COUNTIF(EF$3:EF$200,"-")</f>
        <v>177</v>
      </c>
      <c r="EG203" s="988" t="s">
        <v>4063</v>
      </c>
      <c r="EI203" s="665"/>
      <c r="EJ203" s="663" t="s">
        <v>6960</v>
      </c>
      <c r="EL203" s="532"/>
      <c r="EM203" s="516">
        <f>198-COUNTIF(EM$3:EM$200,"-")</f>
        <v>179</v>
      </c>
      <c r="EN203" s="663" t="s">
        <v>3935</v>
      </c>
      <c r="EO203" s="663" t="s">
        <v>6649</v>
      </c>
      <c r="EP203" s="702" t="s">
        <v>6725</v>
      </c>
      <c r="EQ203" s="702" t="s">
        <v>6726</v>
      </c>
      <c r="ER203" s="532"/>
      <c r="ES203" s="516">
        <f>198-COUNTIF(ES$3:ES$200,"-")</f>
        <v>126</v>
      </c>
      <c r="ET203" s="663" t="s">
        <v>3924</v>
      </c>
      <c r="EU203" s="712" t="s">
        <v>6756</v>
      </c>
      <c r="EV203" s="532"/>
      <c r="EW203" s="516">
        <f>198-COUNTIF(EW$3:EW$200,"-")</f>
        <v>63</v>
      </c>
      <c r="EX203" s="663" t="s">
        <v>3779</v>
      </c>
      <c r="EY203" s="530"/>
      <c r="EZ203" s="516">
        <f>198-COUNTIF(EZ$3:EZ$200,"-")</f>
        <v>145</v>
      </c>
      <c r="FA203" s="663" t="s">
        <v>7003</v>
      </c>
      <c r="FB203" s="504">
        <f>SUM(FB3:FB202)</f>
        <v>230992751</v>
      </c>
      <c r="FC203" s="663" t="s">
        <v>3781</v>
      </c>
      <c r="FE203" s="516">
        <f>198-COUNTIF(FE$3:FE$200,"-")</f>
        <v>177</v>
      </c>
      <c r="FH203" s="663" t="s">
        <v>7224</v>
      </c>
      <c r="FJ203" s="532"/>
      <c r="FK203" s="516">
        <f>198-COUNTIF(FK$3:FK$200,"-")</f>
        <v>131</v>
      </c>
      <c r="FL203" s="663" t="s">
        <v>6970</v>
      </c>
      <c r="FM203" s="663" t="s">
        <v>6969</v>
      </c>
      <c r="FP203" s="663" t="s">
        <v>7225</v>
      </c>
      <c r="FR203" s="532"/>
      <c r="FS203" s="516">
        <f>198-COUNTIF(FS$3:FS$200,"-")</f>
        <v>139</v>
      </c>
      <c r="FT203" s="663" t="s">
        <v>6989</v>
      </c>
      <c r="FU203" s="663" t="s">
        <v>6968</v>
      </c>
      <c r="FV203" s="501"/>
      <c r="FW203" s="530"/>
      <c r="FY203" s="516">
        <f>198-COUNTIF(FY$3:FY$200,"-")</f>
        <v>146</v>
      </c>
      <c r="FZ203" s="663" t="s">
        <v>6990</v>
      </c>
      <c r="GA203" s="663" t="s">
        <v>7004</v>
      </c>
      <c r="GD203" s="983" t="s">
        <v>8828</v>
      </c>
      <c r="GE203" s="983" t="s">
        <v>8829</v>
      </c>
      <c r="GG203" s="983" t="s">
        <v>8831</v>
      </c>
      <c r="GH203" s="983" t="s">
        <v>8831</v>
      </c>
      <c r="GI203" s="983" t="s">
        <v>8831</v>
      </c>
      <c r="GL203" s="434" t="s">
        <v>2464</v>
      </c>
      <c r="GN203" s="4">
        <f>COUNTA(GN3:GN200)</f>
        <v>168</v>
      </c>
      <c r="GO203" s="4">
        <f>SUM(GO2:GO202)</f>
        <v>33</v>
      </c>
      <c r="GP203" s="4">
        <f>COUNTIF(GP3:GP200,"&gt;0")</f>
        <v>32</v>
      </c>
      <c r="GQ203" s="4">
        <f>SUM(GQ2:GQ202)</f>
        <v>29</v>
      </c>
      <c r="GS203" s="137">
        <f>COUNTIF(GS3:GS200,"OECD")</f>
        <v>34</v>
      </c>
      <c r="GT203" s="137">
        <f>COUNTIF(GT3:GT200,"APEC")</f>
        <v>21</v>
      </c>
    </row>
    <row r="204" spans="1:202" x14ac:dyDescent="0.25">
      <c r="C204" s="193" t="s">
        <v>38</v>
      </c>
      <c r="D204" s="39">
        <f>COUNTIF($D$3:$D$200,C204)</f>
        <v>60</v>
      </c>
      <c r="E204" s="192">
        <f>SUM(E3:E201)</f>
        <v>7345825.5569999963</v>
      </c>
      <c r="F204" s="40">
        <f>SUM(F3:F201)</f>
        <v>76478090.450885892</v>
      </c>
      <c r="G204" s="40">
        <f>AVERAGE(G3:G200)</f>
        <v>14584.633871040724</v>
      </c>
      <c r="I204" s="41"/>
      <c r="J204" s="277">
        <f>COUNTIF(J$3:J$200,0)</f>
        <v>26</v>
      </c>
      <c r="K204" s="174" t="s">
        <v>1413</v>
      </c>
      <c r="L204" s="277">
        <f>COUNTIF($L$3:$L$200,0)</f>
        <v>5</v>
      </c>
      <c r="M204" s="174" t="s">
        <v>3506</v>
      </c>
      <c r="N204" s="261">
        <f>COUNTIF(N$3:N$200,0)</f>
        <v>31</v>
      </c>
      <c r="O204" s="174" t="s">
        <v>1413</v>
      </c>
      <c r="P204" s="261">
        <f>COUNTIF(P$3:P$200,0)</f>
        <v>136</v>
      </c>
      <c r="Q204" s="262" t="s">
        <v>3509</v>
      </c>
      <c r="R204" s="261">
        <f>COUNTIF(R$3:R$200,0)</f>
        <v>178</v>
      </c>
      <c r="S204" s="261">
        <f>COUNTIF(S$3:S$200,0)</f>
        <v>170</v>
      </c>
      <c r="T204" s="174"/>
      <c r="U204" s="261">
        <f>COUNTIF(U$3:U$200,0)</f>
        <v>29</v>
      </c>
      <c r="V204" s="261">
        <f>COUNTIF(V$3:V$200,0)</f>
        <v>48</v>
      </c>
      <c r="W204" s="261">
        <f>COUNTIF(W$3:W$200,0)</f>
        <v>140</v>
      </c>
      <c r="X204" s="263"/>
      <c r="Y204" s="261">
        <f>COUNTIF(Y$3:Y$200,0)</f>
        <v>103</v>
      </c>
      <c r="Z204" s="174"/>
      <c r="AA204" s="261">
        <f>COUNTIF(AA$3:AA$200,0)</f>
        <v>41</v>
      </c>
      <c r="AB204" s="261">
        <f>COUNTIF(AB$3:AB$200,0)</f>
        <v>34</v>
      </c>
      <c r="AC204" s="263"/>
      <c r="AD204" s="261">
        <f>COUNTIF(AD$3:AD$200,0)</f>
        <v>94</v>
      </c>
      <c r="AE204" s="350">
        <f>COUNTIF(AE$3:AE$200,0)</f>
        <v>39</v>
      </c>
      <c r="AF204" s="351">
        <f>COUNTIF(AF$2:AF$200,2)</f>
        <v>3</v>
      </c>
      <c r="AG204" s="174" t="s">
        <v>3033</v>
      </c>
      <c r="AH204" s="261">
        <f>COUNTIF(AH$3:AH$200,0)</f>
        <v>151</v>
      </c>
      <c r="AI204" s="261">
        <f>COUNTIF(AI$3:AI$200,0)</f>
        <v>12</v>
      </c>
      <c r="AJ204" s="263"/>
      <c r="AK204" s="271">
        <f>COUNTIF(AK$3:AK$200,0)</f>
        <v>49</v>
      </c>
      <c r="AL204" s="261">
        <f>COUNTIF($AL$3:$AL$200,1)</f>
        <v>1</v>
      </c>
      <c r="AM204" s="324">
        <f>COUNTIF(AM$3:AM$200,0)</f>
        <v>29</v>
      </c>
      <c r="AN204" s="263"/>
      <c r="AO204" s="261">
        <f>COUNTIF(AO$3:AO$200,0)</f>
        <v>121</v>
      </c>
      <c r="AP204" s="261">
        <f>COUNTIF(AP$3:AP$200,0)</f>
        <v>15</v>
      </c>
      <c r="AQ204" s="36" t="s">
        <v>2719</v>
      </c>
      <c r="AR204" s="45">
        <f t="shared" ref="AR204:BB204" si="28">COUNTIF(AR$3:AR$200,0)</f>
        <v>56</v>
      </c>
      <c r="AS204" s="45">
        <f t="shared" si="28"/>
        <v>52</v>
      </c>
      <c r="AT204" s="45">
        <f t="shared" si="28"/>
        <v>136</v>
      </c>
      <c r="AU204" s="45">
        <f t="shared" si="28"/>
        <v>167</v>
      </c>
      <c r="AV204" s="45">
        <f t="shared" si="28"/>
        <v>173</v>
      </c>
      <c r="AW204" s="45">
        <f t="shared" si="28"/>
        <v>52</v>
      </c>
      <c r="AX204" s="45">
        <f t="shared" si="28"/>
        <v>71</v>
      </c>
      <c r="AY204" s="45">
        <f t="shared" si="28"/>
        <v>119</v>
      </c>
      <c r="AZ204" s="45">
        <f t="shared" si="28"/>
        <v>90</v>
      </c>
      <c r="BA204" s="45">
        <f t="shared" si="28"/>
        <v>142</v>
      </c>
      <c r="BB204" s="45">
        <f t="shared" si="28"/>
        <v>138</v>
      </c>
      <c r="BC204" s="37"/>
      <c r="BD204" s="261">
        <f>COUNTIF(BD$3:BD$200,0)</f>
        <v>129</v>
      </c>
      <c r="BE204" s="268"/>
      <c r="BF204" s="261">
        <f>COUNTIF(BF$3:BF$200,0)</f>
        <v>170</v>
      </c>
      <c r="BG204" s="174"/>
      <c r="BH204" s="261">
        <f>COUNTIF(BH$3:BH$200,0)</f>
        <v>131</v>
      </c>
      <c r="BI204" s="269"/>
      <c r="BJ204" s="261">
        <f>COUNTIF(BJ$3:BJ$200,0)</f>
        <v>100</v>
      </c>
      <c r="BK204" s="37"/>
      <c r="BL204" s="41"/>
      <c r="BM204" s="41"/>
      <c r="BN204" s="41"/>
      <c r="BO204" s="37"/>
      <c r="BP204" s="261">
        <f>COUNTIF(BP$3:BP$200,0)</f>
        <v>144</v>
      </c>
      <c r="BQ204" s="174"/>
      <c r="BR204" s="261">
        <f>COUNTIF(BR$3:BR$200,0)</f>
        <v>55</v>
      </c>
      <c r="BS204" s="174"/>
      <c r="BT204" s="261">
        <f>COUNTIF(BT$3:BT$200,0)</f>
        <v>134</v>
      </c>
      <c r="BU204" s="174"/>
      <c r="BV204" s="271">
        <f>COUNTIF(BV$3:BV$200,0)</f>
        <v>168</v>
      </c>
      <c r="BW204" s="261">
        <f>COUNTIF(BW$3:BW$200,0)</f>
        <v>25</v>
      </c>
      <c r="BX204" s="326" t="s">
        <v>2675</v>
      </c>
      <c r="BY204" s="261">
        <f>COUNTIF(BY$3:BY$200,"eng")</f>
        <v>54</v>
      </c>
      <c r="BZ204" s="261">
        <f>COUNTIF(BZ$3:BZ$200,"eng")</f>
        <v>82</v>
      </c>
      <c r="CA204" s="261">
        <f>COUNTIF(CA$3:CA$200,"eng")</f>
        <v>18</v>
      </c>
      <c r="CB204" s="261">
        <f>COUNTIF(CB$3:CB$200,"eng")</f>
        <v>1</v>
      </c>
      <c r="CC204" s="261">
        <f>COUNTIF(CC$3:CC$200,0)</f>
        <v>104</v>
      </c>
      <c r="CE204" s="105" t="s">
        <v>2098</v>
      </c>
      <c r="CF204" s="701">
        <f>COUNTIF($CF$3:$CF$200,"C")</f>
        <v>165</v>
      </c>
      <c r="CG204" s="701">
        <f>COUNTIF(CG$3:CG$200,"F")</f>
        <v>128</v>
      </c>
      <c r="CH204" s="701">
        <f>COUNTIF(CH$3:CH$200,0)</f>
        <v>4</v>
      </c>
      <c r="CI204" s="330">
        <f>COUNTIF(CI3:CI200,"&lt;2000")</f>
        <v>19</v>
      </c>
      <c r="CJ204" s="331">
        <f>COUNTIF($CJ$3:$CJ$200,"C")</f>
        <v>86</v>
      </c>
      <c r="CK204" s="333">
        <f>COUNTIF(CK$3:CK$200,1)</f>
        <v>165</v>
      </c>
      <c r="CL204" s="330">
        <f>COUNTIF(CL$3:CL$200,2)</f>
        <v>106</v>
      </c>
      <c r="CM204" s="34" t="s">
        <v>1819</v>
      </c>
      <c r="CN204" s="11">
        <f>COUNTIF(CN$3:CN$200,"Web")</f>
        <v>161</v>
      </c>
      <c r="CO204" s="42">
        <f>COUNTIF(CO$3:CO$200,0)</f>
        <v>4</v>
      </c>
      <c r="CP204" s="490" t="s">
        <v>3535</v>
      </c>
      <c r="CQ204" s="136" t="s">
        <v>3518</v>
      </c>
      <c r="CS204" s="3" t="s">
        <v>272</v>
      </c>
      <c r="CT204" s="453">
        <f>COUNTA(CT3:CT200)</f>
        <v>23</v>
      </c>
      <c r="CU204" s="453">
        <f>COUNTA(CU3:CU200)</f>
        <v>43</v>
      </c>
      <c r="CV204" s="33">
        <v>0</v>
      </c>
      <c r="CW204" s="526">
        <f>COUNTIF($CW$2:$CW$200,0)</f>
        <v>62</v>
      </c>
      <c r="DF204" s="33" t="s">
        <v>8943</v>
      </c>
      <c r="DG204" s="718">
        <f>COUNTIF(DG$3:DG$200,1)</f>
        <v>16</v>
      </c>
      <c r="DM204" s="520">
        <v>0</v>
      </c>
      <c r="DN204" s="526">
        <f>COUNTIF($DN$2:$DN$200,0)</f>
        <v>37</v>
      </c>
      <c r="DO204" s="526">
        <f>COUNTIF($DO$2:$DO$200,0)+COUNTIF($DO$2:$DO$200,"-")</f>
        <v>63</v>
      </c>
      <c r="DP204" s="4" t="s">
        <v>2681</v>
      </c>
      <c r="DV204" s="34"/>
      <c r="DW204" s="33">
        <v>0</v>
      </c>
      <c r="DX204" s="703">
        <f>COUNTIF(DX$3:DX200,0)</f>
        <v>31</v>
      </c>
      <c r="EA204" s="33">
        <v>0</v>
      </c>
      <c r="EB204" s="526">
        <f>COUNTIF($EB$3:$EB$200,0)</f>
        <v>31</v>
      </c>
      <c r="EC204" s="703">
        <f>COUNTIF($EC$2:$EC$200,0)</f>
        <v>8</v>
      </c>
      <c r="EF204" s="33">
        <v>0</v>
      </c>
      <c r="EG204" s="526">
        <f>COUNTIF($EG$2:$EG$200,0)+COUNTIF($EG$2:$EG$200,"-")</f>
        <v>83</v>
      </c>
      <c r="EH204" s="34" t="s">
        <v>6746</v>
      </c>
      <c r="EI204" s="33">
        <v>0</v>
      </c>
      <c r="EJ204" s="703">
        <f>COUNTIF(EJ$3:EJ200,0)</f>
        <v>16</v>
      </c>
      <c r="EK204" s="34"/>
      <c r="EL204" s="33"/>
      <c r="EM204" s="33">
        <v>0</v>
      </c>
      <c r="EN204" s="526">
        <f>COUNTIF($EN$2:$EN$200,0)+COUNTIF($EN$2:$EN$200,"-")</f>
        <v>16</v>
      </c>
      <c r="EO204" s="703">
        <f>COUNTIF($EO$2:$EO$200,0)</f>
        <v>8</v>
      </c>
      <c r="EP204" s="701">
        <f>COUNTIF(EP$3:EP$200,"-")</f>
        <v>10</v>
      </c>
      <c r="EQ204" s="701">
        <f>COUNTIF(EQ$3:EQ$200,"-")</f>
        <v>18</v>
      </c>
      <c r="ER204" s="34" t="s">
        <v>2681</v>
      </c>
      <c r="ES204" s="33">
        <v>0</v>
      </c>
      <c r="ET204" s="526">
        <f>COUNTIF($ET$2:$ET$200,0)+COUNTIF($ET$2:$ET$200,"-")</f>
        <v>37</v>
      </c>
      <c r="EU204" s="701">
        <f>COUNTIF(EU$3:EU$200,"-")</f>
        <v>6</v>
      </c>
      <c r="EV204" s="34" t="s">
        <v>6998</v>
      </c>
      <c r="EW204" s="33">
        <v>0</v>
      </c>
      <c r="EX204" s="526">
        <f>COUNTIF(EX$3:EX$200,0)</f>
        <v>117</v>
      </c>
      <c r="EZ204" s="33">
        <v>0</v>
      </c>
      <c r="FA204" s="534">
        <f>COUNTIF(FA$3:FA$200,0)</f>
        <v>53</v>
      </c>
      <c r="FB204" s="504">
        <v>0</v>
      </c>
      <c r="FC204" s="718">
        <f>COUNTIF(FC$3:FC$200,0)</f>
        <v>23</v>
      </c>
      <c r="FG204" s="33">
        <v>0</v>
      </c>
      <c r="FH204" s="526">
        <f>COUNTIF(FH$2:FH$200,0)+COUNTIF(FH$2:FH$200,"-")</f>
        <v>26</v>
      </c>
      <c r="FK204" s="33">
        <v>0</v>
      </c>
      <c r="FL204" s="703">
        <f>COUNTIF(FL$2:FL$200,0)+COUNTIF(FL$2:FL$200,"-")</f>
        <v>15</v>
      </c>
      <c r="FM204" s="526">
        <f>COUNTIF(FM$2:FM$200,0)+COUNTIF(FM$2:FM$200,"-")</f>
        <v>26</v>
      </c>
      <c r="FN204" s="34">
        <v>0</v>
      </c>
      <c r="FO204" s="33">
        <v>0</v>
      </c>
      <c r="FP204" s="526">
        <f>COUNTIF(FP$2:FP$200,0)+COUNTIF(FP$2:FP$200,"-")</f>
        <v>21</v>
      </c>
      <c r="FS204" s="33">
        <v>0</v>
      </c>
      <c r="FT204" s="703">
        <f>COUNTIF(FT$2:FT$200,0)+COUNTIF(FT$2:FT$200,"-")</f>
        <v>14</v>
      </c>
      <c r="FU204" s="526">
        <f>COUNTIF(FU$2:FU$200,0)+COUNTIF(FU$2:FU$200,"-")</f>
        <v>21</v>
      </c>
      <c r="FV204" s="34">
        <v>0</v>
      </c>
      <c r="FX204" s="33"/>
      <c r="FY204" s="33">
        <v>0</v>
      </c>
      <c r="FZ204" s="534">
        <f>COUNTIF($FZ$3:$FZ$200,0)+COUNTIF($FZ$3:$FZ$200,"-")</f>
        <v>30</v>
      </c>
      <c r="GA204" s="703">
        <f>COUNTIF(GA$2:GA$200,0)+COUNTIF(GA$2:GA$200,"-")</f>
        <v>56</v>
      </c>
      <c r="GB204" s="33"/>
      <c r="GD204" s="42">
        <f>COUNTIF(GD$3:GD$200,0)</f>
        <v>13</v>
      </c>
      <c r="GE204" s="42">
        <f>COUNTIF(GE$3:GE$200,"DMFAS 5.2")</f>
        <v>1</v>
      </c>
      <c r="GF204" s="34" t="s">
        <v>8838</v>
      </c>
      <c r="GG204" s="42">
        <f>COUNTIF(GG$3:GG$200,0)</f>
        <v>13</v>
      </c>
      <c r="GH204" s="42">
        <f>COUNTIF(GH$3:GH$200,"-")</f>
        <v>13</v>
      </c>
      <c r="GI204" s="42">
        <f>COUNTIF(GI$3:GI$200,0)</f>
        <v>0</v>
      </c>
      <c r="GJ204" s="497">
        <f>GL204/$GL$208</f>
        <v>0.24747474747474749</v>
      </c>
      <c r="GK204" s="492" t="s">
        <v>1450</v>
      </c>
      <c r="GL204" s="276">
        <f>COUNTIF(GL$3:GL$200,GK204)</f>
        <v>49</v>
      </c>
      <c r="GM204" s="3" t="s">
        <v>3535</v>
      </c>
      <c r="GP204" s="4">
        <f>COUNTIFS(GO3:GO200,1,GP3:GP200,"&gt;0")</f>
        <v>9</v>
      </c>
    </row>
    <row r="205" spans="1:202" x14ac:dyDescent="0.25">
      <c r="C205" s="33" t="s">
        <v>21</v>
      </c>
      <c r="D205" s="42">
        <f>COUNTIF($D$3:$D$200,C205)</f>
        <v>55</v>
      </c>
      <c r="J205" s="264">
        <f>COUNTIF(J$3:J$200,1)</f>
        <v>36</v>
      </c>
      <c r="K205" s="174" t="s">
        <v>1411</v>
      </c>
      <c r="L205" s="265">
        <f>COUNTIF($L$3:$L$200,1)</f>
        <v>101</v>
      </c>
      <c r="M205" s="174" t="s">
        <v>3508</v>
      </c>
      <c r="N205" s="264">
        <f>COUNTIF(N$3:N$200,1)</f>
        <v>129</v>
      </c>
      <c r="O205" s="174" t="s">
        <v>1414</v>
      </c>
      <c r="P205" s="266">
        <f>COUNTIF(P$3:P$200,1)</f>
        <v>62</v>
      </c>
      <c r="Q205" s="262" t="s">
        <v>3510</v>
      </c>
      <c r="R205" s="266">
        <f>COUNTIF(R$3:R$200,1)</f>
        <v>20</v>
      </c>
      <c r="S205" s="266">
        <f>COUNTIF(S$3:S$200,1)</f>
        <v>28</v>
      </c>
      <c r="T205" s="174"/>
      <c r="U205" s="264">
        <f>COUNTIF(U$3:U$200,1)</f>
        <v>99</v>
      </c>
      <c r="V205" s="266">
        <f>COUNTIF(V$3:V$200,1)</f>
        <v>150</v>
      </c>
      <c r="W205" s="264">
        <f>COUNTIF(W$3:W$200,1)</f>
        <v>43</v>
      </c>
      <c r="X205" s="173"/>
      <c r="Y205" s="266">
        <f>COUNTIF(Y$3:Y$200,1)</f>
        <v>95</v>
      </c>
      <c r="Z205" s="174"/>
      <c r="AA205" s="266">
        <f>COUNTIF(AA$3:AA$200,1)</f>
        <v>157</v>
      </c>
      <c r="AB205" s="266">
        <f>COUNTIF(AB$3:AB$200,1)</f>
        <v>123</v>
      </c>
      <c r="AC205" s="173"/>
      <c r="AD205" s="266">
        <f>COUNTIF(AD$3:AD$200,1)</f>
        <v>104</v>
      </c>
      <c r="AE205" s="272">
        <f>COUNTIF(AE$3:AE$200,1)</f>
        <v>65</v>
      </c>
      <c r="AF205" s="264">
        <f>COUNTIF(AF$2:AF$200,3)</f>
        <v>61</v>
      </c>
      <c r="AG205" s="174">
        <v>3</v>
      </c>
      <c r="AH205" s="266">
        <f>COUNTIF(AH$3:AH$200,1)</f>
        <v>47</v>
      </c>
      <c r="AI205" s="266">
        <f>COUNTIF(AI$3:AI$200,1)</f>
        <v>35</v>
      </c>
      <c r="AJ205" s="263"/>
      <c r="AK205" s="272">
        <f>COUNTIF(AK$3:AK$200,1)</f>
        <v>149</v>
      </c>
      <c r="AL205" s="264">
        <f>COUNTIF($AL$2:$AL$200,2)</f>
        <v>50</v>
      </c>
      <c r="AM205" s="325">
        <f>COUNTIF(AM$3:AM$200,1)</f>
        <v>120</v>
      </c>
      <c r="AN205" s="263"/>
      <c r="AO205" s="266">
        <f>COUNTIF(AO$3:AO$200,1)</f>
        <v>77</v>
      </c>
      <c r="AP205" s="266">
        <f>COUNTIF(AP$3:AP$200,1)</f>
        <v>62</v>
      </c>
      <c r="AQ205" s="36" t="s">
        <v>2720</v>
      </c>
      <c r="AR205" s="322">
        <f t="shared" ref="AR205:BB205" si="29">COUNTIF(AR$3:AR$200,1)</f>
        <v>142</v>
      </c>
      <c r="AS205" s="322">
        <f t="shared" si="29"/>
        <v>146</v>
      </c>
      <c r="AT205" s="322">
        <f t="shared" si="29"/>
        <v>60</v>
      </c>
      <c r="AU205" s="322">
        <f t="shared" si="29"/>
        <v>31</v>
      </c>
      <c r="AV205" s="322">
        <f t="shared" si="29"/>
        <v>25</v>
      </c>
      <c r="AW205" s="322">
        <f t="shared" si="29"/>
        <v>146</v>
      </c>
      <c r="AX205" s="322">
        <f t="shared" si="29"/>
        <v>125</v>
      </c>
      <c r="AY205" s="322">
        <f t="shared" si="29"/>
        <v>77</v>
      </c>
      <c r="AZ205" s="322">
        <f t="shared" si="29"/>
        <v>108</v>
      </c>
      <c r="BA205" s="322">
        <f t="shared" si="29"/>
        <v>56</v>
      </c>
      <c r="BB205" s="322">
        <f t="shared" si="29"/>
        <v>60</v>
      </c>
      <c r="BC205" s="37"/>
      <c r="BD205" s="266">
        <f>COUNTIF(BD$3:BD$200,1)</f>
        <v>69</v>
      </c>
      <c r="BE205" s="268"/>
      <c r="BF205" s="264">
        <f>COUNTIF(BF$3:BF$200,1)</f>
        <v>10</v>
      </c>
      <c r="BG205" s="174"/>
      <c r="BH205" s="264">
        <f>COUNTIF(BH$3:BH$200,1)</f>
        <v>65</v>
      </c>
      <c r="BI205" s="269"/>
      <c r="BJ205" s="266">
        <f>COUNTIF(BJ$3:BJ$200,1)</f>
        <v>39</v>
      </c>
      <c r="BK205" s="37"/>
      <c r="BO205" s="37"/>
      <c r="BP205" s="266">
        <f>COUNTIF(BP$3:BP$200,1)</f>
        <v>54</v>
      </c>
      <c r="BQ205" s="174"/>
      <c r="BR205" s="266">
        <f>COUNTIF(BR$3:BR$200,1)</f>
        <v>143</v>
      </c>
      <c r="BS205" s="174"/>
      <c r="BT205" s="264">
        <f>COUNTIF(BT$3:BT$200,1)</f>
        <v>9</v>
      </c>
      <c r="BU205" s="174"/>
      <c r="BV205" s="272">
        <f>COUNTIF(BV$3:BV$200,1)</f>
        <v>30</v>
      </c>
      <c r="BW205" s="264">
        <f>COUNTIF(BW$3:BW$200,1)</f>
        <v>45</v>
      </c>
      <c r="BX205" s="326" t="s">
        <v>2677</v>
      </c>
      <c r="BY205" s="264">
        <f>COUNTIF(BY$3:BY$200,"fre")</f>
        <v>23</v>
      </c>
      <c r="BZ205" s="264">
        <f>COUNTIF(BZ$3:BZ$200,"fre")</f>
        <v>8</v>
      </c>
      <c r="CA205" s="264">
        <f>COUNTIF(CA$3:CA$200,"fre")</f>
        <v>0</v>
      </c>
      <c r="CB205" s="264">
        <f>COUNTIF(CB$3:CB$200,"fre")</f>
        <v>0</v>
      </c>
      <c r="CC205" s="266">
        <f>COUNTIF(CC$3:CC$200,1)</f>
        <v>6</v>
      </c>
      <c r="CE205" s="105" t="s">
        <v>2698</v>
      </c>
      <c r="CF205" s="43">
        <f>COUNTIF($CF$3:$CF$200,"D")</f>
        <v>33</v>
      </c>
      <c r="CG205" s="43">
        <f>COUNTIF(CG$3:CG$200,"T")</f>
        <v>66</v>
      </c>
      <c r="CH205" s="42">
        <f>COUNTIF(CH$3:CH$200,1)</f>
        <v>4</v>
      </c>
      <c r="CI205" s="42">
        <f>COUNTIFS(CI4:CI201,"&gt;=2000",CI4:CI201,"&lt;2005")</f>
        <v>47</v>
      </c>
      <c r="CJ205" s="332">
        <f>COUNTIF($CJ$3:$CJ$200,"C+L")</f>
        <v>108</v>
      </c>
      <c r="CK205" s="334">
        <f>COUNTIF(CK$3:CK$200,2)</f>
        <v>24</v>
      </c>
      <c r="CL205" s="42">
        <f>COUNTIF(CL$3:CL$200,1)</f>
        <v>86</v>
      </c>
      <c r="CM205" s="34" t="s">
        <v>1820</v>
      </c>
      <c r="CN205" s="31">
        <f>COUNTIF(CN$3:CN$200,"CS")</f>
        <v>31</v>
      </c>
      <c r="CO205" s="42">
        <f>COUNTIF(CO$3:CO$200,1)</f>
        <v>1</v>
      </c>
      <c r="CP205" s="491" t="s">
        <v>3536</v>
      </c>
      <c r="CQ205" s="136" t="s">
        <v>3517</v>
      </c>
      <c r="CS205" s="3" t="s">
        <v>272</v>
      </c>
      <c r="CT205" s="3" t="s">
        <v>272</v>
      </c>
      <c r="CU205" s="3" t="s">
        <v>272</v>
      </c>
      <c r="CV205" s="33">
        <v>1</v>
      </c>
      <c r="CW205" s="527">
        <f>COUNTIF($CW$2:$CW$200,1)</f>
        <v>38</v>
      </c>
      <c r="DF205" s="33" t="s">
        <v>8944</v>
      </c>
      <c r="DG205" s="265">
        <f>COUNTIF(DG$3:DG$200,2)</f>
        <v>48</v>
      </c>
      <c r="DM205" s="520">
        <v>1</v>
      </c>
      <c r="DN205" s="527">
        <f>COUNTIF($DN$2:$DN$200,1)</f>
        <v>26</v>
      </c>
      <c r="DO205" s="527">
        <f>COUNTIF($DO$2:$DO$200,1)</f>
        <v>0</v>
      </c>
      <c r="DP205" s="4" t="s">
        <v>5730</v>
      </c>
      <c r="DW205" s="33">
        <v>1</v>
      </c>
      <c r="DX205" s="527">
        <f>COUNTIF(DX$3:DX201,1)</f>
        <v>36</v>
      </c>
      <c r="EA205" s="33">
        <v>1</v>
      </c>
      <c r="EB205" s="527">
        <f>COUNTIF($EB$2:$EB$200,1)</f>
        <v>0</v>
      </c>
      <c r="EC205" s="527">
        <f>COUNTIF($EC$2:$EC$200,1)</f>
        <v>21</v>
      </c>
      <c r="EF205" s="33">
        <v>1</v>
      </c>
      <c r="EG205" s="527">
        <f>COUNTIF($EG$2:$EG$200,1)</f>
        <v>0</v>
      </c>
      <c r="EH205" s="34" t="s">
        <v>6747</v>
      </c>
      <c r="EI205" s="33">
        <v>1</v>
      </c>
      <c r="EJ205" s="527">
        <f>COUNTIF(EJ$3:EJ201,1)</f>
        <v>19</v>
      </c>
      <c r="EL205" s="33"/>
      <c r="EM205" s="33">
        <v>1</v>
      </c>
      <c r="EN205" s="527">
        <f>COUNTIF($EN$2:$EN$200,1)</f>
        <v>0</v>
      </c>
      <c r="EO205" s="527">
        <f>COUNTIF($EO$2:$EO$200,1)</f>
        <v>8</v>
      </c>
      <c r="EP205" s="42">
        <f>COUNTIF(EP$3:EP$200,"0")</f>
        <v>37</v>
      </c>
      <c r="EQ205" s="42">
        <f>COUNTIF(EQ$3:EQ$200,"0")</f>
        <v>107</v>
      </c>
      <c r="ER205" s="34" t="s">
        <v>6721</v>
      </c>
      <c r="ES205" s="33">
        <v>1</v>
      </c>
      <c r="ET205" s="527">
        <f>COUNTIF($ET$2:$ET$200,1)</f>
        <v>35</v>
      </c>
      <c r="EU205" s="42">
        <f>COUNTIF(EU$3:EU$200,"0")</f>
        <v>117</v>
      </c>
      <c r="EV205" s="34" t="s">
        <v>6999</v>
      </c>
      <c r="EW205" s="33">
        <v>1</v>
      </c>
      <c r="EX205" s="527">
        <f>COUNTIF(EX$3:EX$200,1)</f>
        <v>27</v>
      </c>
      <c r="EZ205" s="33">
        <v>1</v>
      </c>
      <c r="FA205" s="265">
        <f>COUNTIF(FA$3:FA$200,1)</f>
        <v>41</v>
      </c>
      <c r="FB205" s="504">
        <v>1</v>
      </c>
      <c r="FC205" s="265">
        <f>COUNTIF(FC$3:FC$200,1)</f>
        <v>54</v>
      </c>
      <c r="FG205" s="33">
        <v>1</v>
      </c>
      <c r="FH205" s="527">
        <f>COUNTIF(FH$2:FH$200,1)</f>
        <v>96</v>
      </c>
      <c r="FK205" s="33">
        <v>1</v>
      </c>
      <c r="FL205" s="527">
        <f>COUNTIF(FL$2:FL$200,1)</f>
        <v>11</v>
      </c>
      <c r="FM205" s="527">
        <f>COUNTIF(FM$2:FM$200,1)</f>
        <v>32</v>
      </c>
      <c r="FN205" s="34">
        <v>1</v>
      </c>
      <c r="FO205" s="33">
        <v>1</v>
      </c>
      <c r="FP205" s="527">
        <f>COUNTIF(FP$2:FP$200,1)</f>
        <v>93</v>
      </c>
      <c r="FS205" s="33">
        <v>1</v>
      </c>
      <c r="FT205" s="527">
        <f>COUNTIF(FT$2:FT$200,1)</f>
        <v>7</v>
      </c>
      <c r="FU205" s="527">
        <f>COUNTIF(FU$2:FU$200,1)</f>
        <v>35</v>
      </c>
      <c r="FV205" s="34">
        <v>1</v>
      </c>
      <c r="FX205" s="33"/>
      <c r="FY205" s="33">
        <v>1</v>
      </c>
      <c r="FZ205" s="265">
        <f>COUNTIF($FZ$3:$FZ$200,1)</f>
        <v>26</v>
      </c>
      <c r="GA205" s="527">
        <f>COUNTIF(GA$2:GA$200,1)</f>
        <v>65</v>
      </c>
      <c r="GB205" s="33"/>
      <c r="GD205" s="42">
        <f>COUNTIF(GD$3:GD$200,1)</f>
        <v>27</v>
      </c>
      <c r="GE205" s="42">
        <f>COUNTIF(GE$3:GE$200,"DMFAS 5.3")</f>
        <v>29</v>
      </c>
      <c r="GF205" s="34" t="s">
        <v>8834</v>
      </c>
      <c r="GG205" s="42">
        <f>COUNTIF(GG$3:GG$200,1)</f>
        <v>0</v>
      </c>
      <c r="GH205" s="42">
        <f>COUNTIF(GH$3:GH$200,"MoF")+COUNTIF(GH$3:GH$200,"MoF, CB")</f>
        <v>119</v>
      </c>
      <c r="GI205" s="42">
        <f>COUNTIF(GI$3:GI$200,1)</f>
        <v>1</v>
      </c>
      <c r="GJ205" s="497">
        <f t="shared" ref="GJ205:GJ207" si="30">GL205/$GL$208</f>
        <v>0.58080808080808077</v>
      </c>
      <c r="GK205" s="492" t="s">
        <v>1546</v>
      </c>
      <c r="GL205" s="98">
        <f>COUNTIF(GL$3:GL$200,GK205)</f>
        <v>115</v>
      </c>
      <c r="GM205" s="3" t="s">
        <v>3536</v>
      </c>
    </row>
    <row r="206" spans="1:202" ht="15" customHeight="1" x14ac:dyDescent="0.25">
      <c r="C206" s="33" t="s">
        <v>46</v>
      </c>
      <c r="D206" s="42">
        <f>COUNTIF($D$3:$D$200,C206)</f>
        <v>52</v>
      </c>
      <c r="J206" s="266">
        <f>COUNTIF(J$3:J$200,2)</f>
        <v>136</v>
      </c>
      <c r="K206" s="174" t="s">
        <v>1412</v>
      </c>
      <c r="L206" s="266">
        <f>COUNTIF($L$3:$L$200,2)</f>
        <v>92</v>
      </c>
      <c r="M206" s="174" t="s">
        <v>3507</v>
      </c>
      <c r="N206" s="264">
        <f>COUNTIF(N$3:N$200,2)</f>
        <v>25</v>
      </c>
      <c r="O206" s="174" t="s">
        <v>1415</v>
      </c>
      <c r="P206" s="260">
        <f>SUM(P204:P205)</f>
        <v>198</v>
      </c>
      <c r="Q206" s="267"/>
      <c r="R206" s="260">
        <f>SUM(R204:R205)</f>
        <v>198</v>
      </c>
      <c r="S206" s="260">
        <f>SUM(S204:S205)</f>
        <v>198</v>
      </c>
      <c r="T206" s="174"/>
      <c r="U206" s="266">
        <f>COUNTIF(U$3:U$200,2)</f>
        <v>70</v>
      </c>
      <c r="V206" s="260">
        <f>SUM(V204:V205)</f>
        <v>198</v>
      </c>
      <c r="W206" s="266">
        <f>COUNTIF(W$3:W$200,2)</f>
        <v>15</v>
      </c>
      <c r="X206" s="173"/>
      <c r="Y206" s="260">
        <f>SUM(Y204:Y205)</f>
        <v>198</v>
      </c>
      <c r="Z206" s="173"/>
      <c r="AA206" s="260">
        <f>SUM(AA204:AA205)</f>
        <v>198</v>
      </c>
      <c r="AB206" s="260">
        <f>SUM(AB204:AB205)</f>
        <v>157</v>
      </c>
      <c r="AC206" s="173"/>
      <c r="AD206" s="260">
        <f>SUM(AD204:AD205)</f>
        <v>198</v>
      </c>
      <c r="AE206" s="260">
        <f>SUM(AE204:AE205)</f>
        <v>104</v>
      </c>
      <c r="AF206" s="264">
        <f>COUNTIF(AF$2:AF$200,4)</f>
        <v>17</v>
      </c>
      <c r="AG206" s="174">
        <v>4</v>
      </c>
      <c r="AH206" s="260">
        <f>SUM(AH204:AH205)</f>
        <v>198</v>
      </c>
      <c r="AI206" s="260">
        <f>SUM(AI204:AI205)</f>
        <v>47</v>
      </c>
      <c r="AJ206" s="263"/>
      <c r="AK206" s="260">
        <f>SUM(AK204:AK205)</f>
        <v>198</v>
      </c>
      <c r="AL206" s="264">
        <f>COUNTIF($AL$2:$AL$200,3)</f>
        <v>18</v>
      </c>
      <c r="AM206" s="260">
        <f>SUM(AM204:AM205)</f>
        <v>149</v>
      </c>
      <c r="AN206" s="263"/>
      <c r="AO206" s="260">
        <f>SUM(AO204:AO205)</f>
        <v>198</v>
      </c>
      <c r="AP206" s="260">
        <f>SUM(AP204:AP205)</f>
        <v>77</v>
      </c>
      <c r="AQ206" s="36" t="s">
        <v>2751</v>
      </c>
      <c r="AR206" s="46">
        <f t="shared" ref="AR206:BB206" si="31">COUNTIF(AR$3:AR$200,"n/a")</f>
        <v>0</v>
      </c>
      <c r="AS206" s="46">
        <f t="shared" si="31"/>
        <v>0</v>
      </c>
      <c r="AT206" s="46">
        <f t="shared" si="31"/>
        <v>2</v>
      </c>
      <c r="AU206" s="46">
        <f t="shared" si="31"/>
        <v>0</v>
      </c>
      <c r="AV206" s="46">
        <f t="shared" si="31"/>
        <v>0</v>
      </c>
      <c r="AW206" s="46">
        <f t="shared" si="31"/>
        <v>0</v>
      </c>
      <c r="AX206" s="46">
        <f t="shared" si="31"/>
        <v>2</v>
      </c>
      <c r="AY206" s="46">
        <f t="shared" si="31"/>
        <v>2</v>
      </c>
      <c r="AZ206" s="46">
        <f t="shared" si="31"/>
        <v>0</v>
      </c>
      <c r="BA206" s="46">
        <f t="shared" si="31"/>
        <v>0</v>
      </c>
      <c r="BB206" s="46">
        <f t="shared" si="31"/>
        <v>0</v>
      </c>
      <c r="BC206" s="37"/>
      <c r="BD206" s="260">
        <f>SUM(BD204:BD205)</f>
        <v>198</v>
      </c>
      <c r="BE206" s="190"/>
      <c r="BF206" s="264">
        <f>COUNTIF(BF$3:BF$200,2)</f>
        <v>16</v>
      </c>
      <c r="BG206" s="174"/>
      <c r="BH206" s="266">
        <f>COUNTIF(BH$3:BH$200,"n/a")</f>
        <v>2</v>
      </c>
      <c r="BI206" s="269"/>
      <c r="BJ206" s="261">
        <f>COUNTIF(BJ$3:BJ$200,2)</f>
        <v>36</v>
      </c>
      <c r="BP206" s="260">
        <f>SUM(BP204:BP205)</f>
        <v>198</v>
      </c>
      <c r="BQ206" s="174"/>
      <c r="BR206" s="260">
        <f>SUM(BR204:BR205)</f>
        <v>198</v>
      </c>
      <c r="BS206" s="174"/>
      <c r="BT206" s="266">
        <f>COUNTIF(BT$3:BT$200,2)</f>
        <v>55</v>
      </c>
      <c r="BU206" s="173"/>
      <c r="BV206" s="260">
        <f>SUM(BV204:BV205)</f>
        <v>198</v>
      </c>
      <c r="BW206" s="264">
        <f>COUNTIF(BW$3:BW$200,2)</f>
        <v>28</v>
      </c>
      <c r="BX206" s="326" t="s">
        <v>2676</v>
      </c>
      <c r="BY206" s="264">
        <f>COUNTIF(BY$3:BY$200,"spa")</f>
        <v>21</v>
      </c>
      <c r="BZ206" s="264">
        <f>COUNTIF(BZ$3:BZ$200,"spa")</f>
        <v>0</v>
      </c>
      <c r="CA206" s="264">
        <f>COUNTIF(CA$3:CA$200,"spa")</f>
        <v>0</v>
      </c>
      <c r="CB206" s="264">
        <f>COUNTIF(CB$3:CB$200,"spa")</f>
        <v>0</v>
      </c>
      <c r="CC206" s="266">
        <f>COUNTIF(CC$3:CC$200,"-")</f>
        <v>88</v>
      </c>
      <c r="CF206" s="38">
        <f>SUM(CF204:CF205)</f>
        <v>198</v>
      </c>
      <c r="CG206" s="38">
        <f>SUM(CG204:CG205)</f>
        <v>194</v>
      </c>
      <c r="CH206" s="42">
        <f>COUNTIF(CH$3:CH$200,2)</f>
        <v>12</v>
      </c>
      <c r="CI206" s="42">
        <f>COUNTIFS(CI5:CI201,"&gt;=2005",CI5:CI201,"&lt;2010")</f>
        <v>61</v>
      </c>
      <c r="CJ206" s="38">
        <f>SUM(CJ204:CJ205)</f>
        <v>194</v>
      </c>
      <c r="CK206" s="334">
        <f>COUNTIF(CK$3:CK$200,3)</f>
        <v>2</v>
      </c>
      <c r="CL206" s="846">
        <f>COUNTIF(CL$3:CL$200,0)+COUNTIF(CL$3:CL$200,"-")</f>
        <v>6</v>
      </c>
      <c r="CM206" s="34" t="s">
        <v>7411</v>
      </c>
      <c r="CN206" s="38">
        <f>SUM(CN204:CN205)</f>
        <v>192</v>
      </c>
      <c r="CO206" s="42">
        <f>COUNTIF(CO$3:CO$200,2)</f>
        <v>65</v>
      </c>
      <c r="CP206" s="491" t="s">
        <v>3537</v>
      </c>
      <c r="CQ206" s="136" t="s">
        <v>3515</v>
      </c>
      <c r="CS206" s="3" t="s">
        <v>272</v>
      </c>
      <c r="CT206" s="3" t="s">
        <v>272</v>
      </c>
      <c r="CU206" s="3" t="s">
        <v>272</v>
      </c>
      <c r="CV206" s="33">
        <v>2</v>
      </c>
      <c r="CW206" s="528">
        <f>COUNTIF($CW$2:$CW$200,2)</f>
        <v>98</v>
      </c>
      <c r="DF206" s="33" t="s">
        <v>8945</v>
      </c>
      <c r="DG206" s="265">
        <f>COUNTIF(DG$3:DG$200,3)</f>
        <v>9</v>
      </c>
      <c r="DM206" s="520">
        <v>2</v>
      </c>
      <c r="DN206" s="527">
        <f>COUNTIF($DN$2:$DN$200,2)</f>
        <v>69</v>
      </c>
      <c r="DO206" s="527">
        <f>COUNTIF($DO$2:$DO$200,2)</f>
        <v>10</v>
      </c>
      <c r="DP206" s="4" t="s">
        <v>5731</v>
      </c>
      <c r="DW206" s="33">
        <v>2</v>
      </c>
      <c r="DX206" s="528">
        <f>COUNTIF(DX$3:DX202,2)</f>
        <v>131</v>
      </c>
      <c r="EA206" s="33">
        <v>2</v>
      </c>
      <c r="EB206" s="527">
        <f>COUNTIF($EB$2:$EB$200,2)</f>
        <v>8</v>
      </c>
      <c r="EC206" s="527">
        <f>COUNTIF($EC$2:$EC$200,2)</f>
        <v>140</v>
      </c>
      <c r="EF206" s="33">
        <v>2</v>
      </c>
      <c r="EG206" s="527">
        <f>COUNTIF($EG$2:$EG$200,2)</f>
        <v>11</v>
      </c>
      <c r="EH206" s="4"/>
      <c r="EI206" s="33">
        <v>2</v>
      </c>
      <c r="EJ206" s="528">
        <f>COUNTIF(EJ$3:EJ202,2)</f>
        <v>163</v>
      </c>
      <c r="EL206" s="33"/>
      <c r="EM206" s="33">
        <v>2</v>
      </c>
      <c r="EN206" s="527">
        <f>COUNTIF($EN$2:$EN$200,2)</f>
        <v>3</v>
      </c>
      <c r="EO206" s="527">
        <f>COUNTIF($EO$2:$EO$200,2)</f>
        <v>144</v>
      </c>
      <c r="EP206" s="43">
        <f>COUNTIF(EP$3:EP$200,"1")</f>
        <v>151</v>
      </c>
      <c r="EQ206" s="43">
        <f>COUNTIF(EQ$3:EQ$200,"1")</f>
        <v>73</v>
      </c>
      <c r="ER206" s="34" t="s">
        <v>6722</v>
      </c>
      <c r="ES206" s="33">
        <v>2</v>
      </c>
      <c r="ET206" s="527">
        <f>COUNTIF($ET$2:$ET$200,2)</f>
        <v>46</v>
      </c>
      <c r="EU206" s="43">
        <f>COUNTIF(EU$3:EU$200,"1")</f>
        <v>75</v>
      </c>
      <c r="EV206" s="34" t="s">
        <v>7000</v>
      </c>
      <c r="EW206" s="33">
        <v>2</v>
      </c>
      <c r="EX206" s="528">
        <f>COUNTIF(EX$3:EX$200,2)</f>
        <v>54</v>
      </c>
      <c r="EZ206" s="33">
        <v>2</v>
      </c>
      <c r="FA206" s="265">
        <f>COUNTIF(FA$3:FA$200,2)</f>
        <v>38</v>
      </c>
      <c r="FB206" s="504">
        <v>2</v>
      </c>
      <c r="FC206" s="535">
        <f>COUNTIF(FC$3:FC$200,2)</f>
        <v>121</v>
      </c>
      <c r="FE206" s="33"/>
      <c r="FG206" s="33">
        <v>2</v>
      </c>
      <c r="FH206" s="528">
        <f>COUNTIF(FH$2:FH$200,2)</f>
        <v>76</v>
      </c>
      <c r="FK206" s="33">
        <v>2</v>
      </c>
      <c r="FL206" s="527">
        <f>COUNTIF(FL$2:FL$200,2)</f>
        <v>32</v>
      </c>
      <c r="FM206" s="528">
        <f>COUNTIF(FM$2:FM$200,2)</f>
        <v>140</v>
      </c>
      <c r="FN206" s="34">
        <v>2</v>
      </c>
      <c r="FO206" s="33">
        <v>2</v>
      </c>
      <c r="FP206" s="528">
        <f>COUNTIF(FP$2:FP$200,2)</f>
        <v>84</v>
      </c>
      <c r="FS206" s="33">
        <v>2</v>
      </c>
      <c r="FT206" s="527">
        <f>COUNTIF(FT$2:FT$200,2)</f>
        <v>23</v>
      </c>
      <c r="FU206" s="528">
        <f>COUNTIF(FU$2:FU$200,2)</f>
        <v>142</v>
      </c>
      <c r="FV206" s="34">
        <v>2</v>
      </c>
      <c r="FX206" s="33"/>
      <c r="FY206" s="33">
        <v>2</v>
      </c>
      <c r="FZ206" s="265">
        <f>COUNTIF($FZ$3:$FZ$200,2)</f>
        <v>23</v>
      </c>
      <c r="GA206" s="527">
        <f>COUNTIF(GA$2:GA$200,2)</f>
        <v>73</v>
      </c>
      <c r="GB206" s="33"/>
      <c r="GD206" s="43">
        <f>COUNTIF(GD$3:GD$200,2)</f>
        <v>158</v>
      </c>
      <c r="GE206" s="43">
        <f>COUNTIF(GE$3:GE$200,"DMFAS 6.0")+COUNTIF(GE$3:GE$200,"DMFAS 6.1")</f>
        <v>29</v>
      </c>
      <c r="GF206" s="34" t="s">
        <v>8837</v>
      </c>
      <c r="GG206" s="42">
        <f>COUNTIF(GG$3:GG$200,2)</f>
        <v>3</v>
      </c>
      <c r="GH206" s="42">
        <f>COUNTIF(GH$3:GH$200,"CB")</f>
        <v>8</v>
      </c>
      <c r="GI206" s="42">
        <f>COUNTIF(GI$3:GI$200,2)+COUNTIF(GI$3:GI$200,"2F")+COUNTIF(GI$3:GI$200,"2T")+COUNTIF(GI$3:GI$200,"2FT")</f>
        <v>1</v>
      </c>
      <c r="GJ206" s="497">
        <f t="shared" si="30"/>
        <v>0.12121212121212122</v>
      </c>
      <c r="GK206" s="492" t="s">
        <v>1548</v>
      </c>
      <c r="GL206" s="98">
        <f>COUNTIF(GL$3:GL$200,GK206)</f>
        <v>24</v>
      </c>
      <c r="GM206" s="3" t="s">
        <v>3537</v>
      </c>
    </row>
    <row r="207" spans="1:202" x14ac:dyDescent="0.25">
      <c r="C207" s="194" t="s">
        <v>12</v>
      </c>
      <c r="D207" s="43">
        <f>COUNTIF($D$3:$D$200,C207)</f>
        <v>31</v>
      </c>
      <c r="I207" s="41"/>
      <c r="J207" s="260">
        <f>SUM(J204:J206)</f>
        <v>198</v>
      </c>
      <c r="K207" s="173"/>
      <c r="L207" s="260">
        <f>SUM(L204:L206)</f>
        <v>198</v>
      </c>
      <c r="M207" s="174"/>
      <c r="N207" s="266">
        <f>COUNTIF(N$3:N$200,3)</f>
        <v>13</v>
      </c>
      <c r="O207" s="174" t="s">
        <v>2211</v>
      </c>
      <c r="P207" s="173"/>
      <c r="Q207" s="174"/>
      <c r="R207" s="173"/>
      <c r="S207" s="173"/>
      <c r="T207" s="174"/>
      <c r="U207" s="260">
        <f>SUM(U204:U206)</f>
        <v>198</v>
      </c>
      <c r="V207" s="173"/>
      <c r="W207" s="260">
        <f>SUM(W204:W206)</f>
        <v>198</v>
      </c>
      <c r="X207" s="173"/>
      <c r="Y207" s="263"/>
      <c r="Z207" s="173"/>
      <c r="AA207" s="173"/>
      <c r="AB207" s="173"/>
      <c r="AC207" s="173"/>
      <c r="AD207" s="263"/>
      <c r="AE207" s="263"/>
      <c r="AF207" s="264">
        <f>COUNTIF(AF$2:AF$200,5)</f>
        <v>22</v>
      </c>
      <c r="AG207" s="174">
        <v>5</v>
      </c>
      <c r="AH207" s="263"/>
      <c r="AI207" s="263"/>
      <c r="AJ207" s="263"/>
      <c r="AK207" s="263"/>
      <c r="AL207" s="266">
        <f>COUNTIF($AL$2:$AL$200,4)</f>
        <v>80</v>
      </c>
      <c r="AM207" s="263"/>
      <c r="AN207" s="263"/>
      <c r="AO207" s="263"/>
      <c r="AP207" s="263"/>
      <c r="AR207" s="47">
        <f>SUM(AR204:AR206)</f>
        <v>198</v>
      </c>
      <c r="AS207" s="47">
        <f t="shared" ref="AS207:BB207" si="32">SUM(AS204:AS206)</f>
        <v>198</v>
      </c>
      <c r="AT207" s="47">
        <f t="shared" si="32"/>
        <v>198</v>
      </c>
      <c r="AU207" s="47">
        <f t="shared" si="32"/>
        <v>198</v>
      </c>
      <c r="AV207" s="47">
        <f t="shared" si="32"/>
        <v>198</v>
      </c>
      <c r="AW207" s="47">
        <f t="shared" si="32"/>
        <v>198</v>
      </c>
      <c r="AX207" s="47">
        <f t="shared" si="32"/>
        <v>198</v>
      </c>
      <c r="AY207" s="47">
        <f t="shared" si="32"/>
        <v>198</v>
      </c>
      <c r="AZ207" s="47">
        <f t="shared" si="32"/>
        <v>198</v>
      </c>
      <c r="BA207" s="47">
        <f t="shared" si="32"/>
        <v>198</v>
      </c>
      <c r="BB207" s="47">
        <f t="shared" si="32"/>
        <v>198</v>
      </c>
      <c r="BD207" s="270"/>
      <c r="BE207" s="190"/>
      <c r="BF207" s="266">
        <f>COUNTIF(BF$3:BF$200,"n/a")</f>
        <v>2</v>
      </c>
      <c r="BG207" s="174"/>
      <c r="BH207" s="260">
        <f>SUM(BH204:BH206)</f>
        <v>198</v>
      </c>
      <c r="BI207" s="173"/>
      <c r="BJ207" s="266">
        <f>COUNTIF(BJ$3:BJ$200,3)</f>
        <v>23</v>
      </c>
      <c r="BL207" s="41"/>
      <c r="BM207" s="41"/>
      <c r="BN207" s="41"/>
      <c r="BP207" s="263"/>
      <c r="BQ207" s="174"/>
      <c r="BR207" s="263"/>
      <c r="BS207" s="173"/>
      <c r="BT207" s="260">
        <f>SUM(BT204:BT206)</f>
        <v>198</v>
      </c>
      <c r="BU207" s="173"/>
      <c r="BV207" s="263"/>
      <c r="BW207" s="266">
        <f>COUNTIF(BW$3:BW$200,3)</f>
        <v>100</v>
      </c>
      <c r="BX207" s="326" t="s">
        <v>2678</v>
      </c>
      <c r="BY207" s="264">
        <f>COUNTIF(BY$3:BY$200,"ara")</f>
        <v>18</v>
      </c>
      <c r="BZ207" s="264">
        <f>COUNTIF(BZ$3:BZ$200,"ara")</f>
        <v>4</v>
      </c>
      <c r="CA207" s="264">
        <f>COUNTIF(CA$3:CA$200,"ara")</f>
        <v>0</v>
      </c>
      <c r="CB207" s="264">
        <f>COUNTIF(CB$3:CB$200,"ara")</f>
        <v>0</v>
      </c>
      <c r="CD207" s="38"/>
      <c r="CH207" s="43">
        <f>COUNTIF(CH$3:CH$200,3)</f>
        <v>178</v>
      </c>
      <c r="CI207" s="43">
        <f>COUNTIF(CI3:CI200,"&gt;=2010")</f>
        <v>67</v>
      </c>
      <c r="CK207" s="42">
        <f>COUNTIF(CK$3:CK$200,4)</f>
        <v>1</v>
      </c>
      <c r="CL207" s="38">
        <f>SUM(CL204:CL206)</f>
        <v>198</v>
      </c>
      <c r="CO207" s="43">
        <f>COUNTIF(CO$3:CO$200,3)</f>
        <v>128</v>
      </c>
      <c r="CP207" s="491" t="s">
        <v>3538</v>
      </c>
      <c r="CQ207" s="136" t="s">
        <v>3514</v>
      </c>
      <c r="CS207" s="317" t="s">
        <v>272</v>
      </c>
      <c r="CT207" s="3" t="s">
        <v>272</v>
      </c>
      <c r="CU207" s="3" t="s">
        <v>272</v>
      </c>
      <c r="CV207" s="4" t="s">
        <v>272</v>
      </c>
      <c r="CW207" s="525">
        <f>SUM(CW204:CW206)</f>
        <v>198</v>
      </c>
      <c r="DF207" s="33" t="s">
        <v>8946</v>
      </c>
      <c r="DG207" s="265">
        <f>COUNTIF(DG$3:DG$200,4)</f>
        <v>12</v>
      </c>
      <c r="DM207" s="664">
        <v>3</v>
      </c>
      <c r="DN207" s="528">
        <f>COUNTIF($DN$2:$DN$200,3)</f>
        <v>66</v>
      </c>
      <c r="DO207" s="527">
        <f>COUNTIF($DO$2:$DO$200,3)</f>
        <v>8</v>
      </c>
      <c r="DP207" s="4" t="s">
        <v>5732</v>
      </c>
      <c r="DX207" s="525">
        <f>SUM(DX204:DX206)</f>
        <v>198</v>
      </c>
      <c r="DY207" s="626"/>
      <c r="EA207" s="33">
        <v>3</v>
      </c>
      <c r="EB207" s="528">
        <f>COUNTIF($EB$2:$EB$200,3)</f>
        <v>159</v>
      </c>
      <c r="EC207" s="528">
        <f>COUNTIF($EC$2:$EC$200,3)</f>
        <v>29</v>
      </c>
      <c r="EF207" s="33">
        <v>3</v>
      </c>
      <c r="EG207" s="527">
        <f>COUNTIF($EG$2:$EG$200,3)</f>
        <v>41</v>
      </c>
      <c r="EJ207" s="525">
        <f>SUM(EJ204:EJ206)</f>
        <v>198</v>
      </c>
      <c r="EL207" s="33"/>
      <c r="EM207" s="33">
        <v>3</v>
      </c>
      <c r="EN207" s="528">
        <f>COUNTIF($EN$2:$EN$200,3)</f>
        <v>179</v>
      </c>
      <c r="EO207" s="528">
        <f>COUNTIF($EO$2:$EO$200,3)</f>
        <v>38</v>
      </c>
      <c r="EP207" s="38">
        <f>SUM(EP204:EP206)</f>
        <v>198</v>
      </c>
      <c r="EQ207" s="38">
        <f>SUM(EQ204:EQ206)</f>
        <v>198</v>
      </c>
      <c r="ER207" s="34"/>
      <c r="ES207" s="33">
        <v>3</v>
      </c>
      <c r="ET207" s="528">
        <f>COUNTIF($ET$2:$ET$200,3)</f>
        <v>80</v>
      </c>
      <c r="EU207" s="38">
        <f>SUM(EU204:EU206)</f>
        <v>198</v>
      </c>
      <c r="EX207" s="525">
        <f>SUM(EX204:EX206)</f>
        <v>198</v>
      </c>
      <c r="EZ207" s="33">
        <v>3</v>
      </c>
      <c r="FA207" s="535">
        <f>COUNTIF(FA$3:FA$200,3)</f>
        <v>66</v>
      </c>
      <c r="FC207" s="38">
        <f>SUM(FC204:FC206)</f>
        <v>198</v>
      </c>
      <c r="FG207" s="33"/>
      <c r="FH207" s="38">
        <f>SUM(FH204:FH206)</f>
        <v>198</v>
      </c>
      <c r="FK207" s="33">
        <v>3</v>
      </c>
      <c r="FL207" s="528">
        <f>COUNTIF(FL$2:FL$200,3)</f>
        <v>140</v>
      </c>
      <c r="FM207" s="38">
        <f>SUM(FM204:FM206)</f>
        <v>198</v>
      </c>
      <c r="FO207" s="33"/>
      <c r="FP207" s="38">
        <f>SUM(FP204:FP206)</f>
        <v>198</v>
      </c>
      <c r="FS207" s="33">
        <v>3</v>
      </c>
      <c r="FT207" s="528">
        <f>COUNTIF(FT$2:FT$200,3)</f>
        <v>154</v>
      </c>
      <c r="FU207" s="38">
        <f>SUM(FU204:FU206)</f>
        <v>198</v>
      </c>
      <c r="FV207" s="501"/>
      <c r="FX207" s="33"/>
      <c r="FY207" s="33">
        <v>3</v>
      </c>
      <c r="FZ207" s="535">
        <f>COUNTIF($FZ$3:$FZ$200,3)</f>
        <v>119</v>
      </c>
      <c r="GA207" s="528">
        <f>COUNTIF(GA$2:GA$200,3)</f>
        <v>4</v>
      </c>
      <c r="GB207" s="33"/>
      <c r="GD207" s="38">
        <f>SUM(GD204:GD206)</f>
        <v>198</v>
      </c>
      <c r="GE207" s="38">
        <f>SUM(GE204:GE206)</f>
        <v>59</v>
      </c>
      <c r="GF207" s="3" t="s">
        <v>8836</v>
      </c>
      <c r="GG207" s="43">
        <f>COUNTIF(GG$3:GG$200,3)</f>
        <v>182</v>
      </c>
      <c r="GH207" s="42">
        <f>COUNTIF(GH$3:GH$200,"SDM")</f>
        <v>54</v>
      </c>
      <c r="GI207" s="42">
        <f>COUNTIF(GI$3:GI$200,3)+COUNTIF(GI$3:GI$200,"3F")+COUNTIF(GI$3:GI$200,"3T")+COUNTIF(GI$3:GI$200,"3FT")</f>
        <v>10</v>
      </c>
      <c r="GJ207" s="497">
        <f t="shared" si="30"/>
        <v>5.0505050505050504E-2</v>
      </c>
      <c r="GK207" s="492" t="s">
        <v>1556</v>
      </c>
      <c r="GL207" s="99">
        <f>COUNTIF(GL$3:GL$200,GK207)</f>
        <v>10</v>
      </c>
      <c r="GM207" s="3" t="s">
        <v>3538</v>
      </c>
      <c r="GS207" s="164"/>
      <c r="GT207" s="164"/>
    </row>
    <row r="208" spans="1:202" x14ac:dyDescent="0.25">
      <c r="D208" s="38">
        <f>SUM(D204:D207)</f>
        <v>198</v>
      </c>
      <c r="M208" s="37"/>
      <c r="N208" s="47">
        <f>SUM(N204:N207)</f>
        <v>198</v>
      </c>
      <c r="R208" s="35"/>
      <c r="S208" s="35"/>
      <c r="AF208" s="266">
        <f>COUNTIF(AF$2:AF$200,AG208)</f>
        <v>1</v>
      </c>
      <c r="AG208" s="174" t="s">
        <v>3032</v>
      </c>
      <c r="AL208" s="47">
        <f>SUM(AL204:AL207)</f>
        <v>149</v>
      </c>
      <c r="BD208" s="270"/>
      <c r="BE208" s="190"/>
      <c r="BF208" s="260">
        <f>SUM(BF204:BF207)</f>
        <v>198</v>
      </c>
      <c r="BG208" s="174"/>
      <c r="BH208" s="263"/>
      <c r="BI208" s="173"/>
      <c r="BJ208" s="260">
        <f>SUM(BJ204:BJ207)</f>
        <v>198</v>
      </c>
      <c r="BP208" s="263"/>
      <c r="BQ208" s="173"/>
      <c r="BR208" s="263"/>
      <c r="BS208" s="173"/>
      <c r="BT208" s="263"/>
      <c r="BU208" s="173"/>
      <c r="BV208" s="263"/>
      <c r="BW208" s="260">
        <f>SUM(BW204:BW207)</f>
        <v>198</v>
      </c>
      <c r="BX208" s="326" t="s">
        <v>2694</v>
      </c>
      <c r="BY208" s="264">
        <f>COUNTIF(BY$3:BY$200,"rus")</f>
        <v>3</v>
      </c>
      <c r="BZ208" s="264">
        <f>COUNTIF(BZ$3:BZ$200,"rus")</f>
        <v>6</v>
      </c>
      <c r="CA208" s="264">
        <f>COUNTIF(CA$3:CA$200,"rus")</f>
        <v>1</v>
      </c>
      <c r="CB208" s="264">
        <f>COUNTIF(CB$3:CB$200,"rus")</f>
        <v>0</v>
      </c>
      <c r="CD208" s="37"/>
      <c r="CH208" s="38">
        <f>SUM(CH204:CH207)</f>
        <v>198</v>
      </c>
      <c r="CI208" s="38">
        <f>SUM(CI204:CI207)</f>
        <v>194</v>
      </c>
      <c r="CJ208" s="92"/>
      <c r="CK208" s="43">
        <f>COUNTIF(CK$3:CK$200,5)</f>
        <v>2</v>
      </c>
      <c r="CM208" s="34"/>
      <c r="CO208" s="38">
        <f>SUM(CO204:CO207)</f>
        <v>198</v>
      </c>
      <c r="DF208" s="33" t="s">
        <v>9046</v>
      </c>
      <c r="DG208" s="265">
        <f>COUNTIF(DG$3:DG$200,5)</f>
        <v>37</v>
      </c>
      <c r="DN208" s="525">
        <f>SUM(DN204:DN207)</f>
        <v>198</v>
      </c>
      <c r="DO208" s="528">
        <f>COUNTIF($DO$2:$DO$200,4)</f>
        <v>117</v>
      </c>
      <c r="DP208" s="4" t="s">
        <v>5733</v>
      </c>
      <c r="EB208" s="525">
        <f>SUM(EB204:EB207)</f>
        <v>198</v>
      </c>
      <c r="EC208" s="525">
        <f>SUM(EC204:EC207)</f>
        <v>198</v>
      </c>
      <c r="ED208" s="626"/>
      <c r="EF208" s="33">
        <v>4</v>
      </c>
      <c r="EG208" s="528">
        <f>COUNTIF($EG$2:$EG$200,4)</f>
        <v>63</v>
      </c>
      <c r="EN208" s="525">
        <f>SUM(EN204:EN207)</f>
        <v>198</v>
      </c>
      <c r="EO208" s="525">
        <f>SUM(EO204:EO207)</f>
        <v>198</v>
      </c>
      <c r="ET208" s="525">
        <f>SUM(ET204:ET207)</f>
        <v>198</v>
      </c>
      <c r="EY208" s="4"/>
      <c r="FA208" s="38">
        <f>SUM(FA204:FA207)</f>
        <v>198</v>
      </c>
      <c r="FL208" s="525">
        <f>SUM(FL204:FL207)</f>
        <v>198</v>
      </c>
      <c r="FT208" s="525">
        <f>SUM(FT204:FT207)</f>
        <v>198</v>
      </c>
      <c r="FZ208" s="38">
        <f>SUM(FZ204:FZ207)</f>
        <v>198</v>
      </c>
      <c r="GA208" s="38">
        <f>SUM(GA204:GA207)</f>
        <v>198</v>
      </c>
      <c r="GG208" s="38">
        <f>SUM(GG204:GG207)</f>
        <v>198</v>
      </c>
      <c r="GH208" s="43">
        <f>COUNTIF(GH$3:GH$200,"MoE")+COUNTIF(GH$3:GH$200,"CAA")+COUNTIF(GH$3:GH$200,"Other")</f>
        <v>4</v>
      </c>
      <c r="GI208" s="43">
        <f>COUNTIF(GI$3:GI$200,4)+COUNTIF(GI$3:GI$200,"4F")+COUNTIF(GI$3:GI$200,"4T")+COUNTIF(GI$3:GI$200,"4FT")</f>
        <v>173</v>
      </c>
      <c r="GJ208" s="103"/>
      <c r="GL208" s="100">
        <f>SUM(GL204:GL207)</f>
        <v>198</v>
      </c>
      <c r="GS208" s="164"/>
      <c r="GT208" s="164"/>
    </row>
    <row r="209" spans="3:202" x14ac:dyDescent="0.25">
      <c r="H209" s="93"/>
      <c r="M209" s="37"/>
      <c r="Q209" s="530" t="s">
        <v>3865</v>
      </c>
      <c r="AF209" s="260">
        <f>SUM(AF204:AF208)</f>
        <v>104</v>
      </c>
      <c r="BD209" s="270"/>
      <c r="BE209" s="190"/>
      <c r="BF209" s="263"/>
      <c r="BG209" s="173"/>
      <c r="BH209" s="263"/>
      <c r="BI209" s="173"/>
      <c r="BJ209" s="263"/>
      <c r="BP209" s="263"/>
      <c r="BQ209" s="173"/>
      <c r="BR209" s="263"/>
      <c r="BS209" s="173"/>
      <c r="BT209" s="263"/>
      <c r="BU209" s="173"/>
      <c r="BV209" s="263"/>
      <c r="BW209" s="263"/>
      <c r="BX209" s="326" t="s">
        <v>2680</v>
      </c>
      <c r="BY209" s="264">
        <f>COUNTIF(BY$3:BY$200,"por")</f>
        <v>7</v>
      </c>
      <c r="BZ209" s="264">
        <f>COUNTIF(BZ$3:BZ$200,"por")</f>
        <v>1</v>
      </c>
      <c r="CA209" s="264">
        <f>COUNTIF(CA$3:CA$200,"por")</f>
        <v>1</v>
      </c>
      <c r="CB209" s="264">
        <f>COUNTIF(CB$3:CB$200,"por")</f>
        <v>0</v>
      </c>
      <c r="CD209" s="37"/>
      <c r="CK209" s="38">
        <f>SUM(CK204:CK208)</f>
        <v>194</v>
      </c>
      <c r="CO209" s="4" t="s">
        <v>7871</v>
      </c>
      <c r="DF209" s="33" t="s">
        <v>9281</v>
      </c>
      <c r="DG209" s="265">
        <f>COUNTIF(DG$3:DG$200,6)</f>
        <v>9</v>
      </c>
      <c r="DO209" s="525">
        <f>SUM(DO204:DO208)</f>
        <v>198</v>
      </c>
      <c r="ED209" s="626"/>
      <c r="EG209" s="525">
        <f>SUM(EG204:EG208)</f>
        <v>198</v>
      </c>
      <c r="FJ209" s="4"/>
      <c r="FR209" s="4"/>
      <c r="GE209" s="701">
        <f>COUNTIF(GE$3:GE$200,"CS-DRMS")</f>
        <v>50</v>
      </c>
      <c r="GF209" s="34" t="s">
        <v>8846</v>
      </c>
      <c r="GH209" s="38">
        <f>SUM(GH204:GH208)</f>
        <v>198</v>
      </c>
      <c r="GI209" s="38">
        <f>SUM(GI204:GI208)</f>
        <v>185</v>
      </c>
      <c r="GK209" s="498">
        <f>AVERAGE(GK3:GK200)</f>
        <v>63.177226813590472</v>
      </c>
      <c r="GL209" s="1011" t="s">
        <v>8978</v>
      </c>
      <c r="GS209" s="164"/>
      <c r="GT209" s="164"/>
    </row>
    <row r="210" spans="3:202" x14ac:dyDescent="0.25">
      <c r="H210" s="93"/>
      <c r="BD210" s="270"/>
      <c r="BE210" s="190"/>
      <c r="BF210" s="263"/>
      <c r="BG210" s="173"/>
      <c r="BH210" s="263"/>
      <c r="BI210" s="173"/>
      <c r="BJ210" s="263"/>
      <c r="BX210" s="326" t="s">
        <v>2695</v>
      </c>
      <c r="BY210" s="264">
        <f>COUNTIF(BY$3:BY$200,"chi")</f>
        <v>4</v>
      </c>
      <c r="BZ210" s="264">
        <f>COUNTIF(BZ$3:BZ$200,"chi")</f>
        <v>0</v>
      </c>
      <c r="CA210" s="264">
        <f>COUNTIF(CA$3:CA$200,"chi")</f>
        <v>0</v>
      </c>
      <c r="CB210" s="264">
        <f>COUNTIF(CB$3:CB$200,"chi")</f>
        <v>0</v>
      </c>
      <c r="CD210" s="37"/>
      <c r="CW210" s="4" t="s">
        <v>272</v>
      </c>
      <c r="DF210" s="33" t="s">
        <v>9280</v>
      </c>
      <c r="DG210" s="535">
        <f>COUNTIF(DG$3:DG$200,7)</f>
        <v>19</v>
      </c>
      <c r="ED210" s="626"/>
      <c r="GE210" s="42">
        <f>COUNTIF(GE$3:GE$200,"LDSW")</f>
        <v>27</v>
      </c>
      <c r="GF210" s="3" t="s">
        <v>1563</v>
      </c>
    </row>
    <row r="211" spans="3:202" x14ac:dyDescent="0.25">
      <c r="C211" s="294" t="s">
        <v>2097</v>
      </c>
      <c r="H211" s="93"/>
      <c r="AB211" s="35" t="s">
        <v>2717</v>
      </c>
      <c r="BX211" s="326" t="s">
        <v>2696</v>
      </c>
      <c r="BY211" s="264">
        <f>COUNTIF(BY$3:BY$200,"ger")</f>
        <v>4</v>
      </c>
      <c r="BZ211" s="264">
        <f>COUNTIF(BZ$3:BZ$200,"ger")</f>
        <v>0</v>
      </c>
      <c r="CA211" s="264">
        <f>COUNTIF(CA$3:CA$200,"ger")</f>
        <v>0</v>
      </c>
      <c r="CB211" s="264">
        <f>COUNTIF(CB$3:CB$200,"ger")</f>
        <v>1</v>
      </c>
      <c r="DF211" s="190"/>
      <c r="DG211" s="38">
        <f>SUM(DG204:DG210)</f>
        <v>150</v>
      </c>
      <c r="DH211" s="190"/>
      <c r="DT211" s="672" t="s">
        <v>6011</v>
      </c>
      <c r="ED211" s="626"/>
      <c r="FH211" s="796"/>
      <c r="FP211" s="796"/>
      <c r="GE211" s="43">
        <f>COUNTIF(GE$3:GE$200,"COTS")</f>
        <v>49</v>
      </c>
      <c r="GF211" s="3" t="s">
        <v>2699</v>
      </c>
    </row>
    <row r="212" spans="3:202" x14ac:dyDescent="0.25">
      <c r="C212" s="104" t="s">
        <v>9478</v>
      </c>
      <c r="H212" s="93"/>
      <c r="AB212" s="346" t="s">
        <v>2709</v>
      </c>
      <c r="AC212" s="345">
        <f>COUNTIFS(AC$2:AC$200,$AB$212,AC$2:AC$200,$AD$212)+1</f>
        <v>3</v>
      </c>
      <c r="AD212" s="347" t="s">
        <v>2710</v>
      </c>
      <c r="AE212" s="346"/>
      <c r="AF212" s="348"/>
      <c r="AG212" s="345">
        <f>COUNTIFS(AG$2:AG$200,$AB$212,AG$2:AG$200,$AD$212)</f>
        <v>0</v>
      </c>
      <c r="AH212" s="346"/>
      <c r="AI212" s="348"/>
      <c r="AJ212" s="345">
        <f>COUNTIFS(AJ$2:AJ$200,$AB$212,AJ$2:AJ$200,$AD$212)</f>
        <v>0</v>
      </c>
      <c r="AK212" s="349"/>
      <c r="AL212" s="349"/>
      <c r="AM212" s="349"/>
      <c r="AN212" s="345">
        <f>COUNTIFS(AN$2:AN$200,$AB$212,AN$2:AN$200,$AD$212)</f>
        <v>1</v>
      </c>
      <c r="AO212" s="349"/>
      <c r="AP212" s="349"/>
      <c r="AQ212" s="345">
        <f>COUNTIFS(AQ$2:AQ$200,$AB$212,AQ$2:AQ$200,$AD$212)</f>
        <v>0</v>
      </c>
      <c r="BX212" s="326" t="s">
        <v>2697</v>
      </c>
      <c r="BY212" s="264">
        <f>COUNTIF(BY$3:BY$200,"dut")</f>
        <v>3</v>
      </c>
      <c r="BZ212" s="264">
        <f>COUNTIF(BZ$3:BZ$200,"dut")</f>
        <v>0</v>
      </c>
      <c r="CA212" s="264">
        <f>COUNTIF(CA$3:CA$200,"dut")</f>
        <v>0</v>
      </c>
      <c r="CB212" s="264">
        <f>COUNTIF(CB$3:CB$200,"dut")</f>
        <v>0</v>
      </c>
      <c r="DF212" s="190"/>
      <c r="DG212" s="270"/>
      <c r="DH212" s="190"/>
      <c r="DT212" s="613" t="s">
        <v>6013</v>
      </c>
      <c r="DX212" s="672"/>
      <c r="DY212" s="672"/>
      <c r="ED212" s="626"/>
      <c r="EJ212" s="672"/>
      <c r="EK212" s="672"/>
      <c r="ET212" s="532"/>
      <c r="EU212" s="532"/>
      <c r="GE212" s="38">
        <f>SUM(GE207:GE211)</f>
        <v>185</v>
      </c>
    </row>
    <row r="213" spans="3:202" ht="15" customHeight="1" x14ac:dyDescent="0.25">
      <c r="H213" s="93"/>
      <c r="AB213" s="346" t="s">
        <v>2711</v>
      </c>
      <c r="AC213" s="322">
        <f>COUNTIFS(AC$2:AC$200,$AB$213,AC$2:AC$200,$AD$213)</f>
        <v>29</v>
      </c>
      <c r="AD213" s="347" t="s">
        <v>2712</v>
      </c>
      <c r="AE213" s="346"/>
      <c r="AF213" s="348"/>
      <c r="AG213" s="322">
        <f>COUNTIFS(AG$2:AG$200,$AB$213,AG$2:AG$200,$AD$213)</f>
        <v>12</v>
      </c>
      <c r="AH213" s="346"/>
      <c r="AI213" s="348"/>
      <c r="AJ213" s="322">
        <f>COUNTIFS(AJ$2:AJ$200,$AB$213,AJ$2:AJ$200,$AD$213)</f>
        <v>6</v>
      </c>
      <c r="AK213" s="349"/>
      <c r="AL213" s="349"/>
      <c r="AM213" s="349"/>
      <c r="AN213" s="322">
        <f>COUNTIFS(AN$2:AN$200,$AB$213,AN$2:AN$200,$AD$213)</f>
        <v>27</v>
      </c>
      <c r="AO213" s="349"/>
      <c r="AP213" s="349"/>
      <c r="AQ213" s="322">
        <f>COUNTIFS(AQ$2:AQ$200,$AB$213,AQ$2:AQ$200,$AD$213)</f>
        <v>14</v>
      </c>
      <c r="BX213" s="326" t="s">
        <v>2679</v>
      </c>
      <c r="BY213" s="322">
        <f>198-SUM(BY204:BY212)-BY214</f>
        <v>61</v>
      </c>
      <c r="BZ213" s="322">
        <f>198-SUM(BZ204:BZ212)-BZ214</f>
        <v>9</v>
      </c>
      <c r="CA213" s="322">
        <f>198-SUM(CA204:CA212)-CA214</f>
        <v>4</v>
      </c>
      <c r="CB213" s="322">
        <f>198-SUM(CB204:CB212)-CB214</f>
        <v>2</v>
      </c>
      <c r="DF213" s="190"/>
      <c r="DG213" s="270"/>
      <c r="DH213" s="190"/>
      <c r="DT213" s="34" t="s">
        <v>9482</v>
      </c>
      <c r="DX213" s="613"/>
      <c r="DY213" s="613"/>
      <c r="ED213" s="626"/>
      <c r="EJ213" s="613"/>
      <c r="EK213" s="613"/>
    </row>
    <row r="214" spans="3:202" ht="15" customHeight="1" x14ac:dyDescent="0.25">
      <c r="H214" s="93"/>
      <c r="AB214" s="346" t="s">
        <v>2713</v>
      </c>
      <c r="AC214" s="322">
        <f>COUNTIFS(AC$2:AC$200,$AB$214,AC$2:AC$200,$AD$214)</f>
        <v>105</v>
      </c>
      <c r="AD214" s="347" t="s">
        <v>2714</v>
      </c>
      <c r="AE214" s="346"/>
      <c r="AF214" s="348"/>
      <c r="AG214" s="322">
        <f>COUNTIFS(AG$2:AG$200,$AB$214,AG$2:AG$200,$AD$214)</f>
        <v>59</v>
      </c>
      <c r="AH214" s="346"/>
      <c r="AI214" s="348"/>
      <c r="AJ214" s="322">
        <f>COUNTIFS(AJ$2:AJ$200,$AB$214,AJ$2:AJ$200,$AD$214)</f>
        <v>32</v>
      </c>
      <c r="AK214" s="349"/>
      <c r="AL214" s="349"/>
      <c r="AM214" s="349"/>
      <c r="AN214" s="322">
        <f>COUNTIFS(AN$2:AN$200,$AB$214,AN$2:AN$200,$AD$214)</f>
        <v>104</v>
      </c>
      <c r="AO214" s="349"/>
      <c r="AP214" s="349"/>
      <c r="AQ214" s="322">
        <f>COUNTIFS(AQ$2:AQ$200,$AB$214,AQ$2:AQ$200,$AD$214)</f>
        <v>55</v>
      </c>
      <c r="BX214" s="326" t="s">
        <v>2681</v>
      </c>
      <c r="BY214" s="266">
        <f>COUNTIF(BY$3:BY$200,"-")</f>
        <v>0</v>
      </c>
      <c r="BZ214" s="266">
        <f>COUNTIF(BZ$3:BZ$200,"-")</f>
        <v>88</v>
      </c>
      <c r="CA214" s="266">
        <f>COUNTIF(CA$3:CA$200,"-")</f>
        <v>174</v>
      </c>
      <c r="CB214" s="266">
        <f>COUNTIF(CB$3:CB$200,"-")</f>
        <v>194</v>
      </c>
      <c r="DF214" s="190"/>
      <c r="DG214" s="270"/>
      <c r="DH214" s="190"/>
      <c r="DT214" s="34" t="s">
        <v>9483</v>
      </c>
      <c r="DX214" s="34"/>
      <c r="DY214" s="34"/>
      <c r="EJ214" s="34"/>
      <c r="EK214" s="34"/>
    </row>
    <row r="215" spans="3:202" ht="15" customHeight="1" x14ac:dyDescent="0.25">
      <c r="H215" s="93"/>
      <c r="AB215" s="346" t="s">
        <v>2715</v>
      </c>
      <c r="AC215" s="46">
        <f>COUNTIFS(AC$2:AC$200,$AB$215,AC$2:AC$200,$AD$215)</f>
        <v>19</v>
      </c>
      <c r="AD215" s="347" t="s">
        <v>2716</v>
      </c>
      <c r="AE215" s="346"/>
      <c r="AF215" s="348"/>
      <c r="AG215" s="46">
        <f>COUNTIFS(AG$2:AG$200,$AB$215,AG$2:AG$200,$AD$215)</f>
        <v>33</v>
      </c>
      <c r="AH215" s="346"/>
      <c r="AI215" s="348"/>
      <c r="AJ215" s="46">
        <f>COUNTIFS(AJ$2:AJ$200,$AB$215,AJ$2:AJ$200,$AD$215)</f>
        <v>9</v>
      </c>
      <c r="AK215" s="349"/>
      <c r="AL215" s="349"/>
      <c r="AM215" s="349"/>
      <c r="AN215" s="46">
        <f>COUNTIFS(AN$2:AN$200,$AB$215,AN$2:AN$200,$AD$215)</f>
        <v>17</v>
      </c>
      <c r="AO215" s="349"/>
      <c r="AP215" s="349"/>
      <c r="AQ215" s="46">
        <f>COUNTIFS(AQ$2:AQ$200,$AB$215,AQ$2:AQ$200,$AD$215)</f>
        <v>8</v>
      </c>
      <c r="BY215" s="260">
        <f>SUM(BY204:BY214)</f>
        <v>198</v>
      </c>
      <c r="BZ215" s="260">
        <f>SUM(BZ204:BZ214)</f>
        <v>198</v>
      </c>
      <c r="CA215" s="260">
        <f>SUM(CA204:CA214)</f>
        <v>198</v>
      </c>
      <c r="CB215" s="260">
        <f>SUM(CB204:CB214)</f>
        <v>198</v>
      </c>
      <c r="DF215" s="190"/>
      <c r="DG215" s="270"/>
      <c r="DH215" s="190"/>
      <c r="DT215" s="613" t="s">
        <v>6012</v>
      </c>
      <c r="DX215" s="34"/>
      <c r="DY215" s="34"/>
      <c r="EJ215" s="34"/>
      <c r="EK215" s="34"/>
      <c r="EV215" s="1047"/>
      <c r="EW215" s="1047"/>
      <c r="EX215" s="1047"/>
      <c r="EY215" s="1045"/>
      <c r="EZ215" s="1047"/>
      <c r="FA215" s="1047"/>
      <c r="FB215" s="1054"/>
    </row>
    <row r="216" spans="3:202" ht="15" customHeight="1" x14ac:dyDescent="0.25">
      <c r="D216" s="95"/>
      <c r="H216" s="93"/>
      <c r="AC216" s="47">
        <f>SUM(AC212:AC215)</f>
        <v>156</v>
      </c>
      <c r="AE216" s="35"/>
      <c r="AF216" s="35"/>
      <c r="AG216" s="47">
        <f>SUM(AG212:AG215)</f>
        <v>104</v>
      </c>
      <c r="AH216" s="35"/>
      <c r="AI216" s="35"/>
      <c r="AJ216" s="47">
        <f>SUM(AJ212:AJ215)</f>
        <v>47</v>
      </c>
      <c r="AN216" s="47">
        <f>SUM(AN212:AN215)</f>
        <v>149</v>
      </c>
      <c r="AQ216" s="47">
        <f>SUM(AQ212:AQ215)</f>
        <v>77</v>
      </c>
      <c r="BZ216" s="327"/>
      <c r="CA216" s="327"/>
      <c r="CB216" s="327"/>
      <c r="DF216" s="190"/>
      <c r="DG216" s="270"/>
      <c r="DH216" s="190"/>
      <c r="DT216" s="34" t="s">
        <v>9484</v>
      </c>
      <c r="DX216" s="613"/>
      <c r="DY216" s="613"/>
      <c r="ED216" s="626"/>
      <c r="EJ216" s="613"/>
      <c r="EK216" s="613"/>
      <c r="EV216" s="1047"/>
      <c r="EW216" s="1047"/>
      <c r="EX216" s="1047"/>
      <c r="EY216" s="1045"/>
      <c r="EZ216" s="1047"/>
      <c r="FA216" s="1047"/>
      <c r="FB216" s="1054"/>
    </row>
    <row r="217" spans="3:202" ht="15" customHeight="1" x14ac:dyDescent="0.25">
      <c r="D217" s="34"/>
      <c r="H217" s="94"/>
      <c r="AC217" s="352">
        <f>AC216/198</f>
        <v>0.78787878787878785</v>
      </c>
      <c r="AG217" s="352">
        <f>AG216/198</f>
        <v>0.5252525252525253</v>
      </c>
      <c r="AJ217" s="352">
        <f>AJ216/198</f>
        <v>0.23737373737373738</v>
      </c>
      <c r="AN217" s="352">
        <f>AN216/198</f>
        <v>0.75252525252525249</v>
      </c>
      <c r="AQ217" s="352">
        <f>AQ216/198</f>
        <v>0.3888888888888889</v>
      </c>
      <c r="DF217" s="190"/>
      <c r="DG217" s="270"/>
      <c r="DH217" s="190"/>
      <c r="DX217" s="34"/>
      <c r="DY217" s="34"/>
      <c r="ED217" s="626"/>
      <c r="EJ217" s="34"/>
      <c r="EK217" s="34"/>
      <c r="EV217" s="1047"/>
      <c r="EW217" s="1047"/>
      <c r="EX217" s="1047"/>
      <c r="EY217" s="1045"/>
      <c r="EZ217" s="1047"/>
      <c r="FA217" s="1047"/>
      <c r="FB217" s="1054"/>
    </row>
    <row r="218" spans="3:202" ht="15" customHeight="1" x14ac:dyDescent="0.25">
      <c r="D218" s="34"/>
      <c r="H218" s="104"/>
      <c r="AB218" s="35" t="s">
        <v>2721</v>
      </c>
      <c r="DX218" s="613"/>
      <c r="DY218" s="613"/>
      <c r="ED218" s="626"/>
      <c r="EJ218" s="613"/>
      <c r="EK218" s="613"/>
      <c r="EV218" s="1047"/>
      <c r="EW218" s="1047"/>
      <c r="EX218" s="1047"/>
      <c r="EY218" s="1045"/>
      <c r="EZ218" s="1047"/>
      <c r="FA218" s="1047"/>
      <c r="FB218" s="1054"/>
      <c r="GK218" s="308"/>
    </row>
    <row r="219" spans="3:202" ht="15" customHeight="1" x14ac:dyDescent="0.25">
      <c r="D219" s="34"/>
      <c r="H219" s="104"/>
      <c r="AB219" s="346" t="s">
        <v>2709</v>
      </c>
      <c r="AC219" s="345">
        <f>COUNTIFS(AC$2:AC$200,$AB$212,AC$2:AC$200,$AD$212,AB$2:AB$200,1)+1</f>
        <v>3</v>
      </c>
      <c r="AD219" s="347" t="s">
        <v>2710</v>
      </c>
      <c r="AE219" s="346"/>
      <c r="AF219" s="348"/>
      <c r="AG219" s="345">
        <f>COUNTIFS(AG$2:AG$200,$AB$212,AG$2:AG$200,$AD$212,AE$2:AE$200,1)</f>
        <v>0</v>
      </c>
      <c r="AH219" s="349"/>
      <c r="AI219" s="349"/>
      <c r="AJ219" s="345">
        <f>COUNTIFS(AJ$2:AJ$200,$AB$212,AJ$2:AJ$200,$AD$212,AI$2:AI$200,1)</f>
        <v>0</v>
      </c>
      <c r="AK219" s="349"/>
      <c r="AL219" s="349"/>
      <c r="AM219" s="349"/>
      <c r="AN219" s="345">
        <f>COUNTIFS(AN$2:AN$200,$AB$212,AN$2:AN$200,$AD$212,AM$2:AM$200,1)</f>
        <v>1</v>
      </c>
      <c r="AO219" s="349"/>
      <c r="AP219" s="349"/>
      <c r="AQ219" s="345">
        <f>COUNTIFS(AQ$2:AQ$200,$AB$212,AQ$2:AQ$200,$AD$212,AP$2:AP$200,1)</f>
        <v>0</v>
      </c>
      <c r="DF219" s="190"/>
      <c r="DG219" s="270"/>
      <c r="DH219" s="190"/>
      <c r="DX219" s="34"/>
      <c r="DY219" s="34"/>
      <c r="ED219" s="1048"/>
      <c r="EE219" s="1047"/>
      <c r="EF219" s="1047"/>
      <c r="EG219" s="1047"/>
      <c r="EH219" s="1048"/>
      <c r="EJ219" s="34"/>
      <c r="EK219" s="34"/>
      <c r="EN219" s="1047"/>
      <c r="EO219" s="1047"/>
      <c r="EP219" s="1047"/>
      <c r="EV219" s="1047"/>
      <c r="EW219" s="1047"/>
      <c r="EX219" s="1047"/>
      <c r="EY219" s="1045"/>
      <c r="EZ219" s="1047"/>
      <c r="FA219" s="1047"/>
      <c r="FB219" s="1054"/>
      <c r="GK219" s="308"/>
    </row>
    <row r="220" spans="3:202" ht="15" customHeight="1" x14ac:dyDescent="0.25">
      <c r="D220" s="34"/>
      <c r="H220" s="104"/>
      <c r="AB220" s="346" t="s">
        <v>2711</v>
      </c>
      <c r="AC220" s="322">
        <f>COUNTIFS(AC$2:AC$200,$AB$213,AC$2:AC$200,$AD$213,AB$2:AB$200,1)</f>
        <v>29</v>
      </c>
      <c r="AD220" s="347" t="s">
        <v>2712</v>
      </c>
      <c r="AE220" s="346"/>
      <c r="AF220" s="348"/>
      <c r="AG220" s="322">
        <f>COUNTIFS(AG$2:AG$200,$AB$213,AG$2:AG$200,$AD$213,AE$2:AE$200,1)</f>
        <v>12</v>
      </c>
      <c r="AH220" s="349"/>
      <c r="AI220" s="349"/>
      <c r="AJ220" s="322">
        <f>COUNTIFS(AJ$2:AJ$200,$AB$213,AJ$2:AJ$200,$AD$213,AI$2:AI$200,1)</f>
        <v>6</v>
      </c>
      <c r="AK220" s="349"/>
      <c r="AL220" s="349"/>
      <c r="AM220" s="349"/>
      <c r="AN220" s="322">
        <f>COUNTIFS(AN$2:AN$200,$AB$213,AN$2:AN$200,$AD$213,AM$2:AM$200,1)</f>
        <v>27</v>
      </c>
      <c r="AO220" s="349"/>
      <c r="AP220" s="349"/>
      <c r="AQ220" s="322">
        <f>COUNTIFS(AQ$2:AQ$200,$AB$213,AQ$2:AQ$200,$AD$213,AP$2:AP$200,1)</f>
        <v>14</v>
      </c>
      <c r="CT220" s="1049" t="s">
        <v>7118</v>
      </c>
      <c r="CU220" s="1045"/>
      <c r="CY220" s="1046" t="s">
        <v>8997</v>
      </c>
      <c r="CZ220" s="1047"/>
      <c r="DA220" s="1047"/>
      <c r="DB220" s="1047"/>
      <c r="DC220" s="1047"/>
      <c r="DD220" s="1047"/>
      <c r="DE220" s="1047"/>
      <c r="DF220" s="190"/>
      <c r="DG220" s="270"/>
      <c r="DH220" s="190"/>
      <c r="DT220" s="916" t="s">
        <v>7883</v>
      </c>
      <c r="DU220" s="34" t="s">
        <v>7886</v>
      </c>
      <c r="ED220" s="1046" t="s">
        <v>6088</v>
      </c>
      <c r="EE220" s="1047"/>
      <c r="EF220" s="1047"/>
      <c r="EG220" s="1047"/>
      <c r="EH220" s="1048"/>
      <c r="EN220" s="1046" t="s">
        <v>6727</v>
      </c>
      <c r="EO220" s="1047"/>
      <c r="EP220" s="1047"/>
      <c r="EV220" s="1047"/>
      <c r="EW220" s="1047"/>
      <c r="EX220" s="1047"/>
      <c r="EY220" s="1045"/>
      <c r="EZ220" s="1047"/>
      <c r="FA220" s="1047"/>
      <c r="FB220" s="1055" t="s">
        <v>3863</v>
      </c>
      <c r="FG220" s="1056" t="s">
        <v>6913</v>
      </c>
      <c r="FN220" s="1056" t="s">
        <v>7077</v>
      </c>
      <c r="FX220" s="1058" t="s">
        <v>5737</v>
      </c>
      <c r="GC220" s="1045" t="s">
        <v>8843</v>
      </c>
      <c r="GJ220" s="1059" t="s">
        <v>7269</v>
      </c>
      <c r="GK220" s="308"/>
    </row>
    <row r="221" spans="3:202" ht="15" customHeight="1" x14ac:dyDescent="0.25">
      <c r="C221" s="318"/>
      <c r="D221" s="34"/>
      <c r="H221" s="104"/>
      <c r="AB221" s="346" t="s">
        <v>2713</v>
      </c>
      <c r="AC221" s="322">
        <f>COUNTIFS(AC$2:AC$200,$AB$214,AC$2:AC$200,$AD$214,AB$2:AB$200,1)</f>
        <v>81</v>
      </c>
      <c r="AD221" s="347" t="s">
        <v>2714</v>
      </c>
      <c r="AE221" s="346"/>
      <c r="AF221" s="348"/>
      <c r="AG221" s="322">
        <f>COUNTIFS(AG$2:AG$200,$AB$214,AG$2:AG$200,$AD$214,AE$2:AE$200,1)</f>
        <v>45</v>
      </c>
      <c r="AH221" s="349"/>
      <c r="AI221" s="349"/>
      <c r="AJ221" s="322">
        <f>COUNTIFS(AJ$2:AJ$200,$AB$214,AJ$2:AJ$200,$AD$214,AI$2:AI$200,1)</f>
        <v>24</v>
      </c>
      <c r="AK221" s="349"/>
      <c r="AL221" s="349"/>
      <c r="AM221" s="349"/>
      <c r="AN221" s="322">
        <f>COUNTIFS(AN$2:AN$200,$AB$214,AN$2:AN$200,$AD$214,AM$2:AM$200,1)</f>
        <v>82</v>
      </c>
      <c r="AO221" s="349"/>
      <c r="AP221" s="349"/>
      <c r="AQ221" s="322">
        <f>COUNTIFS(AQ$2:AQ$200,$AB$214,AQ$2:AQ$200,$AD$214,AP$2:AP$200,1)</f>
        <v>46</v>
      </c>
      <c r="CT221" s="1044"/>
      <c r="CU221" s="1044"/>
      <c r="CV221" s="1046" t="s">
        <v>4624</v>
      </c>
      <c r="CW221" s="1047"/>
      <c r="CX221" s="1048"/>
      <c r="CY221" s="1047"/>
      <c r="CZ221" s="1047"/>
      <c r="DA221" s="1047"/>
      <c r="DB221" s="1047"/>
      <c r="DC221" s="1047"/>
      <c r="DD221" s="1047"/>
      <c r="DE221" s="1046" t="s">
        <v>9245</v>
      </c>
      <c r="DF221" s="190"/>
      <c r="DG221" s="270"/>
      <c r="DH221" s="190"/>
      <c r="DT221" s="916" t="s">
        <v>7028</v>
      </c>
      <c r="DU221" s="34" t="s">
        <v>7884</v>
      </c>
      <c r="DV221" s="613" t="s">
        <v>6014</v>
      </c>
      <c r="ED221" s="1048"/>
      <c r="EE221" s="1047"/>
      <c r="EF221" s="1046" t="s">
        <v>5757</v>
      </c>
      <c r="EG221" s="1047"/>
      <c r="EH221" s="1048"/>
      <c r="EN221" s="1047"/>
      <c r="EO221" s="1047"/>
      <c r="EP221" s="1046" t="s">
        <v>6728</v>
      </c>
      <c r="EV221" s="1047"/>
      <c r="EW221" s="1047"/>
      <c r="EX221" s="1047"/>
      <c r="EY221" s="1045"/>
      <c r="EZ221" s="1047"/>
      <c r="FA221" s="1047"/>
      <c r="FB221" s="1055" t="s">
        <v>6853</v>
      </c>
      <c r="FG221" s="1056" t="s">
        <v>7078</v>
      </c>
      <c r="FN221" s="1057"/>
      <c r="FX221" s="1059" t="s">
        <v>6768</v>
      </c>
      <c r="GC221" s="1045" t="s">
        <v>8844</v>
      </c>
      <c r="GJ221" s="1060"/>
      <c r="GK221" s="308"/>
    </row>
    <row r="222" spans="3:202" ht="15" customHeight="1" x14ac:dyDescent="0.25">
      <c r="C222" s="318" t="s">
        <v>2748</v>
      </c>
      <c r="D222" s="34"/>
      <c r="H222" s="104"/>
      <c r="AB222" s="346" t="s">
        <v>2715</v>
      </c>
      <c r="AC222" s="46">
        <f>COUNTIFS(AC$2:AC$200,$AB$215,AC$2:AC$200,$AD$215,AB$2:AB$200,1)</f>
        <v>10</v>
      </c>
      <c r="AD222" s="347" t="s">
        <v>2716</v>
      </c>
      <c r="AE222" s="346"/>
      <c r="AF222" s="348"/>
      <c r="AG222" s="46">
        <f>COUNTIFS(AG$2:AG$200,$AB$215,AG$2:AG$200,$AD$215,AE$2:AE$200,1)</f>
        <v>8</v>
      </c>
      <c r="AH222" s="349"/>
      <c r="AI222" s="349"/>
      <c r="AJ222" s="46">
        <f>COUNTIFS(AJ$2:AJ$200,$AB$215,AJ$2:AJ$200,$AD$215,AI$2:AI$200,1)</f>
        <v>5</v>
      </c>
      <c r="AK222" s="349"/>
      <c r="AL222" s="349"/>
      <c r="AM222" s="349"/>
      <c r="AN222" s="46">
        <f>COUNTIFS(AN$2:AN$200,$AB$215,AN$2:AN$200,$AD$215,AM$2:AM$200,1)</f>
        <v>10</v>
      </c>
      <c r="AO222" s="349"/>
      <c r="AP222" s="349"/>
      <c r="AQ222" s="46">
        <f>COUNTIFS(AQ$2:AQ$200,$AB$215,AQ$2:AQ$200,$AD$215,AP$2:AP$200,1)</f>
        <v>2</v>
      </c>
      <c r="CU222" s="1044"/>
      <c r="CV222" s="1046" t="s">
        <v>5682</v>
      </c>
      <c r="CW222" s="1047"/>
      <c r="CY222" s="1047"/>
      <c r="CZ222" s="1047"/>
      <c r="DA222" s="1047"/>
      <c r="DB222" s="1047"/>
      <c r="DC222" s="1047"/>
      <c r="DD222" s="1047"/>
      <c r="DE222" s="1047"/>
      <c r="DF222" s="190"/>
      <c r="DG222" s="270"/>
      <c r="DH222" s="190"/>
      <c r="DT222" s="917" t="s">
        <v>7027</v>
      </c>
      <c r="DU222" s="34" t="s">
        <v>7885</v>
      </c>
      <c r="DV222" s="34" t="s">
        <v>6015</v>
      </c>
      <c r="ED222" s="1052"/>
      <c r="EE222" s="1047"/>
      <c r="EF222" s="1047"/>
      <c r="EG222" s="1053"/>
      <c r="EH222" s="1046" t="s">
        <v>4626</v>
      </c>
      <c r="EI222" s="613"/>
      <c r="EN222" s="1047"/>
      <c r="EO222" s="1047"/>
      <c r="EP222" s="1047"/>
      <c r="EV222" s="1046" t="s">
        <v>3861</v>
      </c>
      <c r="EW222" s="1047"/>
      <c r="EX222" s="1047"/>
      <c r="EY222" s="1045"/>
      <c r="EZ222" s="1047"/>
      <c r="FA222" s="1047"/>
      <c r="FB222" s="1055" t="s">
        <v>7463</v>
      </c>
      <c r="FG222" s="1056" t="s">
        <v>7153</v>
      </c>
      <c r="FX222" s="1046" t="s">
        <v>7536</v>
      </c>
      <c r="GC222" s="1045" t="s">
        <v>8845</v>
      </c>
      <c r="GK222" s="308"/>
    </row>
    <row r="223" spans="3:202" ht="15" customHeight="1" x14ac:dyDescent="0.25">
      <c r="C223" s="318"/>
      <c r="D223" s="34"/>
      <c r="H223" s="104"/>
      <c r="AC223" s="47">
        <f>SUM(AC219:AC222)</f>
        <v>123</v>
      </c>
      <c r="AG223" s="47">
        <f>SUM(AG219:AG222)</f>
        <v>65</v>
      </c>
      <c r="AJ223" s="47">
        <f>SUM(AJ219:AJ222)</f>
        <v>35</v>
      </c>
      <c r="AN223" s="47">
        <f>SUM(AN219:AN222)</f>
        <v>120</v>
      </c>
      <c r="AQ223" s="47">
        <f>SUM(AQ219:AQ222)</f>
        <v>62</v>
      </c>
      <c r="CT223" s="1044"/>
      <c r="CU223" s="1044"/>
      <c r="CV223" s="1050" t="s">
        <v>5739</v>
      </c>
      <c r="CW223" s="1047"/>
      <c r="CY223" s="1047"/>
      <c r="CZ223" s="1047"/>
      <c r="DA223" s="1047"/>
      <c r="DB223" s="1047"/>
      <c r="DC223" s="1047"/>
      <c r="DD223" s="1047"/>
      <c r="DE223" s="1047"/>
      <c r="DF223" s="190"/>
      <c r="DG223" s="270"/>
      <c r="DH223" s="190"/>
      <c r="DT223" s="916" t="s">
        <v>7029</v>
      </c>
      <c r="DU223" s="34" t="s">
        <v>7884</v>
      </c>
      <c r="ED223" s="1048"/>
      <c r="EE223" s="1047"/>
      <c r="EF223" s="1047"/>
      <c r="EG223" s="1047"/>
      <c r="EH223" s="1046" t="s">
        <v>4641</v>
      </c>
      <c r="EV223" s="1047"/>
      <c r="EW223" s="1047"/>
      <c r="EX223" s="1047"/>
      <c r="EY223" s="1045"/>
      <c r="EZ223" s="1047"/>
      <c r="FA223" s="1047"/>
      <c r="FB223" s="1054"/>
      <c r="FG223" s="1057"/>
      <c r="FX223" s="1058" t="s">
        <v>7551</v>
      </c>
      <c r="GC223" s="1058" t="s">
        <v>9442</v>
      </c>
      <c r="GK223" s="308"/>
    </row>
    <row r="224" spans="3:202" ht="15" customHeight="1" x14ac:dyDescent="0.25">
      <c r="C224" s="318"/>
      <c r="H224" s="93"/>
      <c r="AC224" s="352">
        <f>AC223/198</f>
        <v>0.62121212121212122</v>
      </c>
      <c r="AG224" s="352">
        <f>AG223/198</f>
        <v>0.32828282828282829</v>
      </c>
      <c r="AJ224" s="352">
        <f>AJ223/198</f>
        <v>0.17676767676767677</v>
      </c>
      <c r="AN224" s="352">
        <f>AN223/198</f>
        <v>0.60606060606060608</v>
      </c>
      <c r="AQ224" s="352">
        <f>AQ223/198</f>
        <v>0.31313131313131315</v>
      </c>
      <c r="CT224" s="1044"/>
      <c r="CU224" s="1044"/>
      <c r="CV224" s="1050" t="s">
        <v>5738</v>
      </c>
      <c r="CW224" s="1047"/>
      <c r="CY224" s="1047"/>
      <c r="CZ224" s="1047"/>
      <c r="DA224" s="1047"/>
      <c r="DB224" s="1047"/>
      <c r="DC224" s="1047"/>
      <c r="DD224" s="1047"/>
      <c r="DE224" s="1047"/>
      <c r="DF224" s="190"/>
      <c r="DG224" s="270"/>
      <c r="DH224" s="190"/>
      <c r="DT224" s="916" t="s">
        <v>6982</v>
      </c>
      <c r="DU224" s="34" t="s">
        <v>7887</v>
      </c>
      <c r="ED224" s="1048"/>
      <c r="EE224" s="1047"/>
      <c r="EF224" s="1047"/>
      <c r="EG224" s="1047"/>
      <c r="EH224" s="1046" t="s">
        <v>5942</v>
      </c>
      <c r="EV224" s="1047"/>
      <c r="EW224" s="1047"/>
      <c r="EX224" s="1047"/>
      <c r="EY224" s="1045"/>
      <c r="EZ224" s="1047"/>
      <c r="FA224" s="1047"/>
      <c r="FB224" s="1054"/>
      <c r="FG224" s="1057"/>
      <c r="FX224" s="1058" t="s">
        <v>7570</v>
      </c>
      <c r="GC224" s="1058" t="s">
        <v>9444</v>
      </c>
      <c r="GK224" s="308"/>
    </row>
    <row r="225" spans="3:193" ht="15" customHeight="1" x14ac:dyDescent="0.25">
      <c r="C225" s="318"/>
      <c r="CT225" s="1045"/>
      <c r="CU225" s="1045"/>
      <c r="CV225" s="1046" t="s">
        <v>5683</v>
      </c>
      <c r="CW225" s="1047"/>
      <c r="CY225" s="1047"/>
      <c r="CZ225" s="1047"/>
      <c r="DA225" s="1047"/>
      <c r="DB225" s="1047"/>
      <c r="DC225" s="1047"/>
      <c r="DD225" s="1047"/>
      <c r="DE225" s="1047"/>
      <c r="DF225" s="190"/>
      <c r="DG225" s="270"/>
      <c r="DH225" s="190"/>
      <c r="DT225" s="916" t="s">
        <v>6986</v>
      </c>
      <c r="DU225" s="34" t="s">
        <v>7895</v>
      </c>
      <c r="ED225" s="1048"/>
      <c r="EE225" s="1047"/>
      <c r="EF225" s="1047"/>
      <c r="EG225" s="1047"/>
      <c r="EH225" s="1046" t="s">
        <v>5988</v>
      </c>
      <c r="EV225" s="1047"/>
      <c r="EW225" s="1047"/>
      <c r="EX225" s="1047"/>
      <c r="EY225" s="1045"/>
      <c r="EZ225" s="1047"/>
      <c r="FA225" s="1047"/>
      <c r="FB225" s="1054"/>
      <c r="FG225" s="1057"/>
      <c r="FX225" s="1045"/>
      <c r="GC225" s="1034"/>
      <c r="GK225" s="308"/>
    </row>
    <row r="226" spans="3:193" ht="15" customHeight="1" x14ac:dyDescent="0.25">
      <c r="CT226" s="1045"/>
      <c r="CU226" s="1045"/>
      <c r="CV226" s="1046" t="s">
        <v>5684</v>
      </c>
      <c r="CW226" s="1047"/>
      <c r="CY226" s="1047"/>
      <c r="CZ226" s="1047"/>
      <c r="DA226" s="1047"/>
      <c r="DB226" s="1047"/>
      <c r="DC226" s="1047"/>
      <c r="DD226" s="1047"/>
      <c r="DE226" s="1047"/>
      <c r="DF226" s="190"/>
      <c r="DG226" s="270"/>
      <c r="DH226" s="190"/>
      <c r="DT226" s="916" t="s">
        <v>7030</v>
      </c>
      <c r="DU226" s="34" t="s">
        <v>7888</v>
      </c>
      <c r="ED226" s="1048"/>
      <c r="EE226" s="1047"/>
      <c r="EF226" s="1047"/>
      <c r="EG226" s="1047"/>
      <c r="EH226" s="1046" t="s">
        <v>6118</v>
      </c>
      <c r="FX226" s="1045"/>
      <c r="GK226" s="308"/>
    </row>
    <row r="227" spans="3:193" ht="15" customHeight="1" x14ac:dyDescent="0.25">
      <c r="CT227" s="1045"/>
      <c r="CU227" s="1045"/>
      <c r="CV227" s="1047"/>
      <c r="CW227" s="1047"/>
      <c r="CX227" s="1046" t="s">
        <v>6769</v>
      </c>
      <c r="CY227" s="1047"/>
      <c r="CZ227" s="1047"/>
      <c r="DA227" s="1047"/>
      <c r="DB227" s="1047"/>
      <c r="DC227" s="1047"/>
      <c r="DD227" s="1047"/>
      <c r="DE227" s="1047"/>
      <c r="DF227" s="190"/>
      <c r="DG227" s="270"/>
      <c r="DH227" s="190"/>
      <c r="DT227" s="917" t="s">
        <v>6987</v>
      </c>
      <c r="DU227" s="34" t="s">
        <v>7889</v>
      </c>
      <c r="ED227" s="1048"/>
      <c r="EE227" s="1047"/>
      <c r="EF227" s="1047"/>
      <c r="EG227" s="1047"/>
      <c r="EH227" s="1048"/>
      <c r="GK227" s="308"/>
    </row>
    <row r="228" spans="3:193" x14ac:dyDescent="0.25">
      <c r="CT228" s="1045"/>
      <c r="CU228" s="1045"/>
      <c r="CW228" s="1047"/>
      <c r="CX228" s="1046" t="s">
        <v>6770</v>
      </c>
      <c r="CY228" s="1047"/>
      <c r="CZ228" s="1047"/>
      <c r="DA228" s="1047"/>
      <c r="DB228" s="1047"/>
      <c r="DC228" s="1047"/>
      <c r="DD228" s="1047"/>
      <c r="DE228" s="1047"/>
      <c r="DF228" s="190"/>
      <c r="DG228" s="270"/>
      <c r="DH228" s="190"/>
      <c r="DT228" s="917" t="s">
        <v>6997</v>
      </c>
      <c r="DU228" s="34" t="s">
        <v>7890</v>
      </c>
      <c r="ED228" s="1048"/>
      <c r="EE228" s="1047"/>
      <c r="EF228" s="1047"/>
      <c r="EG228" s="1047"/>
      <c r="EH228" s="1048"/>
      <c r="GK228" s="308"/>
    </row>
    <row r="229" spans="3:193" x14ac:dyDescent="0.25">
      <c r="CT229" s="1045"/>
      <c r="CU229" s="1045"/>
      <c r="CW229" s="1047"/>
      <c r="CX229" s="1046" t="s">
        <v>6771</v>
      </c>
      <c r="CY229" s="1047"/>
      <c r="CZ229" s="1047"/>
      <c r="DA229" s="1047"/>
      <c r="DB229" s="1047"/>
      <c r="DC229" s="1047"/>
      <c r="DD229" s="1047"/>
      <c r="DE229" s="1047"/>
      <c r="DF229" s="190"/>
      <c r="DG229" s="270"/>
      <c r="DH229" s="190"/>
      <c r="DT229" s="917" t="s">
        <v>7002</v>
      </c>
      <c r="DU229" s="34" t="s">
        <v>7891</v>
      </c>
    </row>
    <row r="230" spans="3:193" x14ac:dyDescent="0.25">
      <c r="CT230" s="1045"/>
      <c r="CU230" s="1045"/>
      <c r="CV230" s="1047"/>
      <c r="CW230" s="1047"/>
      <c r="CX230" s="1046" t="s">
        <v>3867</v>
      </c>
      <c r="CY230" s="1047"/>
      <c r="CZ230" s="1047"/>
      <c r="DA230" s="1047"/>
      <c r="DB230" s="1047"/>
      <c r="DC230" s="1047"/>
      <c r="DD230" s="1047"/>
      <c r="DE230" s="1047"/>
      <c r="DF230" s="190"/>
      <c r="DG230" s="270"/>
      <c r="DH230" s="190"/>
      <c r="DT230" s="916" t="s">
        <v>7031</v>
      </c>
      <c r="DU230" s="34" t="s">
        <v>7892</v>
      </c>
    </row>
    <row r="231" spans="3:193" x14ac:dyDescent="0.25">
      <c r="CT231" s="1045"/>
      <c r="CU231" s="1045"/>
      <c r="CV231" s="1047"/>
      <c r="CW231" s="1047"/>
      <c r="CX231" s="1046" t="s">
        <v>6772</v>
      </c>
      <c r="CY231" s="1047"/>
      <c r="CZ231" s="1047"/>
      <c r="DA231" s="1047"/>
      <c r="DB231" s="1047"/>
      <c r="DC231" s="1047"/>
      <c r="DD231" s="1047"/>
      <c r="DE231" s="1047"/>
      <c r="DF231" s="190"/>
      <c r="DG231" s="270"/>
      <c r="DH231" s="190"/>
      <c r="DT231" s="916" t="s">
        <v>7032</v>
      </c>
      <c r="DU231" s="34" t="s">
        <v>7893</v>
      </c>
    </row>
    <row r="232" spans="3:193" x14ac:dyDescent="0.25">
      <c r="CT232" s="1045"/>
      <c r="CU232" s="1045"/>
      <c r="CV232" s="1047"/>
      <c r="CW232" s="1047"/>
      <c r="CX232" s="1050" t="s">
        <v>7017</v>
      </c>
      <c r="CY232" s="1047"/>
      <c r="CZ232" s="1047"/>
      <c r="DA232" s="1047"/>
      <c r="DB232" s="1047"/>
      <c r="DC232" s="1047"/>
      <c r="DD232" s="1047"/>
      <c r="DE232" s="1047"/>
      <c r="DF232" s="190"/>
      <c r="DG232" s="270"/>
      <c r="DH232" s="190"/>
      <c r="DT232" s="916" t="s">
        <v>7033</v>
      </c>
      <c r="DU232" s="34" t="s">
        <v>7894</v>
      </c>
    </row>
    <row r="233" spans="3:193" x14ac:dyDescent="0.25">
      <c r="CT233" s="1045"/>
      <c r="CU233" s="1045"/>
      <c r="CV233" s="1047"/>
      <c r="CW233" s="1047"/>
      <c r="CX233" s="1046" t="s">
        <v>7320</v>
      </c>
      <c r="CY233" s="1047"/>
      <c r="CZ233" s="1047"/>
      <c r="DA233" s="1047"/>
      <c r="DB233" s="1047"/>
      <c r="DC233" s="1047"/>
      <c r="DD233" s="1047"/>
      <c r="DE233" s="1047"/>
      <c r="DF233" s="190"/>
      <c r="DG233" s="270"/>
      <c r="DH233" s="190"/>
      <c r="DT233" s="1047"/>
    </row>
    <row r="234" spans="3:193" x14ac:dyDescent="0.25">
      <c r="CV234" s="1047"/>
      <c r="CW234" s="1047"/>
      <c r="CX234" s="1046" t="s">
        <v>7322</v>
      </c>
      <c r="DF234" s="190"/>
      <c r="DG234" s="270"/>
      <c r="DH234" s="190"/>
      <c r="DT234" s="1048" t="s">
        <v>8849</v>
      </c>
      <c r="DY234" s="1184" t="s">
        <v>9654</v>
      </c>
    </row>
    <row r="235" spans="3:193" x14ac:dyDescent="0.25">
      <c r="DF235" s="190"/>
      <c r="DG235" s="270"/>
      <c r="DH235" s="190"/>
      <c r="DT235" s="1048" t="s">
        <v>8851</v>
      </c>
    </row>
    <row r="236" spans="3:193" x14ac:dyDescent="0.25">
      <c r="DF236" s="190"/>
      <c r="DG236" s="270"/>
      <c r="DH236" s="190"/>
      <c r="DT236" s="1046" t="s">
        <v>4506</v>
      </c>
    </row>
    <row r="237" spans="3:193" x14ac:dyDescent="0.25">
      <c r="CY237" s="1184" t="s">
        <v>9655</v>
      </c>
      <c r="DF237" s="190"/>
      <c r="DG237" s="270"/>
      <c r="DH237" s="190"/>
      <c r="DT237" s="1051" t="s">
        <v>6237</v>
      </c>
    </row>
    <row r="238" spans="3:193" x14ac:dyDescent="0.25">
      <c r="DF238" s="190"/>
      <c r="DG238" s="270"/>
      <c r="DH238" s="190"/>
    </row>
    <row r="239" spans="3:193" x14ac:dyDescent="0.25">
      <c r="DF239" s="190"/>
      <c r="DG239" s="270"/>
      <c r="DH239" s="190"/>
    </row>
    <row r="240" spans="3:193" x14ac:dyDescent="0.25">
      <c r="DF240" s="190"/>
      <c r="DG240" s="270"/>
      <c r="DH240" s="190"/>
    </row>
    <row r="241" spans="110:112" x14ac:dyDescent="0.25">
      <c r="DF241" s="190"/>
      <c r="DG241" s="270"/>
      <c r="DH241" s="190"/>
    </row>
    <row r="242" spans="110:112" x14ac:dyDescent="0.25">
      <c r="DF242" s="190"/>
      <c r="DG242" s="270"/>
      <c r="DH242" s="190"/>
    </row>
    <row r="243" spans="110:112" x14ac:dyDescent="0.25">
      <c r="DF243" s="190"/>
      <c r="DG243" s="270"/>
      <c r="DH243" s="190"/>
    </row>
    <row r="244" spans="110:112" x14ac:dyDescent="0.25">
      <c r="DF244" s="190"/>
      <c r="DG244" s="270"/>
      <c r="DH244" s="190"/>
    </row>
    <row r="245" spans="110:112" x14ac:dyDescent="0.25">
      <c r="DF245" s="190"/>
      <c r="DG245" s="270"/>
      <c r="DH245" s="190"/>
    </row>
    <row r="246" spans="110:112" x14ac:dyDescent="0.25">
      <c r="DF246" s="190"/>
      <c r="DG246" s="270"/>
      <c r="DH246" s="190"/>
    </row>
  </sheetData>
  <mergeCells count="24">
    <mergeCell ref="BT1:BU1"/>
    <mergeCell ref="BR1:BS1"/>
    <mergeCell ref="BP1:BQ1"/>
    <mergeCell ref="BJ1:BO1"/>
    <mergeCell ref="AR1:BC1"/>
    <mergeCell ref="A1:G1"/>
    <mergeCell ref="U1:X1"/>
    <mergeCell ref="BD1:BE1"/>
    <mergeCell ref="BF1:BG1"/>
    <mergeCell ref="BH1:BI1"/>
    <mergeCell ref="Y1:Z1"/>
    <mergeCell ref="N1:T1"/>
    <mergeCell ref="L1:M1"/>
    <mergeCell ref="H1:K1"/>
    <mergeCell ref="AO1:AQ1"/>
    <mergeCell ref="AK1:AN1"/>
    <mergeCell ref="AH1:AJ1"/>
    <mergeCell ref="AD1:AG1"/>
    <mergeCell ref="AA1:AC1"/>
    <mergeCell ref="GJ1:GL1"/>
    <mergeCell ref="CT1:CU1"/>
    <mergeCell ref="BV1:BX1"/>
    <mergeCell ref="CD1:CO1"/>
    <mergeCell ref="BY1:CC1"/>
  </mergeCells>
  <hyperlinks>
    <hyperlink ref="C3" r:id="rId1" tooltip="Afghanistan" display="http://en.wikipedia.org/wiki/Afghanistan"/>
    <hyperlink ref="C4" r:id="rId2" tooltip="Albania" display="http://en.wikipedia.org/wiki/Albania"/>
    <hyperlink ref="C5" r:id="rId3" tooltip="Algeria" display="http://en.wikipedia.org/wiki/Algeria"/>
    <hyperlink ref="C6" r:id="rId4" tooltip="Andorra" display="http://en.wikipedia.org/wiki/Andorra"/>
    <hyperlink ref="C7" r:id="rId5" tooltip="Angola" display="http://en.wikipedia.org/wiki/Angola"/>
    <hyperlink ref="C8" r:id="rId6" tooltip="Antigua and Barbuda" display="http://en.wikipedia.org/wiki/Antigua_and_Barbuda"/>
    <hyperlink ref="C9" r:id="rId7" tooltip="Argentina" display="http://en.wikipedia.org/wiki/Argentina"/>
    <hyperlink ref="C10" r:id="rId8" tooltip="Armenia" display="http://en.wikipedia.org/wiki/Armenia"/>
    <hyperlink ref="C11" r:id="rId9" tooltip="Australia" display="http://en.wikipedia.org/wiki/Australia"/>
    <hyperlink ref="C12" r:id="rId10" tooltip="Austria" display="http://en.wikipedia.org/wiki/Austria"/>
    <hyperlink ref="C13" r:id="rId11" tooltip="Azerbaijan" display="http://en.wikipedia.org/wiki/Azerbaijan"/>
    <hyperlink ref="C14" r:id="rId12" tooltip="The Bahamas" display="http://en.wikipedia.org/wiki/The_Bahamas"/>
    <hyperlink ref="C15" r:id="rId13" tooltip="Bahrain" display="http://en.wikipedia.org/wiki/Bahrain"/>
    <hyperlink ref="C16" r:id="rId14" tooltip="Bangladesh" display="http://en.wikipedia.org/wiki/Bangladesh"/>
    <hyperlink ref="C17" r:id="rId15" tooltip="Barbados" display="http://en.wikipedia.org/wiki/Barbados"/>
    <hyperlink ref="C18" r:id="rId16" tooltip="Belarus" display="http://en.wikipedia.org/wiki/Belarus"/>
    <hyperlink ref="C19" r:id="rId17" tooltip="Belgium" display="http://en.wikipedia.org/wiki/Belgium"/>
    <hyperlink ref="C20" r:id="rId18" tooltip="Belize" display="http://en.wikipedia.org/wiki/Belize"/>
    <hyperlink ref="C22" r:id="rId19" tooltip="Bhutan" display="http://en.wikipedia.org/wiki/Bhutan"/>
    <hyperlink ref="C24" r:id="rId20" tooltip="Bosnia and Herzegovina" display="http://en.wikipedia.org/wiki/Bosnia_and_Herzegovina"/>
    <hyperlink ref="C25" r:id="rId21" tooltip="Botswana" display="http://en.wikipedia.org/wiki/Botswana"/>
    <hyperlink ref="C26" r:id="rId22" tooltip="Brazil" display="http://en.wikipedia.org/wiki/Brazil"/>
    <hyperlink ref="C27" r:id="rId23" tooltip="Brunei" display="http://en.wikipedia.org/wiki/Brunei"/>
    <hyperlink ref="C28" r:id="rId24" tooltip="Bulgaria" display="http://en.wikipedia.org/wiki/Bulgaria"/>
    <hyperlink ref="C30" r:id="rId25" tooltip="Burundi" display="http://en.wikipedia.org/wiki/Burundi"/>
    <hyperlink ref="C33" r:id="rId26" tooltip="Canada" display="http://en.wikipedia.org/wiki/Canada"/>
    <hyperlink ref="C36" r:id="rId27" tooltip="Chad" display="http://en.wikipedia.org/wiki/Chad"/>
    <hyperlink ref="C37" r:id="rId28" tooltip="Chile" display="http://en.wikipedia.org/wiki/Chile"/>
    <hyperlink ref="C38" r:id="rId29" tooltip="China" display="http://en.wikipedia.org/wiki/China"/>
    <hyperlink ref="C39" r:id="rId30" tooltip="Colombia" display="http://en.wikipedia.org/wiki/Colombia"/>
    <hyperlink ref="C40" r:id="rId31" tooltip="Comoros" display="http://en.wikipedia.org/wiki/Comoros"/>
    <hyperlink ref="C43" r:id="rId32" tooltip="Costa Rica" display="http://en.wikipedia.org/wiki/Costa_Rica"/>
    <hyperlink ref="C45" r:id="rId33" tooltip="Croatia" display="http://en.wikipedia.org/wiki/Croatia"/>
    <hyperlink ref="C46" r:id="rId34" tooltip="Cuba" display="http://en.wikipedia.org/wiki/Cuba"/>
    <hyperlink ref="C47" r:id="rId35" tooltip="Cyprus" display="http://en.wikipedia.org/wiki/Cyprus"/>
    <hyperlink ref="C48" r:id="rId36" tooltip="Czech Republic" display="http://en.wikipedia.org/wiki/Czech_Republic"/>
    <hyperlink ref="C49" r:id="rId37" tooltip="Denmark" display="http://en.wikipedia.org/wiki/Denmark"/>
    <hyperlink ref="C50" r:id="rId38" tooltip="Djibouti" display="http://en.wikipedia.org/wiki/Djibouti"/>
    <hyperlink ref="C51" r:id="rId39" tooltip="Dominica" display="http://en.wikipedia.org/wiki/Dominica"/>
    <hyperlink ref="C52" r:id="rId40" tooltip="Dominican Republic" display="http://en.wikipedia.org/wiki/Dominican_Republic"/>
    <hyperlink ref="C53" r:id="rId41" tooltip="Ecuador" display="http://en.wikipedia.org/wiki/Ecuador"/>
    <hyperlink ref="C54" r:id="rId42" tooltip="Egypt" display="http://en.wikipedia.org/wiki/Egypt"/>
    <hyperlink ref="C55" r:id="rId43" tooltip="El Salvador" display="http://en.wikipedia.org/wiki/El_Salvador"/>
    <hyperlink ref="C56" r:id="rId44" tooltip="Equatorial Guinea" display="http://en.wikipedia.org/wiki/Equatorial_Guinea"/>
    <hyperlink ref="C57" r:id="rId45" tooltip="Eritrea" display="http://en.wikipedia.org/wiki/Eritrea"/>
    <hyperlink ref="C58" r:id="rId46" tooltip="Estonia" display="http://en.wikipedia.org/wiki/Estonia"/>
    <hyperlink ref="C59" r:id="rId47" tooltip="Ethiopia" display="http://en.wikipedia.org/wiki/Ethiopia"/>
    <hyperlink ref="C60" r:id="rId48" tooltip="Fiji" display="http://en.wikipedia.org/wiki/Fiji"/>
    <hyperlink ref="C61" r:id="rId49" tooltip="Finland" display="http://en.wikipedia.org/wiki/Finland"/>
    <hyperlink ref="C62" r:id="rId50" tooltip="France" display="http://en.wikipedia.org/wiki/France"/>
    <hyperlink ref="C63" r:id="rId51" tooltip="Gabon" display="http://en.wikipedia.org/wiki/Gabon"/>
    <hyperlink ref="C65" r:id="rId52" tooltip="Georgia (country)" display="http://en.wikipedia.org/wiki/Georgia_(country)"/>
    <hyperlink ref="C66" r:id="rId53" tooltip="Germany" display="http://en.wikipedia.org/wiki/Germany"/>
    <hyperlink ref="C67" r:id="rId54" tooltip="Ghana" display="http://en.wikipedia.org/wiki/Ghana"/>
    <hyperlink ref="C68" r:id="rId55" tooltip="Greece" display="http://en.wikipedia.org/wiki/Greece"/>
    <hyperlink ref="C69" r:id="rId56" tooltip="Grenada" display="http://en.wikipedia.org/wiki/Grenada"/>
    <hyperlink ref="C70" r:id="rId57" tooltip="Guatemala" display="http://en.wikipedia.org/wiki/Guatemala"/>
    <hyperlink ref="C71" r:id="rId58" tooltip="Guinea" display="http://en.wikipedia.org/wiki/Guinea"/>
    <hyperlink ref="C72" r:id="rId59" tooltip="Guinea-Bissau" display="http://en.wikipedia.org/wiki/Guinea-Bissau"/>
    <hyperlink ref="C73" r:id="rId60" tooltip="Guyana" display="http://en.wikipedia.org/wiki/Guyana"/>
    <hyperlink ref="C74" r:id="rId61" tooltip="Haiti" display="http://en.wikipedia.org/wiki/Haiti"/>
    <hyperlink ref="C75" r:id="rId62" tooltip="Honduras" display="http://en.wikipedia.org/wiki/Honduras"/>
    <hyperlink ref="C77" r:id="rId63" tooltip="Hungary" display="http://en.wikipedia.org/wiki/Hungary"/>
    <hyperlink ref="C78" r:id="rId64" tooltip="Iceland" display="http://en.wikipedia.org/wiki/Iceland"/>
    <hyperlink ref="C79" r:id="rId65" tooltip="India" display="http://en.wikipedia.org/wiki/India"/>
    <hyperlink ref="C80" r:id="rId66" tooltip="Indonesia" display="http://en.wikipedia.org/wiki/Indonesia"/>
    <hyperlink ref="C82" r:id="rId67" tooltip="Iraq" display="http://en.wikipedia.org/wiki/Iraq"/>
    <hyperlink ref="C83" r:id="rId68" tooltip="Republic of Ireland" display="http://en.wikipedia.org/wiki/Republic_of_Ireland"/>
    <hyperlink ref="C84" r:id="rId69" tooltip="Israel" display="http://en.wikipedia.org/wiki/Israel"/>
    <hyperlink ref="C85" r:id="rId70" tooltip="Italy" display="http://en.wikipedia.org/wiki/Italy"/>
    <hyperlink ref="C86" r:id="rId71" tooltip="Jamaica" display="http://en.wikipedia.org/wiki/Jamaica"/>
    <hyperlink ref="C87" r:id="rId72" tooltip="Japan" display="http://en.wikipedia.org/wiki/Japan"/>
    <hyperlink ref="C88" r:id="rId73" tooltip="Jordan" display="http://en.wikipedia.org/wiki/Jordan"/>
    <hyperlink ref="C90" r:id="rId74" tooltip="Kenya" display="http://en.wikipedia.org/wiki/Kenya"/>
    <hyperlink ref="C91" r:id="rId75" tooltip="Kiribati" display="http://en.wikipedia.org/wiki/Kiribati"/>
    <hyperlink ref="C92" r:id="rId76" tooltip="North Korea" display="http://en.wikipedia.org/wiki/North_Korea"/>
    <hyperlink ref="C93" r:id="rId77" tooltip="South Korea" display="http://en.wikipedia.org/wiki/South_Korea"/>
    <hyperlink ref="C95" r:id="rId78" tooltip="Kuwait" display="http://en.wikipedia.org/wiki/Kuwait"/>
    <hyperlink ref="C96" r:id="rId79" tooltip="Kyrgyzstan" display="http://en.wikipedia.org/wiki/Kyrgyzstan"/>
    <hyperlink ref="C98" r:id="rId80" tooltip="Latvia" display="http://en.wikipedia.org/wiki/Latvia"/>
    <hyperlink ref="C99" r:id="rId81" tooltip="Lebanon" display="http://en.wikipedia.org/wiki/Lebanon"/>
    <hyperlink ref="C100" r:id="rId82" tooltip="Lesotho" display="http://en.wikipedia.org/wiki/Lesotho"/>
    <hyperlink ref="C101" r:id="rId83" tooltip="Liberia" display="http://en.wikipedia.org/wiki/Liberia"/>
    <hyperlink ref="C103" r:id="rId84" tooltip="Liechtenstein" display="http://en.wikipedia.org/wiki/Liechtenstein"/>
    <hyperlink ref="C104" r:id="rId85" tooltip="Lithuania" display="http://en.wikipedia.org/wiki/Lithuania"/>
    <hyperlink ref="C105" r:id="rId86" tooltip="Luxembourg" display="http://en.wikipedia.org/wiki/Luxembourg"/>
    <hyperlink ref="C107" r:id="rId87" tooltip="Republic of Macedonia" display="http://en.wikipedia.org/wiki/Republic_of_Macedonia"/>
    <hyperlink ref="C109" r:id="rId88" tooltip="Malawi" display="http://en.wikipedia.org/wiki/Malawi"/>
    <hyperlink ref="C112" r:id="rId89" tooltip="Mali" display="http://en.wikipedia.org/wiki/Mali"/>
    <hyperlink ref="C113" r:id="rId90" tooltip="Malta" display="http://en.wikipedia.org/wiki/Malta"/>
    <hyperlink ref="C114" r:id="rId91" tooltip="Marshall Islands" display="http://en.wikipedia.org/wiki/Marshall_Islands"/>
    <hyperlink ref="C115" r:id="rId92" tooltip="Mauritania" display="http://en.wikipedia.org/wiki/Mauritania"/>
    <hyperlink ref="C116" r:id="rId93" tooltip="Mauritius" display="http://en.wikipedia.org/wiki/Mauritius"/>
    <hyperlink ref="C117" r:id="rId94" tooltip="Mexico" display="http://en.wikipedia.org/wiki/Mexico"/>
    <hyperlink ref="C118" r:id="rId95" tooltip="Federated States of Micronesia" display="http://en.wikipedia.org/wiki/Federated_States_of_Micronesia"/>
    <hyperlink ref="C120" r:id="rId96" tooltip="Monaco" display="http://en.wikipedia.org/wiki/Monaco"/>
    <hyperlink ref="C121" r:id="rId97" tooltip="Mongolia" display="http://en.wikipedia.org/wiki/Mongolia"/>
    <hyperlink ref="C122" r:id="rId98" tooltip="Montenegro" display="http://en.wikipedia.org/wiki/Montenegro"/>
    <hyperlink ref="C123" r:id="rId99" tooltip="Morocco" display="http://en.wikipedia.org/wiki/Morocco"/>
    <hyperlink ref="C124" r:id="rId100" tooltip="Mozambique" display="http://en.wikipedia.org/wiki/Mozambique"/>
    <hyperlink ref="C126" r:id="rId101" tooltip="Namibia" display="http://en.wikipedia.org/wiki/Namibia"/>
    <hyperlink ref="C127" r:id="rId102" tooltip="Nauru" display="http://en.wikipedia.org/wiki/Nauru"/>
    <hyperlink ref="C128" r:id="rId103" tooltip="Nepal" display="http://en.wikipedia.org/wiki/Nepal"/>
    <hyperlink ref="C129" r:id="rId104" tooltip="Kingdom of the Netherlands" display="http://en.wikipedia.org/wiki/Kingdom_of_the_Netherlands"/>
    <hyperlink ref="C130" r:id="rId105" tooltip="New Zealand" display="http://en.wikipedia.org/wiki/New_Zealand"/>
    <hyperlink ref="C131" r:id="rId106" tooltip="Nicaragua" display="http://en.wikipedia.org/wiki/Nicaragua"/>
    <hyperlink ref="C132" r:id="rId107" tooltip="Niger" display="http://en.wikipedia.org/wiki/Niger"/>
    <hyperlink ref="C133" r:id="rId108" tooltip="Nigeria" display="http://en.wikipedia.org/wiki/Nigeria"/>
    <hyperlink ref="C134" r:id="rId109" tooltip="Norway" display="http://en.wikipedia.org/wiki/Norway"/>
    <hyperlink ref="C135" r:id="rId110" tooltip="Oman" display="http://en.wikipedia.org/wiki/Oman"/>
    <hyperlink ref="C136" r:id="rId111" tooltip="Pakistan" display="http://en.wikipedia.org/wiki/Pakistan"/>
    <hyperlink ref="C137" r:id="rId112" tooltip="Palau" display="http://en.wikipedia.org/wiki/Palau"/>
    <hyperlink ref="C138" r:id="rId113" tooltip="Panama" display="http://en.wikipedia.org/wiki/Panama"/>
    <hyperlink ref="C139" r:id="rId114" tooltip="Papua New Guinea" display="http://en.wikipedia.org/wiki/Papua_New_Guinea"/>
    <hyperlink ref="C140" r:id="rId115" tooltip="Paraguay" display="http://en.wikipedia.org/wiki/Paraguay"/>
    <hyperlink ref="C141" r:id="rId116" tooltip="Peru" display="http://en.wikipedia.org/wiki/Peru"/>
    <hyperlink ref="C143" r:id="rId117" tooltip="Poland" display="http://en.wikipedia.org/wiki/Poland"/>
    <hyperlink ref="C144" r:id="rId118" tooltip="Portugal" display="http://en.wikipedia.org/wiki/Portugal"/>
    <hyperlink ref="C145" r:id="rId119" tooltip="Qatar" display="http://en.wikipedia.org/wiki/Qatar"/>
    <hyperlink ref="C146" r:id="rId120" tooltip="Romania" display="http://en.wikipedia.org/wiki/Romania"/>
    <hyperlink ref="C147" r:id="rId121" tooltip="Russia" display="http://en.wikipedia.org/wiki/Russia"/>
    <hyperlink ref="C148" r:id="rId122" tooltip="Rwanda" display="http://en.wikipedia.org/wiki/Rwanda"/>
    <hyperlink ref="C150" r:id="rId123" tooltip="Saint Lucia" display="http://en.wikipedia.org/wiki/Saint_Lucia"/>
    <hyperlink ref="C151" r:id="rId124" tooltip="Saint Vincent and the Grenadines" display="http://en.wikipedia.org/wiki/Saint_Vincent_and_the_Grenadines"/>
    <hyperlink ref="C152" r:id="rId125" tooltip="Samoa" display="http://en.wikipedia.org/wiki/Samoa"/>
    <hyperlink ref="C153" r:id="rId126" tooltip="San Marino" display="http://en.wikipedia.org/wiki/San_Marino"/>
    <hyperlink ref="C155" r:id="rId127" tooltip="Saudi Arabia" display="http://en.wikipedia.org/wiki/Saudi_Arabia"/>
    <hyperlink ref="C156" r:id="rId128" tooltip="Senegal" display="http://en.wikipedia.org/wiki/Senegal"/>
    <hyperlink ref="C157" r:id="rId129" tooltip="Serbia" display="http://en.wikipedia.org/wiki/Serbia"/>
    <hyperlink ref="C158" r:id="rId130" tooltip="Seychelles" display="http://en.wikipedia.org/wiki/Seychelles"/>
    <hyperlink ref="C160" r:id="rId131" tooltip="Singapore" display="http://en.wikipedia.org/wiki/Singapore"/>
    <hyperlink ref="C161" r:id="rId132" tooltip="Slovakia" display="http://en.wikipedia.org/wiki/Slovakia"/>
    <hyperlink ref="C162" r:id="rId133" tooltip="Slovenia" display="http://en.wikipedia.org/wiki/Slovenia"/>
    <hyperlink ref="C163" r:id="rId134" tooltip="Solomon Islands" display="http://en.wikipedia.org/wiki/Solomon_Islands"/>
    <hyperlink ref="C164" r:id="rId135" tooltip="Somalia" display="http://en.wikipedia.org/wiki/Somalia"/>
    <hyperlink ref="C166" r:id="rId136" tooltip="South Sudan" display="http://en.wikipedia.org/wiki/South_Sudan"/>
    <hyperlink ref="C167" r:id="rId137" tooltip="Spain" display="http://en.wikipedia.org/wiki/Spain"/>
    <hyperlink ref="C169" r:id="rId138" tooltip="Sudan" display="http://en.wikipedia.org/wiki/Sudan"/>
    <hyperlink ref="C171" r:id="rId139" tooltip="Swaziland" display="http://en.wikipedia.org/wiki/Swaziland"/>
    <hyperlink ref="C172" r:id="rId140" tooltip="Sweden" display="http://en.wikipedia.org/wiki/Sweden"/>
    <hyperlink ref="C173" r:id="rId141" tooltip="Switzerland" display="http://en.wikipedia.org/wiki/Switzerland"/>
    <hyperlink ref="C174" r:id="rId142" tooltip="Syria" display="http://en.wikipedia.org/wiki/Syria"/>
    <hyperlink ref="C176" r:id="rId143" tooltip="Tajikistan" display="http://en.wikipedia.org/wiki/Tajikistan"/>
    <hyperlink ref="C177" r:id="rId144" tooltip="Tanzania" display="http://en.wikipedia.org/wiki/Tanzania"/>
    <hyperlink ref="C179" r:id="rId145" tooltip="East Timor" display="http://en.wikipedia.org/wiki/East_Timor"/>
    <hyperlink ref="C180" r:id="rId146" tooltip="Togo" display="http://en.wikipedia.org/wiki/Togo"/>
    <hyperlink ref="C181" r:id="rId147" tooltip="Tonga" display="http://en.wikipedia.org/wiki/Tonga"/>
    <hyperlink ref="C182" r:id="rId148" tooltip="Trinidad and Tobago" display="http://en.wikipedia.org/wiki/Trinidad_and_Tobago"/>
    <hyperlink ref="C183" r:id="rId149" tooltip="Tunisia" display="http://en.wikipedia.org/wiki/Tunisia"/>
    <hyperlink ref="C184" r:id="rId150" tooltip="Turkey" display="http://en.wikipedia.org/wiki/Turkey"/>
    <hyperlink ref="C185" r:id="rId151" tooltip="Turkmenistan" display="http://en.wikipedia.org/wiki/Turkmenistan"/>
    <hyperlink ref="C186" r:id="rId152" tooltip="Tuvalu" display="http://en.wikipedia.org/wiki/Tuvalu"/>
    <hyperlink ref="C187" r:id="rId153" tooltip="Uganda" display="http://en.wikipedia.org/wiki/Uganda"/>
    <hyperlink ref="C188" r:id="rId154" tooltip="Ukraine" display="http://en.wikipedia.org/wiki/Ukraine"/>
    <hyperlink ref="C189" r:id="rId155" tooltip="United Arab Emirates" display="http://en.wikipedia.org/wiki/United_Arab_Emirates"/>
    <hyperlink ref="C190" r:id="rId156" tooltip="United Kingdom" display="http://en.wikipedia.org/wiki/United_Kingdom"/>
    <hyperlink ref="C191" r:id="rId157" tooltip="United States" display="http://en.wikipedia.org/wiki/United_States"/>
    <hyperlink ref="C192" r:id="rId158" tooltip="Uruguay" display="http://en.wikipedia.org/wiki/Uruguay"/>
    <hyperlink ref="C193" r:id="rId159" tooltip="Uzbekistan" display="http://en.wikipedia.org/wiki/Uzbekistan"/>
    <hyperlink ref="C194" r:id="rId160" tooltip="Vanuatu" display="http://en.wikipedia.org/wiki/Vanuatu"/>
    <hyperlink ref="C196" r:id="rId161" tooltip="Vietnam" display="http://en.wikipedia.org/wiki/Vietnam"/>
    <hyperlink ref="C198" r:id="rId162" tooltip="Yemen" display="http://en.wikipedia.org/wiki/Yemen"/>
    <hyperlink ref="C199" r:id="rId163" tooltip="Zambia" display="http://en.wikipedia.org/wiki/Zambia"/>
    <hyperlink ref="C200" r:id="rId164" tooltip="Zimbabwe" display="http://en.wikipedia.org/wiki/Zimbabwe"/>
    <hyperlink ref="C154" r:id="rId165"/>
    <hyperlink ref="C149" r:id="rId166" display="Saint Kitts and Nevis"/>
    <hyperlink ref="C21" r:id="rId167"/>
    <hyperlink ref="C23" r:id="rId168" display="Bolivia (Plurinational State of)"/>
    <hyperlink ref="C29" r:id="rId169"/>
    <hyperlink ref="C31" r:id="rId170"/>
    <hyperlink ref="C32" r:id="rId171"/>
    <hyperlink ref="C35" r:id="rId172"/>
    <hyperlink ref="C41" r:id="rId173" display="Congo"/>
    <hyperlink ref="C42" r:id="rId174" display="Democratic Republic of the Congo"/>
    <hyperlink ref="C44" r:id="rId175"/>
    <hyperlink ref="C64" r:id="rId176"/>
    <hyperlink ref="C81" r:id="rId177" display="Iran (Islamic Republic of)"/>
    <hyperlink ref="C89" r:id="rId178"/>
    <hyperlink ref="C97" r:id="rId179" display="Lao People's Democratic Republic"/>
    <hyperlink ref="C102" r:id="rId180"/>
    <hyperlink ref="C108" r:id="rId181"/>
    <hyperlink ref="C110" r:id="rId182"/>
    <hyperlink ref="C111" r:id="rId183"/>
    <hyperlink ref="C119" r:id="rId184" display="Republic of Moldova"/>
    <hyperlink ref="C125" r:id="rId185"/>
    <hyperlink ref="C142" r:id="rId186"/>
    <hyperlink ref="C165" r:id="rId187"/>
    <hyperlink ref="C168" r:id="rId188"/>
    <hyperlink ref="C170" r:id="rId189"/>
    <hyperlink ref="C178" r:id="rId190"/>
    <hyperlink ref="C195" r:id="rId191" display="Venezuela (Bolivarian Republic of)"/>
    <hyperlink ref="C106" r:id="rId192"/>
    <hyperlink ref="C94" r:id="rId193"/>
    <hyperlink ref="C76" r:id="rId194"/>
    <hyperlink ref="DL3" r:id="rId195"/>
    <hyperlink ref="DJ3" r:id="rId196"/>
    <hyperlink ref="DJ32" r:id="rId197"/>
    <hyperlink ref="DJ148" r:id="rId198"/>
    <hyperlink ref="DJ65" r:id="rId199"/>
    <hyperlink ref="DJ11" r:id="rId200"/>
    <hyperlink ref="DJ67" r:id="rId201"/>
    <hyperlink ref="DL67" r:id="rId202"/>
    <hyperlink ref="DQ142" r:id="rId203"/>
    <hyperlink ref="DL142" r:id="rId204"/>
    <hyperlink ref="DJ142" r:id="rId205"/>
    <hyperlink ref="DJ29" r:id="rId206"/>
    <hyperlink ref="DL30" r:id="rId207"/>
    <hyperlink ref="DL29" r:id="rId208"/>
    <hyperlink ref="DJ30" r:id="rId209"/>
    <hyperlink ref="DQ32" r:id="rId210"/>
    <hyperlink ref="DJ34" r:id="rId211"/>
    <hyperlink ref="DJ115" r:id="rId212"/>
    <hyperlink ref="DJ90" r:id="rId213"/>
    <hyperlink ref="DL101" r:id="rId214"/>
    <hyperlink ref="DJ101" r:id="rId215"/>
    <hyperlink ref="DJ108" r:id="rId216"/>
    <hyperlink ref="DJ44" r:id="rId217"/>
    <hyperlink ref="DL35" r:id="rId218"/>
    <hyperlink ref="DL109" r:id="rId219"/>
    <hyperlink ref="DJ109" r:id="rId220"/>
    <hyperlink ref="DJ187" r:id="rId221"/>
    <hyperlink ref="DJ177" r:id="rId222"/>
    <hyperlink ref="DL177" r:id="rId223"/>
    <hyperlink ref="DL199" r:id="rId224" display="http://lusakavoice.com/2014/05/14/progress-on-establishment-of-treasury-single-account-tsa-system/"/>
    <hyperlink ref="DJ199" r:id="rId225"/>
    <hyperlink ref="DJ31" r:id="rId226"/>
    <hyperlink ref="DL31" r:id="rId227"/>
    <hyperlink ref="DL97" r:id="rId228"/>
    <hyperlink ref="DJ97" r:id="rId229"/>
    <hyperlink ref="DQ121" r:id="rId230"/>
    <hyperlink ref="DL121" r:id="rId231"/>
    <hyperlink ref="DJ121" r:id="rId232"/>
    <hyperlink ref="DL179" r:id="rId233"/>
    <hyperlink ref="DJ179" r:id="rId234"/>
    <hyperlink ref="DJ4" r:id="rId235"/>
    <hyperlink ref="DL4" r:id="rId236"/>
    <hyperlink ref="DJ188" r:id="rId237"/>
    <hyperlink ref="DJ131" r:id="rId238"/>
    <hyperlink ref="DL198" r:id="rId239"/>
    <hyperlink ref="DJ40" r:id="rId240"/>
    <hyperlink ref="DJ36" r:id="rId241"/>
    <hyperlink ref="DJ42" r:id="rId242"/>
    <hyperlink ref="DJ100" r:id="rId243"/>
    <hyperlink ref="DJ156" r:id="rId244"/>
    <hyperlink ref="DJ138" r:id="rId245"/>
    <hyperlink ref="DJ16" r:id="rId246"/>
    <hyperlink ref="DJ128" r:id="rId247"/>
    <hyperlink ref="DJ59" r:id="rId248"/>
    <hyperlink ref="DL10" r:id="rId249"/>
    <hyperlink ref="DJ10" r:id="rId250"/>
    <hyperlink ref="DJ18" r:id="rId251"/>
    <hyperlink ref="DL100" r:id="rId252"/>
    <hyperlink ref="DJ200" r:id="rId253"/>
    <hyperlink ref="EV222" r:id="rId254"/>
    <hyperlink ref="DL122" r:id="rId255"/>
    <hyperlink ref="DJ5" r:id="rId256"/>
    <hyperlink ref="DL7" r:id="rId257"/>
    <hyperlink ref="DJ7" r:id="rId258"/>
    <hyperlink ref="DJ8" r:id="rId259"/>
    <hyperlink ref="DQ9" r:id="rId260"/>
    <hyperlink ref="DJ9" r:id="rId261"/>
    <hyperlink ref="DL9" r:id="rId262"/>
    <hyperlink ref="DL11" r:id="rId263"/>
    <hyperlink ref="DL12" r:id="rId264"/>
    <hyperlink ref="DJ12" r:id="rId265"/>
    <hyperlink ref="DL13" r:id="rId266"/>
    <hyperlink ref="DJ14" r:id="rId267"/>
    <hyperlink ref="DJ15" r:id="rId268"/>
    <hyperlink ref="DJ17" r:id="rId269"/>
    <hyperlink ref="DJ19" r:id="rId270"/>
    <hyperlink ref="DL19" r:id="rId271"/>
    <hyperlink ref="DJ20" r:id="rId272"/>
    <hyperlink ref="DL20" r:id="rId273"/>
    <hyperlink ref="DJ21" r:id="rId274"/>
    <hyperlink ref="DJ22" r:id="rId275"/>
    <hyperlink ref="DL22" r:id="rId276"/>
    <hyperlink ref="DJ23" r:id="rId277"/>
    <hyperlink ref="DJ24" r:id="rId278"/>
    <hyperlink ref="DL24" r:id="rId279"/>
    <hyperlink ref="DL25" r:id="rId280"/>
    <hyperlink ref="DJ25" r:id="rId281"/>
    <hyperlink ref="DJ26" r:id="rId282"/>
    <hyperlink ref="DJ27" r:id="rId283"/>
    <hyperlink ref="DL27" r:id="rId284"/>
    <hyperlink ref="DJ28" r:id="rId285"/>
    <hyperlink ref="DL28" r:id="rId286"/>
    <hyperlink ref="DJ33" r:id="rId287"/>
    <hyperlink ref="DQ161" r:id="rId288"/>
    <hyperlink ref="DL33" r:id="rId289" location="h-12"/>
    <hyperlink ref="DL34" r:id="rId290"/>
    <hyperlink ref="DJ35" r:id="rId291"/>
    <hyperlink ref="DJ37" r:id="rId292"/>
    <hyperlink ref="DJ38" r:id="rId293"/>
    <hyperlink ref="DQ38" r:id="rId294"/>
    <hyperlink ref="DL38" r:id="rId295"/>
    <hyperlink ref="DJ39" r:id="rId296"/>
    <hyperlink ref="DJ41" r:id="rId297"/>
    <hyperlink ref="DJ43" r:id="rId298"/>
    <hyperlink ref="DJ45" r:id="rId299"/>
    <hyperlink ref="DT45" r:id="rId300"/>
    <hyperlink ref="DL45" r:id="rId301"/>
    <hyperlink ref="DJ46" r:id="rId302"/>
    <hyperlink ref="DJ47" r:id="rId303"/>
    <hyperlink ref="DZ48" r:id="rId304"/>
    <hyperlink ref="DJ48" r:id="rId305"/>
    <hyperlink ref="DL48" r:id="rId306"/>
    <hyperlink ref="DJ49" r:id="rId307"/>
    <hyperlink ref="DL49" r:id="rId308"/>
    <hyperlink ref="DJ50" r:id="rId309"/>
    <hyperlink ref="DJ51" r:id="rId310"/>
    <hyperlink ref="DL51" r:id="rId311"/>
    <hyperlink ref="DJ52" r:id="rId312"/>
    <hyperlink ref="DT52" r:id="rId313"/>
    <hyperlink ref="DJ53" r:id="rId314"/>
    <hyperlink ref="DJ54" r:id="rId315"/>
    <hyperlink ref="DJ55" r:id="rId316"/>
    <hyperlink ref="DL197" r:id="rId317"/>
    <hyperlink ref="DJ58" r:id="rId318"/>
    <hyperlink ref="DL58" r:id="rId319"/>
    <hyperlink ref="DJ60" r:id="rId320"/>
    <hyperlink ref="DL60" r:id="rId321"/>
    <hyperlink ref="DL59" r:id="rId322"/>
    <hyperlink ref="DJ61" r:id="rId323"/>
    <hyperlink ref="DJ62" r:id="rId324"/>
    <hyperlink ref="DQ62" r:id="rId325"/>
    <hyperlink ref="DL162" r:id="rId326"/>
    <hyperlink ref="DJ63" r:id="rId327"/>
    <hyperlink ref="DJ64" r:id="rId328"/>
    <hyperlink ref="DL65" r:id="rId329"/>
    <hyperlink ref="DJ66" r:id="rId330"/>
    <hyperlink ref="DJ68" r:id="rId331"/>
    <hyperlink ref="DL68" r:id="rId332"/>
    <hyperlink ref="DJ69" r:id="rId333"/>
    <hyperlink ref="DL69" r:id="rId334"/>
    <hyperlink ref="DJ70" r:id="rId335"/>
    <hyperlink ref="DJ71" r:id="rId336"/>
    <hyperlink ref="DT3" r:id="rId337"/>
    <hyperlink ref="DZ3" r:id="rId338"/>
    <hyperlink ref="DT4" r:id="rId339"/>
    <hyperlink ref="DZ4" r:id="rId340"/>
    <hyperlink ref="DT5" r:id="rId341"/>
    <hyperlink ref="DZ8" r:id="rId342"/>
    <hyperlink ref="DT16" r:id="rId343"/>
    <hyperlink ref="DT18" r:id="rId344"/>
    <hyperlink ref="CX12" r:id="rId345"/>
    <hyperlink ref="CX11" r:id="rId346"/>
    <hyperlink ref="CX13" r:id="rId347"/>
    <hyperlink ref="CX18" r:id="rId348"/>
    <hyperlink ref="DQ130" r:id="rId349"/>
    <hyperlink ref="DL72" r:id="rId350"/>
    <hyperlink ref="DJ72" r:id="rId351"/>
    <hyperlink ref="DL73" r:id="rId352"/>
    <hyperlink ref="DJ73" r:id="rId353"/>
    <hyperlink ref="DJ74" r:id="rId354"/>
    <hyperlink ref="DJ75" r:id="rId355"/>
    <hyperlink ref="DL75" r:id="rId356"/>
    <hyperlink ref="DJ76" r:id="rId357"/>
    <hyperlink ref="DJ77" r:id="rId358"/>
    <hyperlink ref="DL77" r:id="rId359" display="http://www.allamkincstar.gov.hu/"/>
    <hyperlink ref="DJ78" r:id="rId360"/>
    <hyperlink ref="DL78" r:id="rId361"/>
    <hyperlink ref="DL79" r:id="rId362"/>
    <hyperlink ref="DJ79" r:id="rId363"/>
    <hyperlink ref="DJ80" r:id="rId364"/>
    <hyperlink ref="DQ80" r:id="rId365"/>
    <hyperlink ref="DL80" r:id="rId366"/>
    <hyperlink ref="DJ81" r:id="rId367"/>
    <hyperlink ref="DL81" r:id="rId368"/>
    <hyperlink ref="DJ82" r:id="rId369"/>
    <hyperlink ref="DJ83" r:id="rId370"/>
    <hyperlink ref="DL83" r:id="rId371"/>
    <hyperlink ref="DJ84" r:id="rId372"/>
    <hyperlink ref="DL84" r:id="rId373"/>
    <hyperlink ref="DL85" r:id="rId374"/>
    <hyperlink ref="DJ85" r:id="rId375"/>
    <hyperlink ref="DQ85" r:id="rId376"/>
    <hyperlink ref="DL86" r:id="rId377"/>
    <hyperlink ref="DJ86" r:id="rId378"/>
    <hyperlink ref="DT87" r:id="rId379"/>
    <hyperlink ref="DL87" r:id="rId380"/>
    <hyperlink ref="DJ87" r:id="rId381"/>
    <hyperlink ref="DL88" r:id="rId382"/>
    <hyperlink ref="DJ88" r:id="rId383"/>
    <hyperlink ref="DL89" r:id="rId384"/>
    <hyperlink ref="DT89" r:id="rId385"/>
    <hyperlink ref="DJ89" r:id="rId386"/>
    <hyperlink ref="DJ91" r:id="rId387"/>
    <hyperlink ref="DJ93" r:id="rId388"/>
    <hyperlink ref="DQ147" r:id="rId389"/>
    <hyperlink ref="DL93" r:id="rId390"/>
    <hyperlink ref="DL94" r:id="rId391"/>
    <hyperlink ref="DJ94" r:id="rId392"/>
    <hyperlink ref="DT94" r:id="rId393"/>
    <hyperlink ref="DL187" r:id="rId394"/>
    <hyperlink ref="DJ95" r:id="rId395"/>
    <hyperlink ref="DJ96" r:id="rId396"/>
    <hyperlink ref="DJ98" r:id="rId397"/>
    <hyperlink ref="DL98" r:id="rId398"/>
    <hyperlink ref="DT99" r:id="rId399"/>
    <hyperlink ref="DJ99" r:id="rId400"/>
    <hyperlink ref="DJ102" r:id="rId401"/>
    <hyperlink ref="DJ103" r:id="rId402"/>
    <hyperlink ref="DJ104" r:id="rId403" location="izdo"/>
    <hyperlink ref="DT104" r:id="rId404"/>
    <hyperlink ref="DL104" r:id="rId405"/>
    <hyperlink ref="DJ105" r:id="rId406"/>
    <hyperlink ref="DL105" r:id="rId407" location="page=6"/>
    <hyperlink ref="DJ106" r:id="rId408"/>
    <hyperlink ref="DJ107" r:id="rId409"/>
    <hyperlink ref="DL107" r:id="rId410"/>
    <hyperlink ref="DJ110" r:id="rId411"/>
    <hyperlink ref="DL110" r:id="rId412"/>
    <hyperlink ref="DL111" r:id="rId413"/>
    <hyperlink ref="DJ112" r:id="rId414"/>
    <hyperlink ref="DJ113" r:id="rId415"/>
    <hyperlink ref="DL113" r:id="rId416"/>
    <hyperlink ref="DJ114" r:id="rId417"/>
    <hyperlink ref="DJ116" r:id="rId418"/>
    <hyperlink ref="DL116" r:id="rId419"/>
    <hyperlink ref="DJ117" r:id="rId420"/>
    <hyperlink ref="DL117" r:id="rId421"/>
    <hyperlink ref="DJ118" r:id="rId422"/>
    <hyperlink ref="DJ119" r:id="rId423"/>
    <hyperlink ref="DL119" r:id="rId424"/>
    <hyperlink ref="DJ120" r:id="rId425"/>
    <hyperlink ref="DT120" r:id="rId426"/>
    <hyperlink ref="DJ122" r:id="rId427"/>
    <hyperlink ref="DJ123" r:id="rId428"/>
    <hyperlink ref="DL123" r:id="rId429"/>
    <hyperlink ref="DJ124" r:id="rId430"/>
    <hyperlink ref="DJ125" r:id="rId431"/>
    <hyperlink ref="DJ126" r:id="rId432"/>
    <hyperlink ref="DJ127" r:id="rId433"/>
    <hyperlink ref="DJ129" r:id="rId434"/>
    <hyperlink ref="DL129" r:id="rId435"/>
    <hyperlink ref="DL128" r:id="rId436"/>
    <hyperlink ref="DJ130" r:id="rId437"/>
    <hyperlink ref="DT131" r:id="rId438"/>
    <hyperlink ref="DL131" r:id="rId439"/>
    <hyperlink ref="DJ134" r:id="rId440"/>
    <hyperlink ref="DQ134" r:id="rId441"/>
    <hyperlink ref="DL130" r:id="rId442"/>
    <hyperlink ref="DJ135" r:id="rId443"/>
    <hyperlink ref="DL136" r:id="rId444"/>
    <hyperlink ref="DJ136" r:id="rId445"/>
    <hyperlink ref="DQ138" r:id="rId446"/>
    <hyperlink ref="DJ137" r:id="rId447"/>
    <hyperlink ref="DJ139" r:id="rId448"/>
    <hyperlink ref="DL139" r:id="rId449"/>
    <hyperlink ref="DL140" r:id="rId450"/>
    <hyperlink ref="DJ140" r:id="rId451"/>
    <hyperlink ref="DJ141" r:id="rId452"/>
    <hyperlink ref="DL141" r:id="rId453"/>
    <hyperlink ref="DQ141" r:id="rId454"/>
    <hyperlink ref="DL143" display="http://www.mf.gov.pl/ministerstwo-finansow/dzialalnosc/finanse-publiczne/budzet-panstwa/trezor/-/asset_publisher/tq7U/content/cele-wdrozenia-systemu-trezor?redirect=http%3A%2F%2Fwww.mf.gov.pl%2Fministerstwo-finansow%2Fdzialalnosc%2Ffinanse-publiczne%2Fbud"/>
    <hyperlink ref="DJ143" r:id="rId455"/>
    <hyperlink ref="DL144" r:id="rId456"/>
    <hyperlink ref="DJ144" r:id="rId457" display="http://www.igcp.pt/gca/?id=567"/>
    <hyperlink ref="DQ173" r:id="rId458"/>
    <hyperlink ref="DZ145" r:id="rId459"/>
    <hyperlink ref="DJ145" r:id="rId460"/>
    <hyperlink ref="DJ146" r:id="rId461"/>
    <hyperlink ref="DL146" r:id="rId462"/>
    <hyperlink ref="DJ147" r:id="rId463"/>
    <hyperlink ref="DL147" r:id="rId464"/>
    <hyperlink ref="DT149" r:id="rId465"/>
    <hyperlink ref="DJ149" r:id="rId466"/>
    <hyperlink ref="DL149" r:id="rId467"/>
    <hyperlink ref="DL150" r:id="rId468"/>
    <hyperlink ref="DT150" r:id="rId469"/>
    <hyperlink ref="DL151" r:id="rId470"/>
    <hyperlink ref="DJ151" r:id="rId471"/>
    <hyperlink ref="DT151" r:id="rId472"/>
    <hyperlink ref="DJ152" r:id="rId473"/>
    <hyperlink ref="DL152" r:id="rId474"/>
    <hyperlink ref="DT152" r:id="rId475"/>
    <hyperlink ref="DJ153" r:id="rId476"/>
    <hyperlink ref="DL153" r:id="rId477"/>
    <hyperlink ref="DT153" r:id="rId478"/>
    <hyperlink ref="DJ154" r:id="rId479"/>
    <hyperlink ref="DT154" r:id="rId480"/>
    <hyperlink ref="DL154" r:id="rId481"/>
    <hyperlink ref="DJ155" r:id="rId482"/>
    <hyperlink ref="DJ157" r:id="rId483"/>
    <hyperlink ref="DL157" r:id="rId484"/>
    <hyperlink ref="DL158" r:id="rId485"/>
    <hyperlink ref="DJ158" r:id="rId486"/>
    <hyperlink ref="DT160" r:id="rId487"/>
    <hyperlink ref="DJ160" r:id="rId488"/>
    <hyperlink ref="DL160" r:id="rId489" location="legis"/>
    <hyperlink ref="DT24" r:id="rId490"/>
    <hyperlink ref="DQ199" r:id="rId491"/>
    <hyperlink ref="DT27" r:id="rId492"/>
    <hyperlink ref="DT47" r:id="rId493"/>
    <hyperlink ref="DJ161" r:id="rId494"/>
    <hyperlink ref="DL161" r:id="rId495"/>
    <hyperlink ref="DQ162" r:id="rId496"/>
    <hyperlink ref="DJ162" r:id="rId497"/>
    <hyperlink ref="DL163" r:id="rId498"/>
    <hyperlink ref="DJ163" r:id="rId499"/>
    <hyperlink ref="DJ165" r:id="rId500"/>
    <hyperlink ref="DL166" r:id="rId501"/>
    <hyperlink ref="DJ166" r:id="rId502"/>
    <hyperlink ref="DJ167" r:id="rId503"/>
    <hyperlink ref="DL167" r:id="rId504"/>
    <hyperlink ref="DJ168" r:id="rId505"/>
    <hyperlink ref="DQ168" r:id="rId506"/>
    <hyperlink ref="DL168" r:id="rId507"/>
    <hyperlink ref="DL169" r:id="rId508"/>
    <hyperlink ref="DJ170" r:id="rId509"/>
    <hyperlink ref="DJ169" r:id="rId510"/>
    <hyperlink ref="DL170" r:id="rId511"/>
    <hyperlink ref="DJ171" r:id="rId512"/>
    <hyperlink ref="DL171" r:id="rId513"/>
    <hyperlink ref="DJ172" r:id="rId514"/>
    <hyperlink ref="DL172" r:id="rId515"/>
    <hyperlink ref="DJ173" r:id="rId516"/>
    <hyperlink ref="DL173" r:id="rId517"/>
    <hyperlink ref="DJ175" r:id="rId518"/>
    <hyperlink ref="DL175" r:id="rId519"/>
    <hyperlink ref="DJ176" r:id="rId520"/>
    <hyperlink ref="DL176" r:id="rId521"/>
    <hyperlink ref="DJ178" r:id="rId522"/>
    <hyperlink ref="DJ180" r:id="rId523"/>
    <hyperlink ref="DJ181" r:id="rId524"/>
    <hyperlink ref="DL181" r:id="rId525"/>
    <hyperlink ref="DJ182" r:id="rId526"/>
    <hyperlink ref="DL183" r:id="rId527"/>
    <hyperlink ref="DJ183" r:id="rId528"/>
    <hyperlink ref="DJ184" r:id="rId529"/>
    <hyperlink ref="DL184" r:id="rId530"/>
    <hyperlink ref="DL185" r:id="rId531"/>
    <hyperlink ref="DJ185" r:id="rId532"/>
    <hyperlink ref="DL186" r:id="rId533"/>
    <hyperlink ref="DL21" r:id="rId534"/>
    <hyperlink ref="DL15" r:id="rId535"/>
    <hyperlink ref="DL14" r:id="rId536"/>
    <hyperlink ref="DL8" r:id="rId537"/>
    <hyperlink ref="DL5" r:id="rId538"/>
    <hyperlink ref="DL44" r:id="rId539"/>
    <hyperlink ref="DL61" r:id="rId540"/>
    <hyperlink ref="DL63" r:id="rId541" location="T2C4S1"/>
    <hyperlink ref="DL54" r:id="rId542"/>
    <hyperlink ref="DL74" r:id="rId543"/>
    <hyperlink ref="DL82" r:id="rId544"/>
    <hyperlink ref="DL91" r:id="rId545"/>
    <hyperlink ref="DL95" r:id="rId546"/>
    <hyperlink ref="DL96" r:id="rId547"/>
    <hyperlink ref="DL99" r:id="rId548"/>
    <hyperlink ref="DL108" r:id="rId549"/>
    <hyperlink ref="DL112" r:id="rId550"/>
    <hyperlink ref="DL115" r:id="rId551"/>
    <hyperlink ref="DL118" r:id="rId552"/>
    <hyperlink ref="DL125" r:id="rId553"/>
    <hyperlink ref="DL126" r:id="rId554"/>
    <hyperlink ref="DL127" r:id="rId555"/>
    <hyperlink ref="DL133" r:id="rId556" location="2"/>
    <hyperlink ref="DL135" r:id="rId557"/>
    <hyperlink ref="DL138" r:id="rId558"/>
    <hyperlink ref="DL156" r:id="rId559"/>
    <hyperlink ref="DL155" r:id="rId560"/>
    <hyperlink ref="DL164" r:id="rId561"/>
    <hyperlink ref="DL174" r:id="rId562"/>
    <hyperlink ref="DL180" r:id="rId563"/>
    <hyperlink ref="DJ186" r:id="rId564"/>
    <hyperlink ref="DL189" r:id="rId565"/>
    <hyperlink ref="DL188" r:id="rId566"/>
    <hyperlink ref="DJ189" r:id="rId567"/>
    <hyperlink ref="DL190" r:id="rId568"/>
    <hyperlink ref="DJ191" r:id="rId569"/>
    <hyperlink ref="DL191" r:id="rId570"/>
    <hyperlink ref="DJ192" r:id="rId571"/>
    <hyperlink ref="DL193" r:id="rId572"/>
    <hyperlink ref="DJ193" r:id="rId573"/>
    <hyperlink ref="DJ194" r:id="rId574"/>
    <hyperlink ref="DL194" r:id="rId575"/>
    <hyperlink ref="DL195" r:id="rId576"/>
    <hyperlink ref="DJ195" r:id="rId577"/>
    <hyperlink ref="DJ196" r:id="rId578"/>
    <hyperlink ref="DL196" r:id="rId579"/>
    <hyperlink ref="DJ197" r:id="rId580"/>
    <hyperlink ref="DQ110" r:id="rId581"/>
    <hyperlink ref="DQ3" r:id="rId582"/>
    <hyperlink ref="DZ139" r:id="rId583"/>
    <hyperlink ref="EL3" r:id="rId584"/>
    <hyperlink ref="EL4" r:id="rId585"/>
    <hyperlink ref="DT236" r:id="rId586"/>
    <hyperlink ref="DT60" r:id="rId587"/>
    <hyperlink ref="DT102" r:id="rId588"/>
    <hyperlink ref="DT111" r:id="rId589"/>
    <hyperlink ref="DT134" r:id="rId590"/>
    <hyperlink ref="DT137" r:id="rId591"/>
    <hyperlink ref="DT139" r:id="rId592"/>
    <hyperlink ref="DT176" r:id="rId593"/>
    <hyperlink ref="DT199" r:id="rId594"/>
    <hyperlink ref="DT197" r:id="rId595"/>
    <hyperlink ref="DT191" r:id="rId596"/>
    <hyperlink ref="DT200" r:id="rId597"/>
    <hyperlink ref="DT194" r:id="rId598"/>
    <hyperlink ref="CX5" r:id="rId599"/>
    <hyperlink ref="EL5" r:id="rId600"/>
    <hyperlink ref="CV221" r:id="rId601"/>
    <hyperlink ref="EH222" r:id="rId602"/>
    <hyperlink ref="DJ6" r:id="rId603"/>
    <hyperlink ref="CX7" r:id="rId604"/>
    <hyperlink ref="DT7" r:id="rId605"/>
    <hyperlink ref="DT8" r:id="rId606"/>
    <hyperlink ref="EL8" r:id="rId607"/>
    <hyperlink ref="EL16" r:id="rId608"/>
    <hyperlink ref="DZ17" r:id="rId609"/>
    <hyperlink ref="EL17" r:id="rId610"/>
    <hyperlink ref="EL69" r:id="rId611"/>
    <hyperlink ref="EL51" r:id="rId612"/>
    <hyperlink ref="EL20" r:id="rId613"/>
    <hyperlink ref="EL23" r:id="rId614"/>
    <hyperlink ref="EL24" r:id="rId615"/>
    <hyperlink ref="DZ24" r:id="rId616"/>
    <hyperlink ref="EL25" r:id="rId617"/>
    <hyperlink ref="DT25" r:id="rId618"/>
    <hyperlink ref="EL29" r:id="rId619"/>
    <hyperlink ref="DT20" r:id="rId620"/>
    <hyperlink ref="EL30" r:id="rId621"/>
    <hyperlink ref="DZ30" r:id="rId622"/>
    <hyperlink ref="DT9" r:id="rId623"/>
    <hyperlink ref="ED3" r:id="rId624"/>
    <hyperlink ref="ED4" r:id="rId625"/>
    <hyperlink ref="ED5" r:id="rId626"/>
    <hyperlink ref="ED7" r:id="rId627"/>
    <hyperlink ref="ED8" r:id="rId628"/>
    <hyperlink ref="ED9" r:id="rId629"/>
    <hyperlink ref="ED10" r:id="rId630"/>
    <hyperlink ref="ED11" r:id="rId631"/>
    <hyperlink ref="ED12" r:id="rId632"/>
    <hyperlink ref="ED13" r:id="rId633"/>
    <hyperlink ref="ED14" r:id="rId634"/>
    <hyperlink ref="ED15" r:id="rId635"/>
    <hyperlink ref="ED16" r:id="rId636"/>
    <hyperlink ref="ED17" r:id="rId637"/>
    <hyperlink ref="ED18" r:id="rId638"/>
    <hyperlink ref="ED19" r:id="rId639"/>
    <hyperlink ref="ED20" r:id="rId640"/>
    <hyperlink ref="ED21" r:id="rId641"/>
    <hyperlink ref="ED22" r:id="rId642"/>
    <hyperlink ref="ED23" r:id="rId643"/>
    <hyperlink ref="ED24" r:id="rId644"/>
    <hyperlink ref="ED25" r:id="rId645"/>
    <hyperlink ref="ED26" r:id="rId646"/>
    <hyperlink ref="ED27" r:id="rId647"/>
    <hyperlink ref="ED28" r:id="rId648"/>
    <hyperlink ref="ED29" r:id="rId649"/>
    <hyperlink ref="ED30" r:id="rId650"/>
    <hyperlink ref="ED31" r:id="rId651"/>
    <hyperlink ref="ED32" r:id="rId652"/>
    <hyperlink ref="ED33" r:id="rId653"/>
    <hyperlink ref="ED34" r:id="rId654"/>
    <hyperlink ref="ED35" r:id="rId655"/>
    <hyperlink ref="ED37" r:id="rId656"/>
    <hyperlink ref="ED38" r:id="rId657"/>
    <hyperlink ref="ED39" r:id="rId658"/>
    <hyperlink ref="ED40" r:id="rId659"/>
    <hyperlink ref="ED41" r:id="rId660"/>
    <hyperlink ref="ED42" r:id="rId661"/>
    <hyperlink ref="ED43" r:id="rId662"/>
    <hyperlink ref="ED44" r:id="rId663"/>
    <hyperlink ref="ED45" r:id="rId664"/>
    <hyperlink ref="ED46" r:id="rId665"/>
    <hyperlink ref="ED47" r:id="rId666"/>
    <hyperlink ref="ED48" r:id="rId667"/>
    <hyperlink ref="ED50" r:id="rId668"/>
    <hyperlink ref="ED52" r:id="rId669"/>
    <hyperlink ref="ED53" r:id="rId670"/>
    <hyperlink ref="ED54" r:id="rId671"/>
    <hyperlink ref="ED58" r:id="rId672"/>
    <hyperlink ref="ED59" r:id="rId673"/>
    <hyperlink ref="ED60" r:id="rId674"/>
    <hyperlink ref="ED61" r:id="rId675"/>
    <hyperlink ref="ED62" r:id="rId676"/>
    <hyperlink ref="ED63" r:id="rId677"/>
    <hyperlink ref="ED64" r:id="rId678"/>
    <hyperlink ref="ED65" r:id="rId679"/>
    <hyperlink ref="ED66" r:id="rId680"/>
    <hyperlink ref="ED67" r:id="rId681"/>
    <hyperlink ref="ED68" r:id="rId682"/>
    <hyperlink ref="ED70" r:id="rId683"/>
    <hyperlink ref="ED71" r:id="rId684"/>
    <hyperlink ref="ED72" r:id="rId685"/>
    <hyperlink ref="ED74" r:id="rId686"/>
    <hyperlink ref="ED75" r:id="rId687"/>
    <hyperlink ref="ED76" r:id="rId688"/>
    <hyperlink ref="ED77" r:id="rId689"/>
    <hyperlink ref="ED78" r:id="rId690"/>
    <hyperlink ref="ED79" r:id="rId691"/>
    <hyperlink ref="ED80" r:id="rId692"/>
    <hyperlink ref="ED81" r:id="rId693"/>
    <hyperlink ref="ED83" r:id="rId694"/>
    <hyperlink ref="ED85" r:id="rId695"/>
    <hyperlink ref="ED86" r:id="rId696"/>
    <hyperlink ref="ED87" r:id="rId697"/>
    <hyperlink ref="ED88" r:id="rId698"/>
    <hyperlink ref="ED89" r:id="rId699"/>
    <hyperlink ref="ED90" r:id="rId700"/>
    <hyperlink ref="ED93" r:id="rId701"/>
    <hyperlink ref="ED95" r:id="rId702"/>
    <hyperlink ref="ED96" r:id="rId703"/>
    <hyperlink ref="ED97" r:id="rId704"/>
    <hyperlink ref="ED98" r:id="rId705"/>
    <hyperlink ref="ED99" r:id="rId706"/>
    <hyperlink ref="ED100" r:id="rId707"/>
    <hyperlink ref="ED101" r:id="rId708"/>
    <hyperlink ref="ED102" r:id="rId709"/>
    <hyperlink ref="ED104" r:id="rId710"/>
    <hyperlink ref="ED105" r:id="rId711"/>
    <hyperlink ref="ED106" r:id="rId712"/>
    <hyperlink ref="ED107" r:id="rId713"/>
    <hyperlink ref="ED108" r:id="rId714"/>
    <hyperlink ref="ED109" r:id="rId715"/>
    <hyperlink ref="ED110" r:id="rId716"/>
    <hyperlink ref="ED111" r:id="rId717"/>
    <hyperlink ref="ED112" r:id="rId718"/>
    <hyperlink ref="ED113" r:id="rId719"/>
    <hyperlink ref="ED116" r:id="rId720"/>
    <hyperlink ref="ED119" r:id="rId721"/>
    <hyperlink ref="ED121" r:id="rId722"/>
    <hyperlink ref="ED122" r:id="rId723"/>
    <hyperlink ref="ED123" r:id="rId724"/>
    <hyperlink ref="ED124" r:id="rId725"/>
    <hyperlink ref="ED126" r:id="rId726"/>
    <hyperlink ref="ED128" r:id="rId727"/>
    <hyperlink ref="ED130" r:id="rId728"/>
    <hyperlink ref="ED131" r:id="rId729"/>
    <hyperlink ref="ED133" r:id="rId730"/>
    <hyperlink ref="ED134" r:id="rId731"/>
    <hyperlink ref="ED135" r:id="rId732"/>
    <hyperlink ref="ED136" r:id="rId733"/>
    <hyperlink ref="ED138" r:id="rId734"/>
    <hyperlink ref="ED139" r:id="rId735"/>
    <hyperlink ref="ED140" r:id="rId736"/>
    <hyperlink ref="ED141" r:id="rId737"/>
    <hyperlink ref="ED142" r:id="rId738"/>
    <hyperlink ref="ED143" r:id="rId739"/>
    <hyperlink ref="ED144" r:id="rId740"/>
    <hyperlink ref="ED145" r:id="rId741"/>
    <hyperlink ref="ED146" r:id="rId742"/>
    <hyperlink ref="ED147" r:id="rId743"/>
    <hyperlink ref="ED148" r:id="rId744"/>
    <hyperlink ref="ED149" r:id="rId745"/>
    <hyperlink ref="ED150" r:id="rId746"/>
    <hyperlink ref="ED151" r:id="rId747"/>
    <hyperlink ref="ED152" r:id="rId748"/>
    <hyperlink ref="ED154" r:id="rId749"/>
    <hyperlink ref="ED155" r:id="rId750"/>
    <hyperlink ref="ED156" r:id="rId751"/>
    <hyperlink ref="ED157" r:id="rId752"/>
    <hyperlink ref="ED158" r:id="rId753"/>
    <hyperlink ref="ED160" r:id="rId754"/>
    <hyperlink ref="ED161" r:id="rId755"/>
    <hyperlink ref="ED162" r:id="rId756"/>
    <hyperlink ref="ED165" r:id="rId757"/>
    <hyperlink ref="ED167" r:id="rId758"/>
    <hyperlink ref="ED168" r:id="rId759"/>
    <hyperlink ref="ED169" r:id="rId760"/>
    <hyperlink ref="ED171" r:id="rId761"/>
    <hyperlink ref="ED172" r:id="rId762"/>
    <hyperlink ref="ED173" r:id="rId763"/>
    <hyperlink ref="ED174" r:id="rId764"/>
    <hyperlink ref="ED176" r:id="rId765"/>
    <hyperlink ref="ED177" r:id="rId766"/>
    <hyperlink ref="ED178" r:id="rId767"/>
    <hyperlink ref="ED179" r:id="rId768"/>
    <hyperlink ref="ED180" r:id="rId769"/>
    <hyperlink ref="ED181" r:id="rId770"/>
    <hyperlink ref="ED182" r:id="rId771"/>
    <hyperlink ref="ED183" r:id="rId772"/>
    <hyperlink ref="ED184" r:id="rId773"/>
    <hyperlink ref="ED185" r:id="rId774"/>
    <hyperlink ref="ED187" r:id="rId775"/>
    <hyperlink ref="ED189" r:id="rId776"/>
    <hyperlink ref="ED190" r:id="rId777"/>
    <hyperlink ref="ED191" r:id="rId778"/>
    <hyperlink ref="ED192" r:id="rId779"/>
    <hyperlink ref="ED193" r:id="rId780"/>
    <hyperlink ref="ED194" r:id="rId781"/>
    <hyperlink ref="ED195" r:id="rId782"/>
    <hyperlink ref="ED196" r:id="rId783"/>
    <hyperlink ref="ED198" r:id="rId784"/>
    <hyperlink ref="ED199" r:id="rId785"/>
    <hyperlink ref="ED200" r:id="rId786"/>
    <hyperlink ref="CX34" r:id="rId787"/>
    <hyperlink ref="CX48" r:id="rId788"/>
    <hyperlink ref="CX4" r:id="rId789" location=".U_x8D4HER8E"/>
    <hyperlink ref="CX6" r:id="rId790"/>
    <hyperlink ref="CV31" r:id="rId791"/>
    <hyperlink ref="CV30" r:id="rId792"/>
    <hyperlink ref="CX10" r:id="rId793"/>
    <hyperlink ref="CX3" r:id="rId794"/>
    <hyperlink ref="CX8" r:id="rId795"/>
    <hyperlink ref="CX15" r:id="rId796"/>
    <hyperlink ref="CX95" r:id="rId797"/>
    <hyperlink ref="CV95" r:id="rId798"/>
    <hyperlink ref="CX135" r:id="rId799"/>
    <hyperlink ref="CX145" r:id="rId800"/>
    <hyperlink ref="CX155" r:id="rId801"/>
    <hyperlink ref="CX189" r:id="rId802"/>
    <hyperlink ref="CX17" r:id="rId803"/>
    <hyperlink ref="CX20" r:id="rId804"/>
    <hyperlink ref="CX21" r:id="rId805"/>
    <hyperlink ref="CX14" r:id="rId806"/>
    <hyperlink ref="CX22" r:id="rId807"/>
    <hyperlink ref="DT23" r:id="rId808"/>
    <hyperlink ref="DT26" r:id="rId809"/>
    <hyperlink ref="CX24" r:id="rId810"/>
    <hyperlink ref="CX25" r:id="rId811"/>
    <hyperlink ref="CX26" r:id="rId812"/>
    <hyperlink ref="CX27" r:id="rId813"/>
    <hyperlink ref="CX28" r:id="rId814"/>
    <hyperlink ref="CV42" r:id="rId815" display="http://www.presidentrdc.cd/"/>
    <hyperlink ref="CX38" r:id="rId816"/>
    <hyperlink ref="CX43" r:id="rId817"/>
    <hyperlink ref="CX45" r:id="rId818"/>
    <hyperlink ref="CX47" r:id="rId819"/>
    <hyperlink ref="CX54" r:id="rId820"/>
    <hyperlink ref="CV56" r:id="rId821"/>
    <hyperlink ref="CX60" r:id="rId822"/>
    <hyperlink ref="CV62" r:id="rId823"/>
    <hyperlink ref="CX62" r:id="rId824"/>
    <hyperlink ref="CX64" r:id="rId825"/>
    <hyperlink ref="CX67" r:id="rId826"/>
    <hyperlink ref="DZ67" r:id="rId827"/>
    <hyperlink ref="CX68" r:id="rId828"/>
    <hyperlink ref="CV68" r:id="rId829"/>
    <hyperlink ref="CX69" r:id="rId830"/>
    <hyperlink ref="CV74" r:id="rId831"/>
    <hyperlink ref="CX75" r:id="rId832"/>
    <hyperlink ref="CX76" r:id="rId833"/>
    <hyperlink ref="CX77" r:id="rId834"/>
    <hyperlink ref="CX78" r:id="rId835"/>
    <hyperlink ref="CX80" r:id="rId836"/>
    <hyperlink ref="CX81" r:id="rId837"/>
    <hyperlink ref="CX82" r:id="rId838"/>
    <hyperlink ref="CX84" r:id="rId839"/>
    <hyperlink ref="CX85" r:id="rId840"/>
    <hyperlink ref="CX86" r:id="rId841"/>
    <hyperlink ref="CX87" r:id="rId842"/>
    <hyperlink ref="CX88" r:id="rId843"/>
    <hyperlink ref="CX89" r:id="rId844"/>
    <hyperlink ref="CX90" r:id="rId845"/>
    <hyperlink ref="CV92" r:id="rId846"/>
    <hyperlink ref="CX94" r:id="rId847"/>
    <hyperlink ref="CX98" r:id="rId848"/>
    <hyperlink ref="CX99" r:id="rId849"/>
    <hyperlink ref="CV103" r:id="rId850"/>
    <hyperlink ref="CX103" r:id="rId851" location="/20"/>
    <hyperlink ref="CX104" r:id="rId852"/>
    <hyperlink ref="CX105" r:id="rId853"/>
    <hyperlink ref="CX106" r:id="rId854"/>
    <hyperlink ref="CX107" r:id="rId855"/>
    <hyperlink ref="CX110" r:id="rId856"/>
    <hyperlink ref="CX111" r:id="rId857"/>
    <hyperlink ref="CV112" r:id="rId858"/>
    <hyperlink ref="CX113" r:id="rId859"/>
    <hyperlink ref="CX116" r:id="rId860"/>
    <hyperlink ref="CX119" r:id="rId861"/>
    <hyperlink ref="CV120" r:id="rId862"/>
    <hyperlink ref="CX120" r:id="rId863"/>
    <hyperlink ref="CX121" r:id="rId864"/>
    <hyperlink ref="CX122" r:id="rId865"/>
    <hyperlink ref="CV122" r:id="rId866"/>
    <hyperlink ref="CX123" r:id="rId867"/>
    <hyperlink ref="CX124" r:id="rId868"/>
    <hyperlink ref="CX126" r:id="rId869"/>
    <hyperlink ref="CX128" r:id="rId870"/>
    <hyperlink ref="CX130" r:id="rId871"/>
    <hyperlink ref="CX133" r:id="rId872"/>
    <hyperlink ref="CX136" r:id="rId873"/>
    <hyperlink ref="CX138" r:id="rId874"/>
    <hyperlink ref="CX141" r:id="rId875"/>
    <hyperlink ref="CX142" r:id="rId876"/>
    <hyperlink ref="CX143" r:id="rId877"/>
    <hyperlink ref="CX146" r:id="rId878"/>
    <hyperlink ref="CV148" r:id="rId879"/>
    <hyperlink ref="CX148" r:id="rId880"/>
    <hyperlink ref="CX149" r:id="rId881"/>
    <hyperlink ref="CX150" r:id="rId882"/>
    <hyperlink ref="CX151" r:id="rId883"/>
    <hyperlink ref="CX152" r:id="rId884" display="http://www.govt.ws"/>
    <hyperlink ref="CX59" r:id="rId885"/>
    <hyperlink ref="CX156" r:id="rId886"/>
    <hyperlink ref="CX157" r:id="rId887"/>
    <hyperlink ref="CX158" r:id="rId888"/>
    <hyperlink ref="CX161" r:id="rId889"/>
    <hyperlink ref="CX162" r:id="rId890"/>
    <hyperlink ref="CX165" r:id="rId891"/>
    <hyperlink ref="CV222" r:id="rId892"/>
    <hyperlink ref="CV225" r:id="rId893"/>
    <hyperlink ref="CV226" r:id="rId894"/>
    <hyperlink ref="CX168" r:id="rId895"/>
    <hyperlink ref="CX169" r:id="rId896"/>
    <hyperlink ref="CX173" r:id="rId897"/>
    <hyperlink ref="CX174" r:id="rId898"/>
    <hyperlink ref="CX177" r:id="rId899"/>
    <hyperlink ref="CX178" r:id="rId900"/>
    <hyperlink ref="CV180" r:id="rId901"/>
    <hyperlink ref="CX181" r:id="rId902"/>
    <hyperlink ref="CX182" r:id="rId903"/>
    <hyperlink ref="CX183" r:id="rId904"/>
    <hyperlink ref="CX192" r:id="rId905"/>
    <hyperlink ref="CX193" r:id="rId906"/>
    <hyperlink ref="CX195" r:id="rId907"/>
    <hyperlink ref="CX196" r:id="rId908"/>
    <hyperlink ref="CV198" r:id="rId909"/>
    <hyperlink ref="CX198" r:id="rId910"/>
    <hyperlink ref="CV223" r:id="rId911"/>
    <hyperlink ref="FX220" r:id="rId912"/>
    <hyperlink ref="CV224" r:id="rId913"/>
    <hyperlink ref="DT6" r:id="rId914"/>
    <hyperlink ref="DZ9" r:id="rId915"/>
    <hyperlink ref="EL10" r:id="rId916"/>
    <hyperlink ref="DZ7" r:id="rId917"/>
    <hyperlink ref="DZ5" r:id="rId918"/>
    <hyperlink ref="DZ12" r:id="rId919"/>
    <hyperlink ref="EL13" r:id="rId920"/>
    <hyperlink ref="DZ14" r:id="rId921"/>
    <hyperlink ref="DT14" r:id="rId922"/>
    <hyperlink ref="DT13" r:id="rId923"/>
    <hyperlink ref="DT12" r:id="rId924"/>
    <hyperlink ref="DT11" r:id="rId925"/>
    <hyperlink ref="DT10" r:id="rId926"/>
    <hyperlink ref="DZ11" r:id="rId927"/>
    <hyperlink ref="EL14" r:id="rId928"/>
    <hyperlink ref="DZ16" r:id="rId929"/>
    <hyperlink ref="DZ18" r:id="rId930"/>
    <hyperlink ref="EL18" r:id="rId931"/>
    <hyperlink ref="DZ19" r:id="rId932"/>
    <hyperlink ref="EL19" r:id="rId933"/>
    <hyperlink ref="DT17" r:id="rId934"/>
    <hyperlink ref="DT19" r:id="rId935"/>
    <hyperlink ref="DT21" r:id="rId936"/>
    <hyperlink ref="DT22" r:id="rId937"/>
    <hyperlink ref="EL21" r:id="rId938"/>
    <hyperlink ref="DZ22" r:id="rId939"/>
    <hyperlink ref="DZ20" r:id="rId940"/>
    <hyperlink ref="DZ23" r:id="rId941"/>
    <hyperlink ref="DZ26" r:id="rId942"/>
    <hyperlink ref="EH223" r:id="rId943"/>
    <hyperlink ref="DT33" r:id="rId944"/>
    <hyperlink ref="DT32" r:id="rId945"/>
    <hyperlink ref="DT31" r:id="rId946"/>
    <hyperlink ref="DT30" r:id="rId947"/>
    <hyperlink ref="DT29" r:id="rId948"/>
    <hyperlink ref="DT28" r:id="rId949"/>
    <hyperlink ref="EL27" r:id="rId950"/>
    <hyperlink ref="DZ27" r:id="rId951"/>
    <hyperlink ref="DZ28" r:id="rId952"/>
    <hyperlink ref="EL28" r:id="rId953"/>
    <hyperlink ref="DZ29" r:id="rId954"/>
    <hyperlink ref="EL31" r:id="rId955"/>
    <hyperlink ref="DZ32" r:id="rId956"/>
    <hyperlink ref="EL32" r:id="rId957"/>
    <hyperlink ref="DZ33" r:id="rId958"/>
    <hyperlink ref="CX33" r:id="rId959"/>
    <hyperlink ref="EL33" r:id="rId960"/>
    <hyperlink ref="DT34" r:id="rId961"/>
    <hyperlink ref="EL34" r:id="rId962"/>
    <hyperlink ref="DZ34" r:id="rId963"/>
    <hyperlink ref="DZ35" r:id="rId964"/>
    <hyperlink ref="DT35" r:id="rId965"/>
    <hyperlink ref="DT36" r:id="rId966"/>
    <hyperlink ref="DZ36" r:id="rId967"/>
    <hyperlink ref="DT37" r:id="rId968"/>
    <hyperlink ref="EH224" r:id="rId969"/>
    <hyperlink ref="EL37" r:id="rId970"/>
    <hyperlink ref="DT38" r:id="rId971"/>
    <hyperlink ref="ED36" r:id="rId972"/>
    <hyperlink ref="DT39" r:id="rId973"/>
    <hyperlink ref="DZ38" r:id="rId974"/>
    <hyperlink ref="EL38" r:id="rId975"/>
    <hyperlink ref="DZ39" r:id="rId976"/>
    <hyperlink ref="EL39" r:id="rId977"/>
    <hyperlink ref="EL40" r:id="rId978"/>
    <hyperlink ref="DZ40" r:id="rId979" display="http://www.pefa.org/en/assessment/km-jul13-pfmpr-public-en"/>
    <hyperlink ref="EL41" r:id="rId980"/>
    <hyperlink ref="DZ41" r:id="rId981" display="http://www.pefa.org/en/assessment/km-jul13-pfmpr-public-en"/>
    <hyperlink ref="DT42" r:id="rId982"/>
    <hyperlink ref="DZ42" r:id="rId983"/>
    <hyperlink ref="EL42" r:id="rId984"/>
    <hyperlink ref="DT43" r:id="rId985"/>
    <hyperlink ref="DZ43" r:id="rId986"/>
    <hyperlink ref="EL43" r:id="rId987"/>
    <hyperlink ref="DT44" r:id="rId988"/>
    <hyperlink ref="EL45" r:id="rId989"/>
    <hyperlink ref="DZ46" r:id="rId990"/>
    <hyperlink ref="DT46" r:id="rId991"/>
    <hyperlink ref="DZ47" r:id="rId992"/>
    <hyperlink ref="EL47" r:id="rId993"/>
    <hyperlink ref="DT48" r:id="rId994"/>
    <hyperlink ref="EL48" r:id="rId995"/>
    <hyperlink ref="DT49" r:id="rId996"/>
    <hyperlink ref="DZ49" r:id="rId997"/>
    <hyperlink ref="ED49" r:id="rId998"/>
    <hyperlink ref="EH225" r:id="rId999"/>
    <hyperlink ref="EL50" r:id="rId1000"/>
    <hyperlink ref="DT51" r:id="rId1001"/>
    <hyperlink ref="DZ51" r:id="rId1002"/>
    <hyperlink ref="ED51" r:id="rId1003"/>
    <hyperlink ref="DZ52" r:id="rId1004"/>
    <hyperlink ref="DZ53" r:id="rId1005"/>
    <hyperlink ref="DT54" r:id="rId1006"/>
    <hyperlink ref="DZ54" r:id="rId1007"/>
    <hyperlink ref="EL54" r:id="rId1008"/>
    <hyperlink ref="ED55" r:id="rId1009"/>
    <hyperlink ref="DZ55" r:id="rId1010"/>
    <hyperlink ref="EL57" r:id="rId1011"/>
    <hyperlink ref="DL57" r:id="rId1012"/>
    <hyperlink ref="DT58" r:id="rId1013"/>
    <hyperlink ref="DZ58" r:id="rId1014"/>
    <hyperlink ref="DT59" r:id="rId1015"/>
    <hyperlink ref="DZ175" r:id="rId1016"/>
    <hyperlink ref="DZ59" r:id="rId1017"/>
    <hyperlink ref="DZ60" r:id="rId1018"/>
    <hyperlink ref="EL60" r:id="rId1019"/>
    <hyperlink ref="EL194" r:id="rId1020"/>
    <hyperlink ref="DT61" r:id="rId1021"/>
    <hyperlink ref="DZ61" r:id="rId1022"/>
    <hyperlink ref="DT62" r:id="rId1023"/>
    <hyperlink ref="DZ62" r:id="rId1024"/>
    <hyperlink ref="DT63" r:id="rId1025"/>
    <hyperlink ref="EL63" r:id="rId1026"/>
    <hyperlink ref="DT64" r:id="rId1027"/>
    <hyperlink ref="EL64" r:id="rId1028"/>
    <hyperlink ref="DT65" r:id="rId1029"/>
    <hyperlink ref="DZ65" r:id="rId1030"/>
    <hyperlink ref="DT66" r:id="rId1031"/>
    <hyperlink ref="DZ66" r:id="rId1032"/>
    <hyperlink ref="DT67" r:id="rId1033"/>
    <hyperlink ref="EL67" r:id="rId1034"/>
    <hyperlink ref="DZ68" r:id="rId1035"/>
    <hyperlink ref="DT68" r:id="rId1036"/>
    <hyperlink ref="DT69" r:id="rId1037"/>
    <hyperlink ref="ED69" r:id="rId1038"/>
    <hyperlink ref="DZ69" r:id="rId1039"/>
    <hyperlink ref="DT70" r:id="rId1040"/>
    <hyperlink ref="DZ70" r:id="rId1041"/>
    <hyperlink ref="EL70" r:id="rId1042"/>
    <hyperlink ref="EL71" r:id="rId1043"/>
    <hyperlink ref="DT71" r:id="rId1044"/>
    <hyperlink ref="ED94" r:id="rId1045"/>
    <hyperlink ref="EL94" r:id="rId1046"/>
    <hyperlink ref="EL200" r:id="rId1047"/>
    <hyperlink ref="EL100" r:id="rId1048"/>
    <hyperlink ref="EL102" r:id="rId1049"/>
    <hyperlink ref="EL112" r:id="rId1050"/>
    <hyperlink ref="EL132" r:id="rId1051"/>
    <hyperlink ref="EL197" r:id="rId1052"/>
    <hyperlink ref="ED197" r:id="rId1053"/>
    <hyperlink ref="EL139" r:id="rId1054"/>
    <hyperlink ref="EL146" r:id="rId1055"/>
    <hyperlink ref="ED163" r:id="rId1056"/>
    <hyperlink ref="EL163" r:id="rId1057"/>
    <hyperlink ref="EL183" r:id="rId1058"/>
    <hyperlink ref="DT72" r:id="rId1059"/>
    <hyperlink ref="EL72" r:id="rId1060"/>
    <hyperlink ref="DT73" r:id="rId1061"/>
    <hyperlink ref="ED73" r:id="rId1062"/>
    <hyperlink ref="DZ73" r:id="rId1063"/>
    <hyperlink ref="DT74" r:id="rId1064"/>
    <hyperlink ref="DT75" r:id="rId1065"/>
    <hyperlink ref="DZ75" r:id="rId1066"/>
    <hyperlink ref="DT76" r:id="rId1067"/>
    <hyperlink ref="DZ76" r:id="rId1068"/>
    <hyperlink ref="DZ77" r:id="rId1069"/>
    <hyperlink ref="DT77" r:id="rId1070"/>
    <hyperlink ref="EL77" r:id="rId1071"/>
    <hyperlink ref="ED220" r:id="rId1072"/>
    <hyperlink ref="DT78" r:id="rId1073"/>
    <hyperlink ref="DT79" r:id="rId1074"/>
    <hyperlink ref="DT80" r:id="rId1075"/>
    <hyperlink ref="DT82" r:id="rId1076"/>
    <hyperlink ref="DT83" r:id="rId1077"/>
    <hyperlink ref="DT90" r:id="rId1078"/>
    <hyperlink ref="DT93" r:id="rId1079"/>
    <hyperlink ref="DT96" r:id="rId1080"/>
    <hyperlink ref="DT97" r:id="rId1081"/>
    <hyperlink ref="DT98" r:id="rId1082"/>
    <hyperlink ref="DZ78" r:id="rId1083"/>
    <hyperlink ref="EL78" r:id="rId1084"/>
    <hyperlink ref="DZ80" r:id="rId1085"/>
    <hyperlink ref="DZ79" r:id="rId1086"/>
    <hyperlink ref="EL81" r:id="rId1087"/>
    <hyperlink ref="DT81" r:id="rId1088"/>
    <hyperlink ref="DZ81" r:id="rId1089"/>
    <hyperlink ref="ED82" r:id="rId1090"/>
    <hyperlink ref="DZ83" r:id="rId1091"/>
    <hyperlink ref="EH226" r:id="rId1092"/>
    <hyperlink ref="DZ84" r:id="rId1093"/>
    <hyperlink ref="DT84" r:id="rId1094"/>
    <hyperlink ref="ED84" r:id="rId1095"/>
    <hyperlink ref="DZ85" r:id="rId1096"/>
    <hyperlink ref="DZ86" r:id="rId1097" location="ictas"/>
    <hyperlink ref="EL86" r:id="rId1098"/>
    <hyperlink ref="DZ87" r:id="rId1099"/>
    <hyperlink ref="EL87" r:id="rId1100"/>
    <hyperlink ref="EL88" r:id="rId1101"/>
    <hyperlink ref="DZ88" r:id="rId1102"/>
    <hyperlink ref="DT88" r:id="rId1103"/>
    <hyperlink ref="DZ89" r:id="rId1104"/>
    <hyperlink ref="EL89" r:id="rId1105"/>
    <hyperlink ref="DZ90" r:id="rId1106"/>
    <hyperlink ref="DT91" r:id="rId1107"/>
    <hyperlink ref="ED91" r:id="rId1108"/>
    <hyperlink ref="EL93" r:id="rId1109"/>
    <hyperlink ref="DZ93" r:id="rId1110"/>
    <hyperlink ref="DZ94" r:id="rId1111"/>
    <hyperlink ref="EL168" r:id="rId1112"/>
    <hyperlink ref="EL150" r:id="rId1113"/>
    <hyperlink ref="EL182" r:id="rId1114"/>
    <hyperlink ref="EL97" r:id="rId1115"/>
    <hyperlink ref="EL98" r:id="rId1116"/>
    <hyperlink ref="DZ98" r:id="rId1117"/>
    <hyperlink ref="DZ99" r:id="rId1118"/>
    <hyperlink ref="EL99" r:id="rId1119"/>
    <hyperlink ref="DT100" r:id="rId1120"/>
    <hyperlink ref="DZ100" r:id="rId1121"/>
    <hyperlink ref="DT101" r:id="rId1122"/>
    <hyperlink ref="EL101" r:id="rId1123"/>
    <hyperlink ref="DT103" r:id="rId1124"/>
    <hyperlink ref="DZ103" r:id="rId1125" location="/20/"/>
    <hyperlink ref="DZ104" r:id="rId1126"/>
    <hyperlink ref="DT105" r:id="rId1127"/>
    <hyperlink ref="DZ105" r:id="rId1128"/>
    <hyperlink ref="EL105" r:id="rId1129"/>
    <hyperlink ref="DZ106" r:id="rId1130"/>
    <hyperlink ref="EL106" r:id="rId1131"/>
    <hyperlink ref="DT107" r:id="rId1132"/>
    <hyperlink ref="DZ107" r:id="rId1133"/>
    <hyperlink ref="EL107" r:id="rId1134"/>
    <hyperlink ref="DZ108" r:id="rId1135"/>
    <hyperlink ref="DT109" r:id="rId1136"/>
    <hyperlink ref="DT108" r:id="rId1137"/>
    <hyperlink ref="DT110" r:id="rId1138"/>
    <hyperlink ref="DT112" r:id="rId1139"/>
    <hyperlink ref="DT113" r:id="rId1140"/>
    <hyperlink ref="DT116" r:id="rId1141"/>
    <hyperlink ref="DZ109" r:id="rId1142"/>
    <hyperlink ref="EL109" r:id="rId1143"/>
    <hyperlink ref="DZ110" r:id="rId1144"/>
    <hyperlink ref="DZ111" r:id="rId1145"/>
    <hyperlink ref="EL111" r:id="rId1146"/>
    <hyperlink ref="DZ112" r:id="rId1147"/>
    <hyperlink ref="DZ156" r:id="rId1148"/>
    <hyperlink ref="DZ113" r:id="rId1149"/>
    <hyperlink ref="EL113" r:id="rId1150"/>
    <hyperlink ref="DT115" r:id="rId1151"/>
    <hyperlink ref="ED115" r:id="rId1152"/>
    <hyperlink ref="DZ115" r:id="rId1153"/>
    <hyperlink ref="DZ116" r:id="rId1154"/>
    <hyperlink ref="DT117" r:id="rId1155"/>
    <hyperlink ref="DZ117" r:id="rId1156"/>
    <hyperlink ref="EL117" r:id="rId1157"/>
    <hyperlink ref="ED117" r:id="rId1158"/>
    <hyperlink ref="DT237" r:id="rId1159"/>
    <hyperlink ref="DT119" r:id="rId1160"/>
    <hyperlink ref="DZ119" r:id="rId1161"/>
    <hyperlink ref="EL119" r:id="rId1162"/>
    <hyperlink ref="DZ120" r:id="rId1163"/>
    <hyperlink ref="DT121" r:id="rId1164"/>
    <hyperlink ref="DZ121" r:id="rId1165"/>
    <hyperlink ref="DZ122" r:id="rId1166"/>
    <hyperlink ref="EL122" r:id="rId1167"/>
    <hyperlink ref="DT124" r:id="rId1168"/>
    <hyperlink ref="DT125" r:id="rId1169"/>
    <hyperlink ref="DT123" r:id="rId1170"/>
    <hyperlink ref="DZ123" r:id="rId1171"/>
    <hyperlink ref="EL124" r:id="rId1172"/>
    <hyperlink ref="DZ124" r:id="rId1173"/>
    <hyperlink ref="ED125" r:id="rId1174"/>
    <hyperlink ref="EL125" r:id="rId1175"/>
    <hyperlink ref="EL126" r:id="rId1176"/>
    <hyperlink ref="DZ126" r:id="rId1177"/>
    <hyperlink ref="DZ128" r:id="rId1178"/>
    <hyperlink ref="DZ129" r:id="rId1179"/>
    <hyperlink ref="DT129" r:id="rId1180"/>
    <hyperlink ref="ED129" r:id="rId1181"/>
    <hyperlink ref="EL129" r:id="rId1182"/>
    <hyperlink ref="DT130" r:id="rId1183"/>
    <hyperlink ref="DZ130" r:id="rId1184"/>
    <hyperlink ref="DZ131" r:id="rId1185"/>
    <hyperlink ref="ED132" r:id="rId1186"/>
    <hyperlink ref="DT133" r:id="rId1187"/>
    <hyperlink ref="DZ133" r:id="rId1188"/>
    <hyperlink ref="DZ134" r:id="rId1189"/>
    <hyperlink ref="DT135" r:id="rId1190"/>
    <hyperlink ref="EL135" r:id="rId1191"/>
    <hyperlink ref="DT136" r:id="rId1192"/>
    <hyperlink ref="DZ136" r:id="rId1193"/>
    <hyperlink ref="EL136" r:id="rId1194"/>
    <hyperlink ref="ED137" r:id="rId1195"/>
    <hyperlink ref="DT138" r:id="rId1196"/>
    <hyperlink ref="DZ138" r:id="rId1197"/>
    <hyperlink ref="EL138" r:id="rId1198"/>
    <hyperlink ref="DZ140" r:id="rId1199"/>
    <hyperlink ref="DT140" r:id="rId1200"/>
    <hyperlink ref="DT141" r:id="rId1201"/>
    <hyperlink ref="DZ141" r:id="rId1202"/>
    <hyperlink ref="DT142" r:id="rId1203"/>
    <hyperlink ref="DT132" r:id="rId1204"/>
    <hyperlink ref="DZ142" r:id="rId1205"/>
    <hyperlink ref="DZ143" r:id="rId1206"/>
    <hyperlink ref="EL143" r:id="rId1207"/>
    <hyperlink ref="DZ144" r:id="rId1208"/>
    <hyperlink ref="DT145" r:id="rId1209"/>
    <hyperlink ref="EL145" r:id="rId1210"/>
    <hyperlink ref="DT146" r:id="rId1211"/>
    <hyperlink ref="DZ146" r:id="rId1212"/>
    <hyperlink ref="DT147" r:id="rId1213"/>
    <hyperlink ref="DZ147" r:id="rId1214"/>
    <hyperlink ref="DT148" r:id="rId1215"/>
    <hyperlink ref="DZ148" r:id="rId1216"/>
    <hyperlink ref="EL148" r:id="rId1217"/>
    <hyperlink ref="EL149" r:id="rId1218"/>
    <hyperlink ref="DZ149" r:id="rId1219"/>
    <hyperlink ref="DZ150" r:id="rId1220"/>
    <hyperlink ref="EL151" r:id="rId1221"/>
    <hyperlink ref="DZ151" r:id="rId1222"/>
    <hyperlink ref="DZ152" r:id="rId1223"/>
    <hyperlink ref="DZ194" r:id="rId1224"/>
    <hyperlink ref="DZ163" r:id="rId1225"/>
    <hyperlink ref="DZ153" r:id="rId1226"/>
    <hyperlink ref="EL154" r:id="rId1227"/>
    <hyperlink ref="DT155" r:id="rId1228"/>
    <hyperlink ref="EL155" r:id="rId1229"/>
    <hyperlink ref="DT156" r:id="rId1230"/>
    <hyperlink ref="DT157" r:id="rId1231"/>
    <hyperlink ref="DZ157" r:id="rId1232"/>
    <hyperlink ref="EL157" r:id="rId1233"/>
    <hyperlink ref="DT158" r:id="rId1234"/>
    <hyperlink ref="EL158" r:id="rId1235"/>
    <hyperlink ref="DZ160" r:id="rId1236"/>
    <hyperlink ref="DT161" r:id="rId1237"/>
    <hyperlink ref="DZ162" r:id="rId1238"/>
    <hyperlink ref="DT162" r:id="rId1239"/>
    <hyperlink ref="DT164" r:id="rId1240"/>
    <hyperlink ref="ED164" r:id="rId1241"/>
    <hyperlink ref="DT165" r:id="rId1242"/>
    <hyperlink ref="DZ165" r:id="rId1243"/>
    <hyperlink ref="EL165" r:id="rId1244"/>
    <hyperlink ref="DT166" r:id="rId1245"/>
    <hyperlink ref="ED166" r:id="rId1246"/>
    <hyperlink ref="DT167" r:id="rId1247"/>
    <hyperlink ref="DZ167" r:id="rId1248"/>
    <hyperlink ref="EL167" r:id="rId1249"/>
    <hyperlink ref="DT168" r:id="rId1250"/>
    <hyperlink ref="DZ168" r:id="rId1251"/>
    <hyperlink ref="EL169" r:id="rId1252"/>
    <hyperlink ref="DT169" r:id="rId1253"/>
    <hyperlink ref="ED170" r:id="rId1254"/>
    <hyperlink ref="EL170" r:id="rId1255"/>
    <hyperlink ref="DZ170" r:id="rId1256"/>
    <hyperlink ref="DT171" r:id="rId1257"/>
    <hyperlink ref="EL171" r:id="rId1258"/>
    <hyperlink ref="DZ171" r:id="rId1259"/>
    <hyperlink ref="DT172" r:id="rId1260"/>
    <hyperlink ref="DZ172" r:id="rId1261"/>
    <hyperlink ref="DT173" r:id="rId1262"/>
    <hyperlink ref="DZ173" r:id="rId1263"/>
    <hyperlink ref="EL174" r:id="rId1264"/>
    <hyperlink ref="DZ174" r:id="rId1265"/>
    <hyperlink ref="DT174" r:id="rId1266"/>
    <hyperlink ref="DZ176" r:id="rId1267"/>
    <hyperlink ref="EL176" r:id="rId1268"/>
    <hyperlink ref="DT175" r:id="rId1269"/>
    <hyperlink ref="ED175" r:id="rId1270"/>
    <hyperlink ref="EL175" r:id="rId1271"/>
    <hyperlink ref="DT177" r:id="rId1272"/>
    <hyperlink ref="EL177" r:id="rId1273"/>
    <hyperlink ref="DZ177" r:id="rId1274"/>
    <hyperlink ref="DT178" r:id="rId1275"/>
    <hyperlink ref="DZ179" r:id="rId1276"/>
    <hyperlink ref="DT179" r:id="rId1277"/>
    <hyperlink ref="DT180" r:id="rId1278"/>
    <hyperlink ref="EL180" r:id="rId1279"/>
    <hyperlink ref="DZ181" r:id="rId1280"/>
    <hyperlink ref="DT182" r:id="rId1281"/>
    <hyperlink ref="EL181" r:id="rId1282"/>
    <hyperlink ref="DZ182" r:id="rId1283"/>
    <hyperlink ref="DZ97" r:id="rId1284"/>
    <hyperlink ref="DT183" r:id="rId1285"/>
    <hyperlink ref="DZ183" r:id="rId1286"/>
    <hyperlink ref="DT184" r:id="rId1287"/>
    <hyperlink ref="DZ184" r:id="rId1288"/>
    <hyperlink ref="DT185" r:id="rId1289"/>
    <hyperlink ref="DT186" r:id="rId1290"/>
    <hyperlink ref="ED186" r:id="rId1291"/>
    <hyperlink ref="DT187" r:id="rId1292"/>
    <hyperlink ref="DT188" r:id="rId1293"/>
    <hyperlink ref="DZ187" r:id="rId1294"/>
    <hyperlink ref="ED188" r:id="rId1295"/>
    <hyperlink ref="EL188" r:id="rId1296"/>
    <hyperlink ref="DZ188" r:id="rId1297"/>
    <hyperlink ref="DT190" r:id="rId1298"/>
    <hyperlink ref="DZ190" r:id="rId1299"/>
    <hyperlink ref="DZ191" r:id="rId1300"/>
    <hyperlink ref="DZ192" r:id="rId1301"/>
    <hyperlink ref="DT192" r:id="rId1302"/>
    <hyperlink ref="DT193" r:id="rId1303"/>
    <hyperlink ref="DZ193" r:id="rId1304"/>
    <hyperlink ref="DT195" r:id="rId1305"/>
    <hyperlink ref="EL195" r:id="rId1306"/>
    <hyperlink ref="DT196" r:id="rId1307"/>
    <hyperlink ref="DT198" r:id="rId1308"/>
    <hyperlink ref="DZ196" r:id="rId1309"/>
    <hyperlink ref="EL196" r:id="rId1310"/>
    <hyperlink ref="DZ197" r:id="rId1311"/>
    <hyperlink ref="EL198" r:id="rId1312"/>
    <hyperlink ref="EL199" r:id="rId1313"/>
    <hyperlink ref="DZ198" r:id="rId1314"/>
    <hyperlink ref="DZ199" r:id="rId1315"/>
    <hyperlink ref="DZ200" r:id="rId1316"/>
    <hyperlink ref="EL90" r:id="rId1317"/>
    <hyperlink ref="FX221" r:id="rId1318"/>
    <hyperlink ref="EP221" r:id="rId1319"/>
    <hyperlink ref="EF221" r:id="rId1320"/>
    <hyperlink ref="EN220" r:id="rId1321"/>
    <hyperlink ref="CX227" r:id="rId1322"/>
    <hyperlink ref="CX228" r:id="rId1323"/>
    <hyperlink ref="CX229" r:id="rId1324"/>
    <hyperlink ref="CX230" r:id="rId1325"/>
    <hyperlink ref="CX231" r:id="rId1326"/>
    <hyperlink ref="ED6" r:id="rId1327"/>
    <hyperlink ref="DZ6" r:id="rId1328"/>
    <hyperlink ref="FB220" r:id="rId1329"/>
    <hyperlink ref="FD182" r:id="rId1330"/>
    <hyperlink ref="FD192" r:id="rId1331"/>
    <hyperlink ref="FD199" r:id="rId1332"/>
    <hyperlink ref="FD3" r:id="rId1333"/>
    <hyperlink ref="FD7" r:id="rId1334"/>
    <hyperlink ref="FD11" r:id="rId1335"/>
    <hyperlink ref="FD12" r:id="rId1336"/>
    <hyperlink ref="FD4" r:id="rId1337"/>
    <hyperlink ref="FD9" r:id="rId1338"/>
    <hyperlink ref="FD10" r:id="rId1339"/>
    <hyperlink ref="FD8" r:id="rId1340"/>
    <hyperlink ref="FD13" r:id="rId1341"/>
    <hyperlink ref="FD14" r:id="rId1342"/>
    <hyperlink ref="FD16" r:id="rId1343"/>
    <hyperlink ref="FD18" r:id="rId1344"/>
    <hyperlink ref="FD19" r:id="rId1345"/>
    <hyperlink ref="FD25" r:id="rId1346"/>
    <hyperlink ref="FD26" r:id="rId1347"/>
    <hyperlink ref="FD28" r:id="rId1348"/>
    <hyperlink ref="FD29" r:id="rId1349"/>
    <hyperlink ref="FD33" r:id="rId1350"/>
    <hyperlink ref="FD37" r:id="rId1351"/>
    <hyperlink ref="FD39" r:id="rId1352"/>
    <hyperlink ref="FD147" r:id="rId1353"/>
    <hyperlink ref="FD153" r:id="rId1354"/>
    <hyperlink ref="FD156" r:id="rId1355"/>
    <hyperlink ref="FD157" r:id="rId1356"/>
    <hyperlink ref="FD158" r:id="rId1357"/>
    <hyperlink ref="FD161" r:id="rId1358"/>
    <hyperlink ref="FD162" r:id="rId1359"/>
    <hyperlink ref="FD165" r:id="rId1360"/>
    <hyperlink ref="FD167" r:id="rId1361"/>
    <hyperlink ref="FD168" r:id="rId1362"/>
    <hyperlink ref="FD172" r:id="rId1363"/>
    <hyperlink ref="FD173" r:id="rId1364"/>
    <hyperlink ref="FD174" r:id="rId1365"/>
    <hyperlink ref="FD179" r:id="rId1366"/>
    <hyperlink ref="FD188" r:id="rId1367"/>
    <hyperlink ref="FD189" r:id="rId1368"/>
    <hyperlink ref="FD196" r:id="rId1369"/>
    <hyperlink ref="FD197" r:id="rId1370"/>
    <hyperlink ref="FD198" r:id="rId1371"/>
    <hyperlink ref="FB221" r:id="rId1372"/>
    <hyperlink ref="FG220" r:id="rId1373"/>
    <hyperlink ref="FJ189" r:id="rId1374"/>
    <hyperlink ref="FR189" r:id="rId1375"/>
    <hyperlink ref="FR187" r:id="rId1376" display="http://www.freebalance.com/news/2011/Uganda-Launches-FreeBalance-Integrated-Personnel-and-Payroll-System.asp "/>
    <hyperlink ref="FJ182" r:id="rId1377"/>
    <hyperlink ref="FR182" r:id="rId1378"/>
    <hyperlink ref="FJ188" r:id="rId1379"/>
    <hyperlink ref="FR188" r:id="rId1380"/>
    <hyperlink ref="FR194" r:id="rId1381"/>
    <hyperlink ref="FR196" r:id="rId1382"/>
    <hyperlink ref="FR198" r:id="rId1383"/>
    <hyperlink ref="FJ200" r:id="rId1384"/>
    <hyperlink ref="FR199" r:id="rId1385"/>
    <hyperlink ref="FJ199" r:id="rId1386"/>
    <hyperlink ref="FJ198" r:id="rId1387"/>
    <hyperlink ref="FJ197" r:id="rId1388"/>
    <hyperlink ref="CX197" r:id="rId1389"/>
    <hyperlink ref="FR197" r:id="rId1390"/>
    <hyperlink ref="FR195" r:id="rId1391"/>
    <hyperlink ref="FD195" r:id="rId1392"/>
    <hyperlink ref="FJ195" r:id="rId1393"/>
    <hyperlink ref="FD194" r:id="rId1394"/>
    <hyperlink ref="FJ194" r:id="rId1395"/>
    <hyperlink ref="FR193" r:id="rId1396"/>
    <hyperlink ref="FR192" r:id="rId1397"/>
    <hyperlink ref="FJ191" r:id="rId1398"/>
    <hyperlink ref="FR191" r:id="rId1399"/>
    <hyperlink ref="FJ190" r:id="rId1400"/>
    <hyperlink ref="FR190" r:id="rId1401"/>
    <hyperlink ref="FD187" r:id="rId1402"/>
    <hyperlink ref="FJ187" r:id="rId1403"/>
    <hyperlink ref="FJ181" r:id="rId1404"/>
    <hyperlink ref="FD181" r:id="rId1405"/>
    <hyperlink ref="FR181" r:id="rId1406"/>
    <hyperlink ref="FN220" r:id="rId1407"/>
    <hyperlink ref="FJ184" r:id="rId1408"/>
    <hyperlink ref="FD184" r:id="rId1409"/>
    <hyperlink ref="FR184" r:id="rId1410"/>
    <hyperlink ref="FG221" r:id="rId1411"/>
    <hyperlink ref="FJ3" r:id="rId1412"/>
    <hyperlink ref="FJ11" r:id="rId1413"/>
    <hyperlink ref="FJ4" r:id="rId1414"/>
    <hyperlink ref="FJ12" r:id="rId1415"/>
    <hyperlink ref="FR4" r:id="rId1416"/>
    <hyperlink ref="FR3" r:id="rId1417"/>
    <hyperlink ref="FJ22" r:id="rId1418"/>
    <hyperlink ref="FJ17" r:id="rId1419"/>
    <hyperlink ref="FR17" r:id="rId1420"/>
    <hyperlink ref="FJ16" r:id="rId1421"/>
    <hyperlink ref="FJ20" r:id="rId1422"/>
    <hyperlink ref="FJ19" r:id="rId1423"/>
    <hyperlink ref="FJ23" r:id="rId1424"/>
    <hyperlink ref="FR23" r:id="rId1425"/>
    <hyperlink ref="FR22" r:id="rId1426"/>
    <hyperlink ref="FR20" r:id="rId1427"/>
    <hyperlink ref="FR10" r:id="rId1428"/>
    <hyperlink ref="FJ7" r:id="rId1429"/>
    <hyperlink ref="FR7" r:id="rId1430"/>
    <hyperlink ref="FJ26" r:id="rId1431"/>
    <hyperlink ref="FR27" r:id="rId1432"/>
    <hyperlink ref="FJ36" r:id="rId1433"/>
    <hyperlink ref="FJ30" r:id="rId1434"/>
    <hyperlink ref="FJ33" r:id="rId1435"/>
    <hyperlink ref="FJ34" r:id="rId1436"/>
    <hyperlink ref="FR36" r:id="rId1437"/>
    <hyperlink ref="FJ32" r:id="rId1438"/>
    <hyperlink ref="FJ152" r:id="rId1439"/>
    <hyperlink ref="FJ148" r:id="rId1440"/>
    <hyperlink ref="FR157" r:id="rId1441"/>
    <hyperlink ref="FR158" r:id="rId1442"/>
    <hyperlink ref="FR148" r:id="rId1443"/>
    <hyperlink ref="FR172" r:id="rId1444"/>
    <hyperlink ref="FJ172" r:id="rId1445"/>
    <hyperlink ref="FJ165" r:id="rId1446"/>
    <hyperlink ref="FR165" r:id="rId1447"/>
    <hyperlink ref="FJ166" r:id="rId1448"/>
    <hyperlink ref="FR166" r:id="rId1449"/>
    <hyperlink ref="FR171" r:id="rId1450"/>
    <hyperlink ref="FJ176" r:id="rId1451"/>
    <hyperlink ref="FR176" r:id="rId1452"/>
    <hyperlink ref="FJ177" r:id="rId1453"/>
    <hyperlink ref="FR177" r:id="rId1454"/>
    <hyperlink ref="FR179" r:id="rId1455"/>
    <hyperlink ref="FR167" r:id="rId1456"/>
    <hyperlink ref="FJ178" r:id="rId1457"/>
    <hyperlink ref="FR178" r:id="rId1458"/>
    <hyperlink ref="FJ15" r:id="rId1459"/>
    <hyperlink ref="FR15" r:id="rId1460"/>
    <hyperlink ref="FJ14" r:id="rId1461"/>
    <hyperlink ref="FR14" r:id="rId1462"/>
    <hyperlink ref="FR38" r:id="rId1463"/>
    <hyperlink ref="FJ38" r:id="rId1464"/>
    <hyperlink ref="FR183" r:id="rId1465"/>
    <hyperlink ref="FJ183" r:id="rId1466"/>
    <hyperlink ref="FD183" r:id="rId1467"/>
    <hyperlink ref="FG222" r:id="rId1468"/>
    <hyperlink ref="FD177" r:id="rId1469"/>
    <hyperlink ref="FJ175" r:id="rId1470"/>
    <hyperlink ref="FD170" r:id="rId1471"/>
    <hyperlink ref="FJ170" r:id="rId1472"/>
    <hyperlink ref="FR170" r:id="rId1473"/>
    <hyperlink ref="FD169" r:id="rId1474"/>
    <hyperlink ref="FJ169" r:id="rId1475"/>
    <hyperlink ref="FR169" r:id="rId1476"/>
    <hyperlink ref="FJ164" r:id="rId1477"/>
    <hyperlink ref="FR164" r:id="rId1478"/>
    <hyperlink ref="FR163" r:id="rId1479"/>
    <hyperlink ref="FR162" r:id="rId1480"/>
    <hyperlink ref="FJ162" r:id="rId1481"/>
    <hyperlink ref="FR161" r:id="rId1482"/>
    <hyperlink ref="FR34" r:id="rId1483"/>
    <hyperlink ref="FR33" r:id="rId1484"/>
    <hyperlink ref="FR32" r:id="rId1485"/>
    <hyperlink ref="FD123" r:id="rId1486"/>
    <hyperlink ref="FD43" r:id="rId1487"/>
    <hyperlink ref="FD45" r:id="rId1488"/>
    <hyperlink ref="FD46" r:id="rId1489"/>
    <hyperlink ref="FD47" r:id="rId1490"/>
    <hyperlink ref="FD48" r:id="rId1491"/>
    <hyperlink ref="FD49" r:id="rId1492"/>
    <hyperlink ref="FD51" r:id="rId1493"/>
    <hyperlink ref="FD53" r:id="rId1494"/>
    <hyperlink ref="FD54" r:id="rId1495"/>
    <hyperlink ref="FD58" r:id="rId1496"/>
    <hyperlink ref="FD59" r:id="rId1497"/>
    <hyperlink ref="FD60" r:id="rId1498"/>
    <hyperlink ref="FD61" r:id="rId1499"/>
    <hyperlink ref="FD62" r:id="rId1500"/>
    <hyperlink ref="FD65" r:id="rId1501"/>
    <hyperlink ref="FD66" r:id="rId1502"/>
    <hyperlink ref="FD68" r:id="rId1503"/>
    <hyperlink ref="FD70" r:id="rId1504"/>
    <hyperlink ref="FD75" r:id="rId1505"/>
    <hyperlink ref="FD76" r:id="rId1506"/>
    <hyperlink ref="FD77" r:id="rId1507"/>
    <hyperlink ref="FD79" r:id="rId1508"/>
    <hyperlink ref="FD80" r:id="rId1509"/>
    <hyperlink ref="FD81" r:id="rId1510"/>
    <hyperlink ref="FD83" r:id="rId1511"/>
    <hyperlink ref="FD84" r:id="rId1512"/>
    <hyperlink ref="FD85" r:id="rId1513"/>
    <hyperlink ref="FD87" r:id="rId1514"/>
    <hyperlink ref="FD88" r:id="rId1515"/>
    <hyperlink ref="FD96" r:id="rId1516"/>
    <hyperlink ref="FD98" r:id="rId1517"/>
    <hyperlink ref="FD104" r:id="rId1518"/>
    <hyperlink ref="FD105" r:id="rId1519"/>
    <hyperlink ref="FD106" r:id="rId1520"/>
    <hyperlink ref="FD107" r:id="rId1521"/>
    <hyperlink ref="FD108" r:id="rId1522"/>
    <hyperlink ref="FD110" r:id="rId1523"/>
    <hyperlink ref="FD113" r:id="rId1524"/>
    <hyperlink ref="FD116" r:id="rId1525"/>
    <hyperlink ref="FD117" r:id="rId1526"/>
    <hyperlink ref="FD119" r:id="rId1527"/>
    <hyperlink ref="FD129" r:id="rId1528"/>
    <hyperlink ref="FD134" r:id="rId1529"/>
    <hyperlink ref="FD138" r:id="rId1530"/>
    <hyperlink ref="FD140" r:id="rId1531"/>
    <hyperlink ref="FD141" r:id="rId1532"/>
    <hyperlink ref="FD142" r:id="rId1533"/>
    <hyperlink ref="FD86" r:id="rId1534"/>
    <hyperlink ref="FD139" r:id="rId1535"/>
    <hyperlink ref="FD114" r:id="rId1536"/>
    <hyperlink ref="FJ40" r:id="rId1537"/>
    <hyperlink ref="FR40" r:id="rId1538"/>
    <hyperlink ref="FJ49" r:id="rId1539"/>
    <hyperlink ref="FJ43" r:id="rId1540"/>
    <hyperlink ref="FR43" r:id="rId1541"/>
    <hyperlink ref="FR44" r:id="rId1542"/>
    <hyperlink ref="FJ65" r:id="rId1543" location="auc" display="http://www.fas.ge/4133 - auc"/>
    <hyperlink ref="FR65" r:id="rId1544"/>
    <hyperlink ref="FJ69" r:id="rId1545"/>
    <hyperlink ref="FR69" r:id="rId1546"/>
    <hyperlink ref="FR55" r:id="rId1547"/>
    <hyperlink ref="FR60" r:id="rId1548"/>
    <hyperlink ref="FR66" r:id="rId1549"/>
    <hyperlink ref="FJ76" r:id="rId1550"/>
    <hyperlink ref="FJ83" r:id="rId1551"/>
    <hyperlink ref="FJ88" r:id="rId1552"/>
    <hyperlink ref="FR88" r:id="rId1553"/>
    <hyperlink ref="FR86" r:id="rId1554"/>
    <hyperlink ref="FR76" r:id="rId1555"/>
    <hyperlink ref="FR80" r:id="rId1556"/>
    <hyperlink ref="FJ75" r:id="rId1557"/>
    <hyperlink ref="FJ90" r:id="rId1558"/>
    <hyperlink ref="FR90" r:id="rId1559"/>
    <hyperlink ref="FR110" r:id="rId1560"/>
    <hyperlink ref="FJ101" r:id="rId1561"/>
    <hyperlink ref="FR101" r:id="rId1562"/>
    <hyperlink ref="FR97" r:id="rId1563"/>
    <hyperlink ref="FR100" r:id="rId1564"/>
    <hyperlink ref="FJ100" r:id="rId1565"/>
    <hyperlink ref="FR111" r:id="rId1566"/>
    <hyperlink ref="FJ111" r:id="rId1567"/>
    <hyperlink ref="FJ112" r:id="rId1568"/>
    <hyperlink ref="FR107" r:id="rId1569"/>
    <hyperlink ref="FR115" r:id="rId1570"/>
    <hyperlink ref="FJ134" r:id="rId1571"/>
    <hyperlink ref="FR134" r:id="rId1572"/>
    <hyperlink ref="FR119" r:id="rId1573"/>
    <hyperlink ref="FR122" r:id="rId1574"/>
    <hyperlink ref="FR125" r:id="rId1575"/>
    <hyperlink ref="FR128" r:id="rId1576"/>
    <hyperlink ref="FR136" r:id="rId1577"/>
    <hyperlink ref="FJ136" r:id="rId1578"/>
    <hyperlink ref="FJ142" r:id="rId1579"/>
    <hyperlink ref="FJ140" r:id="rId1580"/>
    <hyperlink ref="FR142" r:id="rId1581"/>
    <hyperlink ref="FR41" r:id="rId1582"/>
    <hyperlink ref="FR59" r:id="rId1583"/>
    <hyperlink ref="FR64" r:id="rId1584"/>
    <hyperlink ref="FR77" r:id="rId1585"/>
    <hyperlink ref="FR99" r:id="rId1586"/>
    <hyperlink ref="FJ104" r:id="rId1587"/>
    <hyperlink ref="FR75" r:id="rId1588"/>
    <hyperlink ref="FD143" r:id="rId1589"/>
    <hyperlink ref="FD144" r:id="rId1590"/>
    <hyperlink ref="FD146" r:id="rId1591"/>
    <hyperlink ref="FR146" r:id="rId1592"/>
    <hyperlink ref="FJ5" r:id="rId1593"/>
    <hyperlink ref="FR5" r:id="rId1594"/>
    <hyperlink ref="FD6" r:id="rId1595"/>
    <hyperlink ref="FJ10" r:id="rId1596"/>
    <hyperlink ref="FR12" r:id="rId1597"/>
    <hyperlink ref="FJ13" r:id="rId1598"/>
    <hyperlink ref="FR13" r:id="rId1599"/>
    <hyperlink ref="FR16" r:id="rId1600"/>
    <hyperlink ref="FJ18" r:id="rId1601"/>
    <hyperlink ref="FR18" r:id="rId1602"/>
    <hyperlink ref="FR19" r:id="rId1603"/>
    <hyperlink ref="FJ21" r:id="rId1604"/>
    <hyperlink ref="FR21" r:id="rId1605"/>
    <hyperlink ref="FR132" r:id="rId1606"/>
    <hyperlink ref="FR24" r:id="rId1607"/>
    <hyperlink ref="FJ24" r:id="rId1608"/>
    <hyperlink ref="FR30" r:id="rId1609"/>
    <hyperlink ref="FD30" r:id="rId1610"/>
    <hyperlink ref="FD32" r:id="rId1611"/>
    <hyperlink ref="FD35" r:id="rId1612"/>
    <hyperlink ref="FJ35" r:id="rId1613"/>
    <hyperlink ref="FJ37" r:id="rId1614"/>
    <hyperlink ref="FR37" r:id="rId1615"/>
    <hyperlink ref="FD40" r:id="rId1616"/>
    <hyperlink ref="FJ41" r:id="rId1617"/>
    <hyperlink ref="FJ42" r:id="rId1618"/>
    <hyperlink ref="FR42" r:id="rId1619"/>
    <hyperlink ref="FD42" r:id="rId1620"/>
    <hyperlink ref="FJ45" r:id="rId1621"/>
    <hyperlink ref="FJ46" r:id="rId1622"/>
    <hyperlink ref="FR46" r:id="rId1623"/>
    <hyperlink ref="FR48" r:id="rId1624"/>
    <hyperlink ref="DT40" r:id="rId1625"/>
    <hyperlink ref="DT41" r:id="rId1626"/>
    <hyperlink ref="FJ54" r:id="rId1627"/>
    <hyperlink ref="FR54" r:id="rId1628"/>
    <hyperlink ref="FJ55" r:id="rId1629"/>
    <hyperlink ref="FJ60" r:id="rId1630"/>
    <hyperlink ref="FD63" r:id="rId1631"/>
    <hyperlink ref="FD72" r:id="rId1632"/>
    <hyperlink ref="FR83" r:id="rId1633"/>
    <hyperlink ref="FJ78" r:id="rId1634"/>
    <hyperlink ref="FR78" r:id="rId1635"/>
    <hyperlink ref="FD78" r:id="rId1636"/>
    <hyperlink ref="FJ79" r:id="rId1637"/>
    <hyperlink ref="FR79" r:id="rId1638"/>
    <hyperlink ref="FJ80" r:id="rId1639"/>
    <hyperlink ref="FR35" r:id="rId1640"/>
    <hyperlink ref="FR56" r:id="rId1641"/>
    <hyperlink ref="FJ56" r:id="rId1642"/>
    <hyperlink ref="FJ57" r:id="rId1643"/>
    <hyperlink ref="FR57" r:id="rId1644"/>
    <hyperlink ref="FJ82" r:id="rId1645"/>
    <hyperlink ref="FR82" r:id="rId1646"/>
    <hyperlink ref="FJ129" r:id="rId1647"/>
    <hyperlink ref="FR129" r:id="rId1648"/>
    <hyperlink ref="FD23" r:id="rId1649"/>
    <hyperlink ref="FJ96" r:id="rId1650"/>
    <hyperlink ref="FR96" r:id="rId1651"/>
    <hyperlink ref="FJ98" r:id="rId1652"/>
    <hyperlink ref="FR98" r:id="rId1653"/>
    <hyperlink ref="FR104" r:id="rId1654"/>
    <hyperlink ref="FJ105" r:id="rId1655"/>
    <hyperlink ref="FR105" r:id="rId1656"/>
    <hyperlink ref="FR112" r:id="rId1657"/>
    <hyperlink ref="FR117" r:id="rId1658"/>
    <hyperlink ref="FR118" r:id="rId1659"/>
    <hyperlink ref="FR120" r:id="rId1660"/>
    <hyperlink ref="FJ120" r:id="rId1661"/>
    <hyperlink ref="FD120" r:id="rId1662"/>
    <hyperlink ref="FR121" r:id="rId1663"/>
    <hyperlink ref="FR123" r:id="rId1664"/>
    <hyperlink ref="FJ122" r:id="rId1665"/>
    <hyperlink ref="FJ125" r:id="rId1666"/>
    <hyperlink ref="FJ128" r:id="rId1667"/>
    <hyperlink ref="FD126" r:id="rId1668"/>
    <hyperlink ref="FJ126" r:id="rId1669"/>
    <hyperlink ref="FR126" r:id="rId1670"/>
    <hyperlink ref="FD135" r:id="rId1671"/>
    <hyperlink ref="FD136" r:id="rId1672"/>
    <hyperlink ref="FR138" r:id="rId1673"/>
    <hyperlink ref="FJ139" r:id="rId1674"/>
    <hyperlink ref="FR175" r:id="rId1675"/>
    <hyperlink ref="FR140" r:id="rId1676"/>
    <hyperlink ref="FJ145" r:id="rId1677"/>
    <hyperlink ref="FR145" r:id="rId1678"/>
    <hyperlink ref="FJ146" r:id="rId1679"/>
    <hyperlink ref="FR152" r:id="rId1680"/>
    <hyperlink ref="FJ147" r:id="rId1681"/>
    <hyperlink ref="FR147" r:id="rId1682"/>
    <hyperlink ref="FJ149" r:id="rId1683"/>
    <hyperlink ref="FR149" r:id="rId1684"/>
    <hyperlink ref="FR150" r:id="rId1685"/>
    <hyperlink ref="FJ150" r:id="rId1686"/>
    <hyperlink ref="FD150" r:id="rId1687"/>
    <hyperlink ref="FJ151" r:id="rId1688"/>
    <hyperlink ref="FR151" r:id="rId1689"/>
    <hyperlink ref="FD151" r:id="rId1690"/>
    <hyperlink ref="FR154" r:id="rId1691"/>
    <hyperlink ref="FJ154" r:id="rId1692"/>
    <hyperlink ref="FJ156" r:id="rId1693"/>
    <hyperlink ref="FR156" r:id="rId1694"/>
    <hyperlink ref="FJ157" r:id="rId1695"/>
    <hyperlink ref="FR173" r:id="rId1696"/>
    <hyperlink ref="FD50" r:id="rId1697"/>
    <hyperlink ref="FR50" r:id="rId1698"/>
    <hyperlink ref="FD15" r:id="rId1699"/>
    <hyperlink ref="FD17" r:id="rId1700"/>
    <hyperlink ref="FD20" r:id="rId1701"/>
    <hyperlink ref="FD21" r:id="rId1702"/>
    <hyperlink ref="FD22" r:id="rId1703"/>
    <hyperlink ref="FD24" r:id="rId1704"/>
    <hyperlink ref="FD31" r:id="rId1705"/>
    <hyperlink ref="FD34" r:id="rId1706"/>
    <hyperlink ref="FD27" r:id="rId1707"/>
    <hyperlink ref="FD36" r:id="rId1708"/>
    <hyperlink ref="FD38" r:id="rId1709"/>
    <hyperlink ref="FD44" r:id="rId1710"/>
    <hyperlink ref="FD41" r:id="rId1711"/>
    <hyperlink ref="FD55" r:id="rId1712"/>
    <hyperlink ref="FD131" r:id="rId1713"/>
    <hyperlink ref="FB222" r:id="rId1714"/>
    <hyperlink ref="FD64" r:id="rId1715"/>
    <hyperlink ref="FD67" r:id="rId1716"/>
    <hyperlink ref="FD89" r:id="rId1717"/>
    <hyperlink ref="FD90" r:id="rId1718"/>
    <hyperlink ref="FD69" r:id="rId1719"/>
    <hyperlink ref="FD92" r:id="rId1720"/>
    <hyperlink ref="FD93" r:id="rId1721"/>
    <hyperlink ref="FD95" r:id="rId1722"/>
    <hyperlink ref="FD99" r:id="rId1723"/>
    <hyperlink ref="FD100" r:id="rId1724"/>
    <hyperlink ref="FD97" r:id="rId1725"/>
    <hyperlink ref="FD102" r:id="rId1726"/>
    <hyperlink ref="FD109" r:id="rId1727"/>
    <hyperlink ref="FD112" r:id="rId1728"/>
    <hyperlink ref="FD115" r:id="rId1729"/>
    <hyperlink ref="FD121" r:id="rId1730"/>
    <hyperlink ref="FD124" r:id="rId1731"/>
    <hyperlink ref="FD132" r:id="rId1732"/>
    <hyperlink ref="FD133" r:id="rId1733"/>
    <hyperlink ref="FD145" r:id="rId1734"/>
    <hyperlink ref="FD148" r:id="rId1735"/>
    <hyperlink ref="FD155" r:id="rId1736"/>
    <hyperlink ref="FD176" r:id="rId1737"/>
    <hyperlink ref="FD193" r:id="rId1738"/>
    <hyperlink ref="FD185" r:id="rId1739"/>
    <hyperlink ref="FD152" r:id="rId1740"/>
    <hyperlink ref="DZ50" r:id="rId1741"/>
    <hyperlink ref="FX222" r:id="rId1742"/>
    <hyperlink ref="FJ50" r:id="rId1743"/>
    <hyperlink ref="FX224" r:id="rId1744"/>
    <hyperlink ref="FX223" r:id="rId1745"/>
    <hyperlink ref="FJ193" r:id="rId1746"/>
    <hyperlink ref="FX3" r:id="rId1747"/>
    <hyperlink ref="FX4" r:id="rId1748"/>
    <hyperlink ref="FX11" r:id="rId1749"/>
    <hyperlink ref="FX9" r:id="rId1750"/>
    <hyperlink ref="FX19" r:id="rId1751"/>
    <hyperlink ref="FX12" r:id="rId1752"/>
    <hyperlink ref="FX13" r:id="rId1753"/>
    <hyperlink ref="FX22" r:id="rId1754"/>
    <hyperlink ref="FX23" r:id="rId1755"/>
    <hyperlink ref="FX24" r:id="rId1756"/>
    <hyperlink ref="FX10" r:id="rId1757"/>
    <hyperlink ref="FX15" r:id="rId1758"/>
    <hyperlink ref="FX16" r:id="rId1759"/>
    <hyperlink ref="FX25" r:id="rId1760"/>
    <hyperlink ref="FX26" r:id="rId1761"/>
    <hyperlink ref="FX28" r:id="rId1762"/>
    <hyperlink ref="FX29" r:id="rId1763"/>
    <hyperlink ref="FX30" r:id="rId1764"/>
    <hyperlink ref="FX33" r:id="rId1765"/>
    <hyperlink ref="FX37" r:id="rId1766"/>
    <hyperlink ref="FX39" r:id="rId1767"/>
    <hyperlink ref="FX40" r:id="rId1768"/>
    <hyperlink ref="FX18" r:id="rId1769"/>
    <hyperlink ref="FX32" r:id="rId1770"/>
    <hyperlink ref="FX38" r:id="rId1771"/>
    <hyperlink ref="FX44" r:id="rId1772"/>
    <hyperlink ref="GB12" r:id="rId1773"/>
    <hyperlink ref="GB3" r:id="rId1774"/>
    <hyperlink ref="GB4" r:id="rId1775"/>
    <hyperlink ref="GB9" r:id="rId1776"/>
    <hyperlink ref="GB13" r:id="rId1777"/>
    <hyperlink ref="GB10" r:id="rId1778"/>
    <hyperlink ref="GB11" r:id="rId1779"/>
    <hyperlink ref="GB15" r:id="rId1780"/>
    <hyperlink ref="GB16" r:id="rId1781"/>
    <hyperlink ref="GB18" r:id="rId1782"/>
    <hyperlink ref="GB19" r:id="rId1783"/>
    <hyperlink ref="GB25" r:id="rId1784"/>
    <hyperlink ref="GB26" r:id="rId1785"/>
    <hyperlink ref="GB29" r:id="rId1786"/>
    <hyperlink ref="GB32" r:id="rId1787" location="tzM3 "/>
    <hyperlink ref="GB40" r:id="rId1788"/>
    <hyperlink ref="GB38" r:id="rId1789"/>
    <hyperlink ref="GB37" r:id="rId1790"/>
    <hyperlink ref="FX65" r:id="rId1791"/>
    <hyperlink ref="FX73" r:id="rId1792"/>
    <hyperlink ref="FX62" r:id="rId1793"/>
    <hyperlink ref="FX53" r:id="rId1794"/>
    <hyperlink ref="FX58" r:id="rId1795"/>
    <hyperlink ref="FX47" r:id="rId1796"/>
    <hyperlink ref="FX61" r:id="rId1797"/>
    <hyperlink ref="FX66" r:id="rId1798"/>
    <hyperlink ref="FX45" r:id="rId1799"/>
    <hyperlink ref="FX48" r:id="rId1800"/>
    <hyperlink ref="FX52" r:id="rId1801"/>
    <hyperlink ref="FX54" r:id="rId1802"/>
    <hyperlink ref="FX55" r:id="rId1803"/>
    <hyperlink ref="FX59" r:id="rId1804"/>
    <hyperlink ref="FX63" r:id="rId1805"/>
    <hyperlink ref="GB47" r:id="rId1806"/>
    <hyperlink ref="GB48" r:id="rId1807"/>
    <hyperlink ref="GB52" r:id="rId1808"/>
    <hyperlink ref="GB59" r:id="rId1809"/>
    <hyperlink ref="GB58" r:id="rId1810"/>
    <hyperlink ref="GB61" r:id="rId1811"/>
    <hyperlink ref="GB62" r:id="rId1812"/>
    <hyperlink ref="GB65" r:id="rId1813"/>
    <hyperlink ref="FX49" r:id="rId1814"/>
    <hyperlink ref="FX67" r:id="rId1815"/>
    <hyperlink ref="GB63" r:id="rId1816"/>
    <hyperlink ref="FX64" r:id="rId1817"/>
    <hyperlink ref="FX70" r:id="rId1818"/>
    <hyperlink ref="GB83" r:id="rId1819"/>
    <hyperlink ref="GB96" r:id="rId1820"/>
    <hyperlink ref="GB77" r:id="rId1821"/>
    <hyperlink ref="GB87" r:id="rId1822"/>
    <hyperlink ref="GB93" r:id="rId1823"/>
    <hyperlink ref="GB89" r:id="rId1824"/>
    <hyperlink ref="GB94" r:id="rId1825"/>
    <hyperlink ref="GB85" r:id="rId1826"/>
    <hyperlink ref="GB53" r:id="rId1827"/>
    <hyperlink ref="GB54" r:id="rId1828"/>
    <hyperlink ref="GB55" r:id="rId1829"/>
    <hyperlink ref="GB70" r:id="rId1830"/>
    <hyperlink ref="GB75" r:id="rId1831"/>
    <hyperlink ref="FX98" r:id="rId1832"/>
    <hyperlink ref="FX105" r:id="rId1833"/>
    <hyperlink ref="FX104" r:id="rId1834"/>
    <hyperlink ref="FX101" r:id="rId1835"/>
    <hyperlink ref="GB98" r:id="rId1836"/>
    <hyperlink ref="GB101" r:id="rId1837"/>
    <hyperlink ref="GB104" r:id="rId1838"/>
    <hyperlink ref="GB105" r:id="rId1839"/>
    <hyperlink ref="FX107" r:id="rId1840"/>
    <hyperlink ref="FX108" r:id="rId1841"/>
    <hyperlink ref="FX110" r:id="rId1842"/>
    <hyperlink ref="FX116" r:id="rId1843"/>
    <hyperlink ref="FX113" r:id="rId1844"/>
    <hyperlink ref="FX129" r:id="rId1845"/>
    <hyperlink ref="FX117" r:id="rId1846"/>
    <hyperlink ref="FX119" r:id="rId1847"/>
    <hyperlink ref="FX121" r:id="rId1848"/>
    <hyperlink ref="FX122" r:id="rId1849"/>
    <hyperlink ref="FX123" r:id="rId1850"/>
    <hyperlink ref="FX124" r:id="rId1851"/>
    <hyperlink ref="FX109" r:id="rId1852"/>
    <hyperlink ref="FX112" r:id="rId1853"/>
    <hyperlink ref="FX126" r:id="rId1854"/>
    <hyperlink ref="FX128" r:id="rId1855"/>
    <hyperlink ref="FX131" r:id="rId1856"/>
    <hyperlink ref="FX132" r:id="rId1857"/>
    <hyperlink ref="FX133" r:id="rId1858"/>
    <hyperlink ref="FX138" r:id="rId1859"/>
    <hyperlink ref="FX139" r:id="rId1860"/>
    <hyperlink ref="FX140" r:id="rId1861"/>
    <hyperlink ref="GB147" r:id="rId1862"/>
    <hyperlink ref="FX160" r:id="rId1863"/>
    <hyperlink ref="FX144" r:id="rId1864"/>
    <hyperlink ref="FX167" r:id="rId1865"/>
    <hyperlink ref="GB167" r:id="rId1866"/>
    <hyperlink ref="FX172" r:id="rId1867"/>
    <hyperlink ref="GB172" r:id="rId1868"/>
    <hyperlink ref="GB190" r:id="rId1869"/>
    <hyperlink ref="FX190" r:id="rId1870"/>
    <hyperlink ref="FX141" r:id="rId1871"/>
    <hyperlink ref="FX142" r:id="rId1872"/>
    <hyperlink ref="FX130" r:id="rId1873"/>
    <hyperlink ref="FX135" r:id="rId1874"/>
    <hyperlink ref="GB136" r:id="rId1875"/>
    <hyperlink ref="FX136" r:id="rId1876"/>
    <hyperlink ref="FX183" r:id="rId1877"/>
    <hyperlink ref="GB140" r:id="rId1878"/>
    <hyperlink ref="GB141" r:id="rId1879"/>
    <hyperlink ref="FX152" r:id="rId1880"/>
    <hyperlink ref="FX146" r:id="rId1881"/>
    <hyperlink ref="FX147" r:id="rId1882"/>
    <hyperlink ref="FX162" r:id="rId1883"/>
    <hyperlink ref="FX148" r:id="rId1884"/>
    <hyperlink ref="FX156" r:id="rId1885"/>
    <hyperlink ref="FX157" r:id="rId1886"/>
    <hyperlink ref="FX158" r:id="rId1887"/>
    <hyperlink ref="FX161" r:id="rId1888"/>
    <hyperlink ref="GB163" r:id="rId1889"/>
    <hyperlink ref="FX165" r:id="rId1890"/>
    <hyperlink ref="FX166" r:id="rId1891"/>
    <hyperlink ref="FX169" r:id="rId1892"/>
    <hyperlink ref="FX171" r:id="rId1893"/>
    <hyperlink ref="FX176" r:id="rId1894"/>
    <hyperlink ref="FX177" r:id="rId1895"/>
    <hyperlink ref="FX178" r:id="rId1896"/>
    <hyperlink ref="FX180" r:id="rId1897"/>
    <hyperlink ref="FX182" r:id="rId1898"/>
    <hyperlink ref="FX184" r:id="rId1899"/>
    <hyperlink ref="FX187" r:id="rId1900"/>
    <hyperlink ref="FX188" r:id="rId1901"/>
    <hyperlink ref="FX192" r:id="rId1902"/>
    <hyperlink ref="FX193" r:id="rId1903"/>
    <hyperlink ref="FX198" r:id="rId1904"/>
    <hyperlink ref="FX199" r:id="rId1905"/>
    <hyperlink ref="FX163" r:id="rId1906"/>
    <hyperlink ref="FX173" r:id="rId1907"/>
    <hyperlink ref="FX196" r:id="rId1908"/>
    <hyperlink ref="FX191" r:id="rId1909"/>
    <hyperlink ref="FX189" r:id="rId1910"/>
    <hyperlink ref="FX179" r:id="rId1911"/>
    <hyperlink ref="FX175" r:id="rId1912"/>
    <hyperlink ref="GB107" r:id="rId1913"/>
    <hyperlink ref="GB108" r:id="rId1914"/>
    <hyperlink ref="GB113" r:id="rId1915"/>
    <hyperlink ref="GB117" r:id="rId1916"/>
    <hyperlink ref="GB119" r:id="rId1917"/>
    <hyperlink ref="GB121" r:id="rId1918"/>
    <hyperlink ref="GB128" r:id="rId1919"/>
    <hyperlink ref="GB129" r:id="rId1920"/>
    <hyperlink ref="GB130" r:id="rId1921"/>
    <hyperlink ref="GB131" r:id="rId1922"/>
    <hyperlink ref="GB142" r:id="rId1923"/>
    <hyperlink ref="GB156" r:id="rId1924"/>
    <hyperlink ref="GB157" r:id="rId1925"/>
    <hyperlink ref="GB160" r:id="rId1926"/>
    <hyperlink ref="GB161" r:id="rId1927"/>
    <hyperlink ref="GB162" r:id="rId1928"/>
    <hyperlink ref="GB165" r:id="rId1929"/>
    <hyperlink ref="GB173" r:id="rId1930"/>
    <hyperlink ref="GB177" r:id="rId1931"/>
    <hyperlink ref="GB178" r:id="rId1932"/>
    <hyperlink ref="GB182" r:id="rId1933"/>
    <hyperlink ref="GB187" r:id="rId1934"/>
    <hyperlink ref="GB188" r:id="rId1935"/>
    <hyperlink ref="GB67" r:id="rId1936"/>
    <hyperlink ref="GB66" r:id="rId1937"/>
    <hyperlink ref="FX151" r:id="rId1938"/>
    <hyperlink ref="GB179" r:id="rId1939"/>
    <hyperlink ref="GB158" r:id="rId1940"/>
    <hyperlink ref="FX41" r:id="rId1941"/>
    <hyperlink ref="GB191" r:id="rId1942"/>
    <hyperlink ref="GB33" r:id="rId1943"/>
    <hyperlink ref="GB176" r:id="rId1944"/>
    <hyperlink ref="GB79" r:id="rId1945"/>
    <hyperlink ref="GB84" r:id="rId1946"/>
    <hyperlink ref="GB192" r:id="rId1947"/>
    <hyperlink ref="GB175" r:id="rId1948"/>
    <hyperlink ref="GB146" r:id="rId1949"/>
    <hyperlink ref="GB144" r:id="rId1950"/>
    <hyperlink ref="FX143" r:id="rId1951"/>
    <hyperlink ref="GB110" r:id="rId1952"/>
    <hyperlink ref="GB122" r:id="rId1953"/>
    <hyperlink ref="GB132" r:id="rId1954"/>
    <hyperlink ref="GB133" r:id="rId1955"/>
    <hyperlink ref="GB134" r:id="rId1956"/>
    <hyperlink ref="GB138" r:id="rId1957"/>
    <hyperlink ref="GB143" r:id="rId1958"/>
    <hyperlink ref="GB42" r:id="rId1959"/>
    <hyperlink ref="FX42" r:id="rId1960"/>
    <hyperlink ref="FX68" r:id="rId1961"/>
    <hyperlink ref="GB68" display="http://www.eprocurement.gov.gr/webcenter/faces/oracle/webcenter/page/scopedMD/sd0cb90ef_26cf_4703_99d5_1561ceff660f/Page119.jspx?_afrLoop=2967417921458341#%2Foracle%2Fwebcenter%2Fwebcenterapp%2Fview%2Fpages%2Fnavigation%2Fnavigation-renderer.jspx%40%3Fwc."/>
    <hyperlink ref="FX103" r:id="rId1962"/>
    <hyperlink ref="FX5" r:id="rId1963"/>
    <hyperlink ref="FX7" display="http://www.contratacaopublica.minfin.gv.ao/portalgcp/faces/wcnav_defaultSelection;jsessionid=t5gyJ3TM8p2wbGcyy1LpyRFg21mz00TGD2h1h4P2FvJLy22T7Kml!1519047247?_afrLoop=198043935692070&amp;_afrWindowMode=0&amp;_afrWindowId=null#%40%3F_afrWindowId%3Dnull%26_afrLoop%3"/>
    <hyperlink ref="FX6" r:id="rId1964"/>
    <hyperlink ref="FX8" r:id="rId1965"/>
    <hyperlink ref="FX14" r:id="rId1966"/>
    <hyperlink ref="FX17" r:id="rId1967"/>
    <hyperlink ref="FX20" r:id="rId1968"/>
    <hyperlink ref="GB23" r:id="rId1969"/>
    <hyperlink ref="GB24" r:id="rId1970"/>
    <hyperlink ref="FX27" r:id="rId1971"/>
    <hyperlink ref="FX34" r:id="rId1972"/>
    <hyperlink ref="GB34" r:id="rId1973"/>
    <hyperlink ref="FX35" r:id="rId1974"/>
    <hyperlink ref="FX31" r:id="rId1975"/>
    <hyperlink ref="FX36" r:id="rId1976"/>
    <hyperlink ref="GB39" r:id="rId1977"/>
    <hyperlink ref="GB41" r:id="rId1978"/>
    <hyperlink ref="FX43" r:id="rId1979"/>
    <hyperlink ref="GB43" r:id="rId1980"/>
    <hyperlink ref="GB44" r:id="rId1981"/>
    <hyperlink ref="GB49" r:id="rId1982"/>
    <hyperlink ref="FX60" r:id="rId1983"/>
    <hyperlink ref="FX69" r:id="rId1984"/>
    <hyperlink ref="FX51" r:id="rId1985"/>
    <hyperlink ref="FX150" r:id="rId1986"/>
    <hyperlink ref="FX71" r:id="rId1987"/>
    <hyperlink ref="FX72" r:id="rId1988"/>
    <hyperlink ref="FX78" r:id="rId1989"/>
    <hyperlink ref="FX86" r:id="rId1990"/>
    <hyperlink ref="FX91" r:id="rId1991"/>
    <hyperlink ref="FX84" r:id="rId1992"/>
    <hyperlink ref="FX94" r:id="rId1993"/>
    <hyperlink ref="FX93" r:id="rId1994"/>
    <hyperlink ref="FX89" r:id="rId1995"/>
    <hyperlink ref="FX88" r:id="rId1996"/>
    <hyperlink ref="FX87" r:id="rId1997"/>
    <hyperlink ref="FX80" r:id="rId1998"/>
    <hyperlink ref="FX79" r:id="rId1999"/>
    <hyperlink ref="FX96" r:id="rId2000"/>
    <hyperlink ref="FX85" r:id="rId2001"/>
    <hyperlink ref="FX83" r:id="rId2002"/>
    <hyperlink ref="FX77" r:id="rId2003"/>
    <hyperlink ref="FX76" r:id="rId2004"/>
    <hyperlink ref="FX75" r:id="rId2005"/>
    <hyperlink ref="FX74" r:id="rId2006"/>
    <hyperlink ref="GB74" r:id="rId2007"/>
    <hyperlink ref="GB76" r:id="rId2008"/>
    <hyperlink ref="GB78" r:id="rId2009"/>
    <hyperlink ref="GB80" r:id="rId2010" location="/publikasi"/>
    <hyperlink ref="FX81" r:id="rId2011"/>
    <hyperlink ref="FX82" r:id="rId2012"/>
    <hyperlink ref="FX90" r:id="rId2013"/>
    <hyperlink ref="FX95" r:id="rId2014"/>
    <hyperlink ref="FX97" r:id="rId2015"/>
    <hyperlink ref="FX99" r:id="rId2016"/>
    <hyperlink ref="FX100" r:id="rId2017"/>
    <hyperlink ref="FX102" r:id="rId2018"/>
    <hyperlink ref="FX106" r:id="rId2019"/>
    <hyperlink ref="GB109" r:id="rId2020"/>
    <hyperlink ref="FX111" r:id="rId2021"/>
    <hyperlink ref="GB112" r:id="rId2022"/>
    <hyperlink ref="FX114" r:id="rId2023"/>
    <hyperlink ref="FX115" r:id="rId2024"/>
    <hyperlink ref="FX118" r:id="rId2025"/>
    <hyperlink ref="FX120" r:id="rId2026"/>
    <hyperlink ref="GB123" r:id="rId2027"/>
    <hyperlink ref="FX125" r:id="rId2028"/>
    <hyperlink ref="FX127" r:id="rId2029"/>
    <hyperlink ref="FX137" r:id="rId2030"/>
    <hyperlink ref="FX145" r:id="rId2031"/>
    <hyperlink ref="GB145" r:id="rId2032"/>
    <hyperlink ref="FX149" r:id="rId2033"/>
    <hyperlink ref="FX153" r:id="rId2034"/>
    <hyperlink ref="FX154" r:id="rId2035"/>
    <hyperlink ref="GB154" r:id="rId2036"/>
    <hyperlink ref="FX155" r:id="rId2037"/>
    <hyperlink ref="FX164" r:id="rId2038"/>
    <hyperlink ref="FX168" r:id="rId2039"/>
    <hyperlink ref="FX170" r:id="rId2040"/>
    <hyperlink ref="FX181" r:id="rId2041"/>
    <hyperlink ref="GB184" r:id="rId2042"/>
    <hyperlink ref="FX185" r:id="rId2043"/>
    <hyperlink ref="FX186" r:id="rId2044"/>
    <hyperlink ref="FX194" r:id="rId2045"/>
    <hyperlink ref="FX195" r:id="rId2046"/>
    <hyperlink ref="GB196" r:id="rId2047"/>
    <hyperlink ref="FX197" r:id="rId2048"/>
    <hyperlink ref="FX200" r:id="rId2049"/>
    <hyperlink ref="ER20" r:id="rId2050"/>
    <hyperlink ref="ER52" r:id="rId2051"/>
    <hyperlink ref="ER5" r:id="rId2052"/>
    <hyperlink ref="ER10" r:id="rId2053"/>
    <hyperlink ref="ER25" r:id="rId2054"/>
    <hyperlink ref="ER27" r:id="rId2055"/>
    <hyperlink ref="ER34" r:id="rId2056"/>
    <hyperlink ref="ER53" r:id="rId2057"/>
    <hyperlink ref="ER138" r:id="rId2058"/>
    <hyperlink ref="ER123" r:id="rId2059"/>
    <hyperlink ref="EY4" r:id="rId2060"/>
    <hyperlink ref="EY8" r:id="rId2061"/>
    <hyperlink ref="EY10" r:id="rId2062"/>
    <hyperlink ref="EY12" r:id="rId2063"/>
    <hyperlink ref="EY11" r:id="rId2064"/>
    <hyperlink ref="EY13" r:id="rId2065"/>
    <hyperlink ref="EY18" r:id="rId2066"/>
    <hyperlink ref="EY27" r:id="rId2067"/>
    <hyperlink ref="EY28" r:id="rId2068"/>
    <hyperlink ref="EY29" r:id="rId2069"/>
    <hyperlink ref="EY32" r:id="rId2070"/>
    <hyperlink ref="EY5" r:id="rId2071"/>
    <hyperlink ref="EY6" r:id="rId2072"/>
    <hyperlink ref="EY9" r:id="rId2073" location="caracFD"/>
    <hyperlink ref="EY16" r:id="rId2074"/>
    <hyperlink ref="EY19" r:id="rId2075"/>
    <hyperlink ref="EY37" r:id="rId2076"/>
    <hyperlink ref="EY52" r:id="rId2077"/>
    <hyperlink ref="EY53" r:id="rId2078"/>
    <hyperlink ref="EY65" r:id="rId2079"/>
    <hyperlink ref="EY68" r:id="rId2080"/>
    <hyperlink ref="EY76" r:id="rId2081"/>
    <hyperlink ref="ER59" r:id="rId2082"/>
    <hyperlink ref="ER88" r:id="rId2083"/>
    <hyperlink ref="ER86" r:id="rId2084"/>
    <hyperlink ref="EY124" r:id="rId2085"/>
    <hyperlink ref="ER160" r:id="rId2086"/>
    <hyperlink ref="EY141" r:id="rId2087"/>
    <hyperlink ref="EY167" r:id="rId2088"/>
    <hyperlink ref="ER158" r:id="rId2089"/>
    <hyperlink ref="EY152" r:id="rId2090"/>
    <hyperlink ref="ER176" r:id="rId2091"/>
    <hyperlink ref="ER180" r:id="rId2092" display="http://dgi.tggesco.com/index.php"/>
    <hyperlink ref="EY195" r:id="rId2093"/>
    <hyperlink ref="ER99" r:id="rId2094"/>
    <hyperlink ref="EY14" r:id="rId2095"/>
    <hyperlink ref="EY15" r:id="rId2096"/>
    <hyperlink ref="EY17" r:id="rId2097"/>
    <hyperlink ref="EY20" r:id="rId2098"/>
    <hyperlink ref="EY22" r:id="rId2099"/>
    <hyperlink ref="EY25" r:id="rId2100"/>
    <hyperlink ref="EY26" r:id="rId2101"/>
    <hyperlink ref="EY33" r:id="rId2102"/>
    <hyperlink ref="EY34" r:id="rId2103"/>
    <hyperlink ref="EY38" r:id="rId2104"/>
    <hyperlink ref="EY39" r:id="rId2105"/>
    <hyperlink ref="EY43" r:id="rId2106"/>
    <hyperlink ref="EY44" r:id="rId2107"/>
    <hyperlink ref="EY47" r:id="rId2108"/>
    <hyperlink ref="EY48" r:id="rId2109"/>
    <hyperlink ref="EY49" r:id="rId2110"/>
    <hyperlink ref="EY54" r:id="rId2111"/>
    <hyperlink ref="EY55" r:id="rId2112"/>
    <hyperlink ref="EY58" r:id="rId2113"/>
    <hyperlink ref="EY60" r:id="rId2114"/>
    <hyperlink ref="EY61" r:id="rId2115"/>
    <hyperlink ref="EY62" r:id="rId2116"/>
    <hyperlink ref="EY63" r:id="rId2117" location="close"/>
    <hyperlink ref="EY64" r:id="rId2118"/>
    <hyperlink ref="EY66" r:id="rId2119"/>
    <hyperlink ref="EY67" r:id="rId2120"/>
    <hyperlink ref="EY69" r:id="rId2121"/>
    <hyperlink ref="EY70" r:id="rId2122"/>
    <hyperlink ref="EY75" r:id="rId2123"/>
    <hyperlink ref="EY77" r:id="rId2124"/>
    <hyperlink ref="EY78" r:id="rId2125" location="tab1"/>
    <hyperlink ref="EY79" r:id="rId2126"/>
    <hyperlink ref="EY80" r:id="rId2127"/>
    <hyperlink ref="EY81" r:id="rId2128"/>
    <hyperlink ref="EY83" r:id="rId2129"/>
    <hyperlink ref="EY84" r:id="rId2130"/>
    <hyperlink ref="EY86" r:id="rId2131"/>
    <hyperlink ref="EY87" r:id="rId2132"/>
    <hyperlink ref="EY88" r:id="rId2133"/>
    <hyperlink ref="EY89" r:id="rId2134"/>
    <hyperlink ref="EY90" r:id="rId2135"/>
    <hyperlink ref="EY93" r:id="rId2136"/>
    <hyperlink ref="EY95" r:id="rId2137"/>
    <hyperlink ref="EY96" r:id="rId2138"/>
    <hyperlink ref="EY97" r:id="rId2139"/>
    <hyperlink ref="EY98" r:id="rId2140"/>
    <hyperlink ref="EY99" r:id="rId2141" location="axzz3BoRo372j"/>
    <hyperlink ref="EY103" r:id="rId2142" location="/11528/lisign-elektronische-identifikation-und-signatur"/>
    <hyperlink ref="EY148" r:id="rId2143"/>
    <hyperlink ref="ER109" r:id="rId2144"/>
    <hyperlink ref="DZ189" r:id="rId2145"/>
    <hyperlink ref="DT189" r:id="rId2146"/>
    <hyperlink ref="DT127" r:id="rId2147"/>
    <hyperlink ref="ED127" r:id="rId2148"/>
    <hyperlink ref="GJ220" r:id="rId2149"/>
    <hyperlink ref="GC165" r:id="rId2150" tooltip="External website" display="http://www.finance.gov.za/"/>
    <hyperlink ref="GC163" r:id="rId2151" tooltip="External website" display="http://www.commonwealthministers.com/ministries/ministry-of-finance-and-treasury-solomon-islands/"/>
    <hyperlink ref="GC160" r:id="rId2152" tooltip="External website" display="http://www.agd.gov.sg/"/>
    <hyperlink ref="GC157" r:id="rId2153" tooltip="External website"/>
    <hyperlink ref="GC150" r:id="rId2154" tooltip="External website" display="http://www.finance.gov.lc/"/>
    <hyperlink ref="GC149" r:id="rId2155" tooltip="External website" display="http://www.skbfinancialservices.com/"/>
    <hyperlink ref="GC148" r:id="rId2156" tooltip="External website" display="http://www.minecofin.gov.rw/"/>
    <hyperlink ref="GC147" r:id="rId2157" tooltip="External website" display="http://www.cbr.ru/eng/"/>
    <hyperlink ref="GC146" r:id="rId2158" tooltip="External website" display="http://www.mfinante.ro/engl/index.jsp"/>
    <hyperlink ref="GC142" r:id="rId2159" tooltip="External website" display="http://www.dof.gov.ph/"/>
    <hyperlink ref="GC140" r:id="rId2160" tooltip="External website" display="http://www.hacienda.gov.py/web-hacienda/index.php"/>
    <hyperlink ref="GC139" r:id="rId2161" tooltip="External website" display="http://www.treasury.gov.pg/"/>
    <hyperlink ref="GC136" r:id="rId2162" tooltip="External website" display="http://www.finance.gov.pk/"/>
    <hyperlink ref="GC133" r:id="rId2163" tooltip="External website" display="http://www.dmo.gov.ng/"/>
    <hyperlink ref="GC131" r:id="rId2164" tooltip="External website" display="http://www.hacienda.gob.ni/"/>
    <hyperlink ref="GC123" r:id="rId2165" tooltip="External website" display="http://www.finances.gov.ma/portal/page?_pageid=53,1&amp;_dad=portal&amp;_schema=PORTAL"/>
    <hyperlink ref="GC119" r:id="rId2166" tooltip="External website" display="http://www.mf.gov.md/en/publicdebt/"/>
    <hyperlink ref="GC116" r:id="rId2167" tooltip="External website" display="http://www.gov.mu/portal/site/MOFSite"/>
    <hyperlink ref="GC113" r:id="rId2168" tooltip="External website" display="http://www.treasury.gov.mt/dmo.asp"/>
    <hyperlink ref="GC111" r:id="rId2169" tooltip="External website" display="http://www.finance.gov.mv/"/>
    <hyperlink ref="GC109" r:id="rId2170" tooltip="External website" display="http://www.rbm.mw/"/>
    <hyperlink ref="GC107" r:id="rId2171" tooltip="External website" display="http://www.finance.gov.mk/view/naslovna"/>
    <hyperlink ref="GC104" r:id="rId2172" tooltip="External website in Lithuanian language" display="http://www.finmin.lt/web/finmin/home"/>
    <hyperlink ref="GC100" r:id="rId2173" tooltip="External website" display="http://www.finance.gov.ls/home/"/>
    <hyperlink ref="GC99" r:id="rId2174" tooltip="External website" display="http://www.finance.gov.lb/Pages/index.htm"/>
    <hyperlink ref="GC28" r:id="rId2175" tooltip="External website" display="http://www.minfin.bg/en/"/>
    <hyperlink ref="GC26" r:id="rId2176" tooltip="External website" display="http://www.tesouro.fazenda.gov.br/"/>
    <hyperlink ref="GC24" r:id="rId2177" tooltip="External website" display="http://www.fbihvlada.gov.ba/english/ministarstva/finansije.php"/>
    <hyperlink ref="GC4" r:id="rId2178" tooltip="External website" display="http://www.minfin.gov.al/index.php?lang=en&amp;option=com_frontpage&amp;Itemid=1"/>
    <hyperlink ref="GC3" r:id="rId2179" tooltip="External website" display="http://www.mof.gov.af/"/>
    <hyperlink ref="GC167" r:id="rId2180" tooltip="External website" display="http://www.tesoro.es/"/>
    <hyperlink ref="GC162" r:id="rId2181" tooltip="External website" display="http://www.mf.gov.si/angl/index.htm"/>
    <hyperlink ref="GC161" r:id="rId2182" tooltip="External website" display="http://www.ardal.sk/"/>
    <hyperlink ref="GC144" r:id="rId2183" tooltip="External website" display="http://www.igcp.pt/"/>
    <hyperlink ref="GC143" r:id="rId2184" tooltip="External website" display="http://www.mofnet.gov.pl/?const=0&amp;lang=en"/>
    <hyperlink ref="GC134" r:id="rId2185" tooltip="External website" display="http://odin.dep.no/fin/english/bn.html"/>
    <hyperlink ref="GC129" r:id="rId2186" tooltip="External website"/>
    <hyperlink ref="GC130" r:id="rId2187" tooltip="External website" display="http://www.nzdmo.govt.nz/"/>
    <hyperlink ref="GC117" r:id="rId2188" tooltip="External website" display="http://www.shcp.gob.mx/Paginas/default.aspx"/>
    <hyperlink ref="GC105" r:id="rId2189" tooltip="External website in French language" display="http://www.ts.etat.lu/"/>
    <hyperlink ref="GC93" r:id="rId2190" tooltip="External website" display="http://ktb.mosf.go.kr/eng/ktb_contactus.jsp"/>
    <hyperlink ref="GC98" r:id="rId2191" tooltip="External website" display="http://www.kase.gov.lv/?object_id=16"/>
    <hyperlink ref="GB159" r:id="rId2192"/>
    <hyperlink ref="FX159" r:id="rId2193"/>
    <hyperlink ref="FR159" r:id="rId2194"/>
    <hyperlink ref="FJ159" r:id="rId2195"/>
    <hyperlink ref="DZ159" r:id="rId2196"/>
    <hyperlink ref="EL159" r:id="rId2197"/>
    <hyperlink ref="DT159" r:id="rId2198"/>
    <hyperlink ref="CX159" r:id="rId2199" display="http://www.govt.ws"/>
    <hyperlink ref="ED159" r:id="rId2200"/>
    <hyperlink ref="DJ159" r:id="rId2201"/>
    <hyperlink ref="C159" r:id="rId2202" tooltip="Sierra Leone" display="http://en.wikipedia.org/wiki/Sierra_Leone"/>
    <hyperlink ref="EY130" r:id="rId2203"/>
    <hyperlink ref="EY131" r:id="rId2204"/>
    <hyperlink ref="CY220" r:id="rId2205"/>
    <hyperlink ref="DE221" r:id="rId2206"/>
    <hyperlink ref="DE6" r:id="rId2207"/>
    <hyperlink ref="DE8" r:id="rId2208"/>
    <hyperlink ref="DE15" r:id="rId2209"/>
    <hyperlink ref="DE20" r:id="rId2210"/>
    <hyperlink ref="DH3" r:id="rId2211"/>
    <hyperlink ref="DH12" r:id="rId2212"/>
    <hyperlink ref="DH19" r:id="rId2213"/>
    <hyperlink ref="DH28" r:id="rId2214"/>
    <hyperlink ref="DH4" r:id="rId2215"/>
    <hyperlink ref="DH45" r:id="rId2216"/>
    <hyperlink ref="DE45" r:id="rId2217"/>
    <hyperlink ref="DH5" r:id="rId2218"/>
    <hyperlink ref="DH7" r:id="rId2219"/>
    <hyperlink ref="DH17" r:id="rId2220"/>
    <hyperlink ref="DH8" r:id="rId2221"/>
    <hyperlink ref="DH9" r:id="rId2222"/>
    <hyperlink ref="DH10" r:id="rId2223"/>
    <hyperlink ref="DH11" r:id="rId2224"/>
    <hyperlink ref="DH16" r:id="rId2225"/>
    <hyperlink ref="DH18" r:id="rId2226"/>
    <hyperlink ref="DH20" r:id="rId2227"/>
    <hyperlink ref="DH21" r:id="rId2228"/>
    <hyperlink ref="DH13" r:id="rId2229"/>
    <hyperlink ref="DH14" r:id="rId2230"/>
    <hyperlink ref="DH15" r:id="rId2231"/>
    <hyperlink ref="DH22" r:id="rId2232"/>
    <hyperlink ref="DH23" r:id="rId2233"/>
    <hyperlink ref="DH24" r:id="rId2234"/>
    <hyperlink ref="DH25" r:id="rId2235"/>
    <hyperlink ref="DH26" r:id="rId2236"/>
    <hyperlink ref="DH27" r:id="rId2237"/>
    <hyperlink ref="DH76" r:id="rId2238"/>
    <hyperlink ref="DH33" r:id="rId2239"/>
    <hyperlink ref="DH34" display="https://www.google.com/url?sa=t&amp;rct=j&amp;q=&amp;esrc=s&amp;source=web&amp;cd=3&amp;ved=0CCwQFjAC&amp;url=http%3A%2F%2Fwww.nosi.cv%2Findex.php%2Fpt%2Fpublicacoes-v15- 103%2Fpage2%2Fdoc_download%2F7-page-electronic-government-action-plan-english-version&amp;ei=e2HaVM-wKbSKsQSMz4DYDw&amp;"/>
    <hyperlink ref="DH37" r:id="rId2240"/>
    <hyperlink ref="DH38" r:id="rId2241"/>
    <hyperlink ref="DH39" r:id="rId2242"/>
    <hyperlink ref="DH43" r:id="rId2243"/>
    <hyperlink ref="DH32" r:id="rId2244"/>
    <hyperlink ref="DH6" r:id="rId2245"/>
    <hyperlink ref="DE58" r:id="rId2246"/>
    <hyperlink ref="DH58" r:id="rId2247"/>
    <hyperlink ref="DE61" r:id="rId2248"/>
    <hyperlink ref="DH61" r:id="rId2249"/>
    <hyperlink ref="DE68" r:id="rId2250"/>
    <hyperlink ref="DH68" r:id="rId2251"/>
    <hyperlink ref="DE77" r:id="rId2252"/>
    <hyperlink ref="DH77" r:id="rId2253"/>
    <hyperlink ref="DH47" r:id="rId2254"/>
    <hyperlink ref="DH48" r:id="rId2255"/>
    <hyperlink ref="DH49" r:id="rId2256"/>
    <hyperlink ref="DH62" r:id="rId2257"/>
    <hyperlink ref="DE66" r:id="rId2258"/>
    <hyperlink ref="DH66" r:id="rId2259"/>
    <hyperlink ref="DE78" r:id="rId2260"/>
    <hyperlink ref="DH78" r:id="rId2261"/>
    <hyperlink ref="DE83" r:id="rId2262"/>
    <hyperlink ref="DH83" r:id="rId2263"/>
    <hyperlink ref="DE85" r:id="rId2264"/>
    <hyperlink ref="DH85" r:id="rId2265"/>
    <hyperlink ref="DH51" display="https://www.google.com/url?sa=t&amp;rct=j&amp;q=&amp;esrc=s&amp;source=web&amp;cd=3&amp;cad=rja&amp;uact=8&amp;ved=0CCsQFjAC&amp;url=http%3A%2F%2Funstats.un.org%2Funsd%2Fdnss%2F docViewer.aspx%3FdocID%3D2241&amp;ei=iXTbVPLfM8ixyASExYDoAg&amp;usg=AFQjCNGL54Vexxmeq51tVuf5ZvY4JF_P-A&amp;sig2=KKn4RyOdC0kXw"/>
    <hyperlink ref="DH52" r:id="rId2266"/>
    <hyperlink ref="DH53" r:id="rId2267"/>
    <hyperlink ref="DH54" r:id="rId2268"/>
    <hyperlink ref="DH55" r:id="rId2269"/>
    <hyperlink ref="DH59" r:id="rId2270"/>
    <hyperlink ref="DH60" r:id="rId2271"/>
    <hyperlink ref="DH64" r:id="rId2272"/>
    <hyperlink ref="DH65" r:id="rId2273"/>
    <hyperlink ref="DH67" r:id="rId2274"/>
    <hyperlink ref="DH69" r:id="rId2275"/>
    <hyperlink ref="DH73" r:id="rId2276"/>
    <hyperlink ref="DH75" r:id="rId2277"/>
    <hyperlink ref="DE75" r:id="rId2278" display="javascript:instruct('http://www.gob.hn/portal/poder_ejecutivo/consejos_y_comisiones/cpme/')"/>
    <hyperlink ref="DH79" r:id="rId2279"/>
    <hyperlink ref="DH80" r:id="rId2280"/>
    <hyperlink ref="DH81" r:id="rId2281"/>
    <hyperlink ref="DH82" r:id="rId2282"/>
    <hyperlink ref="DH84" r:id="rId2283"/>
    <hyperlink ref="DH86" r:id="rId2284"/>
    <hyperlink ref="DH87" r:id="rId2285"/>
    <hyperlink ref="DH88" r:id="rId2286"/>
    <hyperlink ref="DH89" r:id="rId2287"/>
    <hyperlink ref="DH90" display="https://www.google.com/url?sa=t&amp;rct=j&amp;q=&amp;esrc=s&amp;source=web&amp;cd=3&amp;cad=rja&amp;uact=8&amp;ved=0CC4QFjAC&amp;url=http%3A%2F%2Fwww.orsea.net%2Fpastpapers%2F2008%2FNixon%2520ORSEA%2520Submission.doc&amp;ei=ctXbVPOPGILAggTt4IK4Cg&amp;usg=AFQjCNGtOhzjYEVSWEjNbmIA-9qC9FPyQw&amp;sig2=RWot"/>
    <hyperlink ref="DE167" r:id="rId2288"/>
    <hyperlink ref="DE171" r:id="rId2289"/>
    <hyperlink ref="DH103" r:id="rId2290"/>
    <hyperlink ref="DH105" r:id="rId2291"/>
    <hyperlink ref="DH113" r:id="rId2292"/>
    <hyperlink ref="DH129" r:id="rId2293"/>
    <hyperlink ref="DH134" r:id="rId2294"/>
    <hyperlink ref="DH143" r:id="rId2295"/>
    <hyperlink ref="DH144" r:id="rId2296"/>
    <hyperlink ref="DH145" r:id="rId2297"/>
    <hyperlink ref="DH146" r:id="rId2298"/>
    <hyperlink ref="DH147" r:id="rId2299"/>
    <hyperlink ref="DH148" r:id="rId2300"/>
    <hyperlink ref="DH149" display="https://www.google.com/url?sa=t&amp;rct=j&amp;q=&amp;esrc=s&amp;source=web&amp;cd=1&amp;ved=0CB4QFjAA&amp;url=http%3A%2F%2Funstats.un.org%2Funsd%2Fdnss%2FdocViewer.aspx%3FdocID%3D2297&amp;ei=2WnaVKqTB8aagwTLp4CADg&amp;usg=AFQjCNEeuV-gNaP8UI0OXn0Q-IXtY_9XyA&amp;sig2=tgWj-v7_vbP9nCyw_hGaiA&amp;bvm=bv"/>
    <hyperlink ref="DH141" r:id="rId2301"/>
    <hyperlink ref="DH142" r:id="rId2302"/>
    <hyperlink ref="DH155" r:id="rId2303"/>
    <hyperlink ref="DH156" r:id="rId2304"/>
    <hyperlink ref="DH157" r:id="rId2305"/>
    <hyperlink ref="DH160" r:id="rId2306"/>
    <hyperlink ref="DH161" r:id="rId2307"/>
    <hyperlink ref="DH162" r:id="rId2308"/>
    <hyperlink ref="DH168" r:id="rId2309"/>
    <hyperlink ref="DH170" r:id="rId2310"/>
    <hyperlink ref="DH171" r:id="rId2311"/>
    <hyperlink ref="DH173" r:id="rId2312"/>
    <hyperlink ref="DH174" r:id="rId2313"/>
    <hyperlink ref="DH177" r:id="rId2314"/>
    <hyperlink ref="DH178" r:id="rId2315"/>
    <hyperlink ref="DH179" r:id="rId2316"/>
    <hyperlink ref="DH181" r:id="rId2317"/>
    <hyperlink ref="DH182" r:id="rId2318"/>
    <hyperlink ref="DH183" r:id="rId2319"/>
    <hyperlink ref="DH187" r:id="rId2320"/>
    <hyperlink ref="DH188" r:id="rId2321"/>
    <hyperlink ref="DH189" display="https://www.google.com/url?sa=t&amp;rct=j&amp;q=&amp;esrc=s&amp;source=web&amp;cd=2&amp;ved=0CCYQFjAB&amp;url=http%3A%2F%2Fwww.id.gov.ae%2Fassets%2FkKbkN9NSOGI.pdf.aspx&amp;ei=fybaVLKOJYarNovrgsgM&amp;usg=AFQjCNFijLycojrr-pveK4zJ-Clquw-sSg&amp;sig2=9kUPJ5mfjXMH_kwaE1dkdQ&amp;bvm=bv.85464276,d.eXY&amp;c"/>
    <hyperlink ref="DH190" r:id="rId2322"/>
    <hyperlink ref="DH191" r:id="rId2323"/>
    <hyperlink ref="DH192" r:id="rId2324"/>
    <hyperlink ref="DH193" r:id="rId2325"/>
    <hyperlink ref="DH195" display="https://www.google.com/url?sa=t&amp;rct=j&amp;q=&amp;esrc=s&amp;source=web&amp;cd=2&amp;ved=0CCsQFjAB&amp;url=http%3A%2F%2Fwww.ciens.ucv.ve%2Fescueladecomputacion%2Fdocumentos%2Farchivo%2F38&amp;ei=FCHaVM3GM9OTNrvNglg&amp;usg=AFQjCNGpdH644q_K8yKGwt02KAQuMOZp9w&amp;sig2=G0498klpP5Gb7LEnTa9SYA&amp;bv"/>
    <hyperlink ref="DH196" r:id="rId2326"/>
    <hyperlink ref="DH197" r:id="rId2327"/>
    <hyperlink ref="DH200" r:id="rId2328"/>
    <hyperlink ref="DH167" r:id="rId2329"/>
    <hyperlink ref="DH172" r:id="rId2330"/>
    <hyperlink ref="DH184" r:id="rId2331"/>
    <hyperlink ref="DH97" r:id="rId2332"/>
    <hyperlink ref="DE104" r:id="rId2333"/>
    <hyperlink ref="DH104" r:id="rId2334"/>
    <hyperlink ref="DH107" r:id="rId2335"/>
    <hyperlink ref="DH120" r:id="rId2336"/>
    <hyperlink ref="DE158" r:id="rId2337"/>
    <hyperlink ref="DE165" r:id="rId2338"/>
    <hyperlink ref="DE168" r:id="rId2339"/>
    <hyperlink ref="DH93" r:id="rId2340"/>
    <hyperlink ref="DH94" r:id="rId2341"/>
    <hyperlink ref="DH95" r:id="rId2342"/>
    <hyperlink ref="DH96" r:id="rId2343"/>
    <hyperlink ref="DH98" r:id="rId2344"/>
    <hyperlink ref="DH99" r:id="rId2345"/>
    <hyperlink ref="DH100" r:id="rId2346"/>
    <hyperlink ref="DH102" r:id="rId2347"/>
    <hyperlink ref="DH110" r:id="rId2348"/>
    <hyperlink ref="DH111" r:id="rId2349"/>
    <hyperlink ref="DE94" r:id="rId2350"/>
    <hyperlink ref="DE95" r:id="rId2351"/>
    <hyperlink ref="DE96" r:id="rId2352"/>
    <hyperlink ref="DE97" r:id="rId2353"/>
    <hyperlink ref="DE98" r:id="rId2354"/>
    <hyperlink ref="DE99" r:id="rId2355"/>
    <hyperlink ref="DE100" r:id="rId2356"/>
    <hyperlink ref="DE102" r:id="rId2357"/>
    <hyperlink ref="DE103" r:id="rId2358"/>
    <hyperlink ref="DE105" r:id="rId2359"/>
    <hyperlink ref="DE107" r:id="rId2360"/>
    <hyperlink ref="DE110" r:id="rId2361"/>
    <hyperlink ref="DE111" r:id="rId2362"/>
    <hyperlink ref="DE106" r:id="rId2363"/>
    <hyperlink ref="DH106" r:id="rId2364"/>
    <hyperlink ref="DH116" r:id="rId2365"/>
    <hyperlink ref="DH117" r:id="rId2366"/>
    <hyperlink ref="DH119" r:id="rId2367"/>
    <hyperlink ref="DH121" r:id="rId2368"/>
    <hyperlink ref="DH122" r:id="rId2369"/>
    <hyperlink ref="DH123" r:id="rId2370"/>
    <hyperlink ref="DH124" r:id="rId2371"/>
    <hyperlink ref="DH126" r:id="rId2372"/>
    <hyperlink ref="DH128" r:id="rId2373"/>
    <hyperlink ref="DH130" r:id="rId2374"/>
    <hyperlink ref="DH131" r:id="rId2375"/>
    <hyperlink ref="DH133" r:id="rId2376"/>
    <hyperlink ref="DH135" r:id="rId2377"/>
    <hyperlink ref="DH136" r:id="rId2378"/>
    <hyperlink ref="DH138" r:id="rId2379"/>
    <hyperlink ref="DH140" r:id="rId2380" location="doc"/>
    <hyperlink ref="DH165" r:id="rId2381" location="page-1"/>
    <hyperlink ref="DE135" r:id="rId2382"/>
    <hyperlink ref="DE175" r:id="rId2383"/>
    <hyperlink ref="DH175" r:id="rId2384"/>
    <hyperlink ref="DE199" r:id="rId2385"/>
    <hyperlink ref="DH199" r:id="rId2386"/>
    <hyperlink ref="GC5" r:id="rId2387"/>
    <hyperlink ref="GC11" r:id="rId2388" tooltip="External website" display="http://www.aofm.gov.au/"/>
    <hyperlink ref="GC17" r:id="rId2389" tooltip="External website" display="http://www.centralbank.org.bb/"/>
    <hyperlink ref="GC9" r:id="rId2390" tooltip="External website" display="http://noticias.mecon.gob.ar/"/>
    <hyperlink ref="GC7" r:id="rId2391" tooltip="External website" display="http://www.bna.ao/"/>
    <hyperlink ref="GC19" r:id="rId2392" tooltip="External website" display="http://www.debtagency.be/"/>
    <hyperlink ref="GC12" r:id="rId2393" tooltip="External website" display="http://www.oebfa.co.at/"/>
    <hyperlink ref="GC6" r:id="rId2394"/>
    <hyperlink ref="GC8" r:id="rId2395"/>
    <hyperlink ref="GC10" r:id="rId2396"/>
    <hyperlink ref="GC13" r:id="rId2397"/>
    <hyperlink ref="GC14" r:id="rId2398"/>
    <hyperlink ref="GC15" r:id="rId2399"/>
    <hyperlink ref="GC16" r:id="rId2400"/>
    <hyperlink ref="GC18" r:id="rId2401"/>
    <hyperlink ref="GC20" r:id="rId2402"/>
    <hyperlink ref="GC21" r:id="rId2403"/>
    <hyperlink ref="GC22" r:id="rId2404"/>
    <hyperlink ref="GC187" r:id="rId2405" tooltip="External website" display="http://www.bou.or.ug/bouwebsite/opencms/bou/home.html/"/>
    <hyperlink ref="GC183" r:id="rId2406" tooltip="External website"/>
    <hyperlink ref="GC178" r:id="rId2407" tooltip="External website" display="http://www2.mof.go.th/"/>
    <hyperlink ref="GC177" r:id="rId2408" tooltip="External website" display="http://www.mof.go.tz/"/>
    <hyperlink ref="GC168" r:id="rId2409" tooltip="External website" display="http://www.treasury.gov.lk/BOM/tod/debt.htm"/>
    <hyperlink ref="GC184" r:id="rId2410" tooltip="External website" display="http://www.treasury.gov.tr/"/>
    <hyperlink ref="GC173" r:id="rId2411" tooltip="External website"/>
    <hyperlink ref="GC172" r:id="rId2412" tooltip="External website" display="http://www.rgk.se/english.htm"/>
    <hyperlink ref="GC180" r:id="rId2413"/>
    <hyperlink ref="GC188" r:id="rId2414"/>
    <hyperlink ref="GC200" r:id="rId2415" tooltip="External website" display="http://www.rbz.co.zw/gdd/gdd.asp"/>
    <hyperlink ref="GC199" r:id="rId2416" tooltip="External website" display="http://www.boz.zm/"/>
    <hyperlink ref="GC196" r:id="rId2417" tooltip="External website" display="http://www.mof.gov.vn/portal/page/portal/mof_en"/>
    <hyperlink ref="GC192" r:id="rId2418" tooltip="External website" display="http://deuda.mef.gub.uy/"/>
    <hyperlink ref="GC189" r:id="rId2419" tooltip="External website" display="http://www.mof.gov.ae/En/Pages/default.aspx"/>
    <hyperlink ref="GC191" r:id="rId2420" tooltip="External website" display="http://www.publicdebt.treas.gov/"/>
    <hyperlink ref="GC190" r:id="rId2421" tooltip="External website" display="http://www.dmo.gov.uk/"/>
    <hyperlink ref="GC198" r:id="rId2422"/>
    <hyperlink ref="GC197" r:id="rId2423" tooltip="External website"/>
    <hyperlink ref="GC195" r:id="rId2424" tooltip="External website"/>
    <hyperlink ref="GC194" r:id="rId2425" tooltip="External website"/>
    <hyperlink ref="GC193" r:id="rId2426" tooltip="External website"/>
    <hyperlink ref="GC179" r:id="rId2427"/>
    <hyperlink ref="GC185" r:id="rId2428"/>
    <hyperlink ref="GC182" r:id="rId2429"/>
    <hyperlink ref="GC181" r:id="rId2430"/>
    <hyperlink ref="GC176" r:id="rId2431" tooltip="External website"/>
    <hyperlink ref="GC175" r:id="rId2432" tooltip="External website"/>
    <hyperlink ref="GC174" r:id="rId2433" tooltip="External website"/>
    <hyperlink ref="GC171" r:id="rId2434" tooltip="External website"/>
    <hyperlink ref="GC170" r:id="rId2435" tooltip="External website"/>
    <hyperlink ref="GC169" r:id="rId2436" tooltip="External website"/>
    <hyperlink ref="GC223" r:id="rId2437"/>
    <hyperlink ref="GC224" r:id="rId2438"/>
    <hyperlink ref="GC23" r:id="rId2439" display="http://www.economiayfinanzas.gob.bo/"/>
    <hyperlink ref="GC25" r:id="rId2440" display="http://www.finance.gov.bw/"/>
    <hyperlink ref="GC96" r:id="rId2441" display="http://www.minfin.kg/"/>
    <hyperlink ref="GC110" r:id="rId2442"/>
    <hyperlink ref="GC126" r:id="rId2443"/>
    <hyperlink ref="GC138" r:id="rId2444" display="http://www.mef.gob.pa/"/>
    <hyperlink ref="GC141" r:id="rId2445"/>
    <hyperlink ref="GC152" r:id="rId2446" display="http://www.mof.gov.ws/"/>
    <hyperlink ref="GC39" r:id="rId2447" tooltip="External website" display="http://www.minhacienda.gov.co/"/>
    <hyperlink ref="GC38" r:id="rId2448" tooltip="External website" display="http://www.pbc.gov.cn/english/"/>
    <hyperlink ref="GC32" r:id="rId2449" tooltip="External website" display="http://www.caa.cm/EN/home.html"/>
    <hyperlink ref="GC37" r:id="rId2450" tooltip="External website" display="http://www.minhda.cl/english/oficina_deuda/"/>
    <hyperlink ref="GC33" r:id="rId2451" tooltip="External website" display="http://www.fin.gc.ca/"/>
    <hyperlink ref="GC29" r:id="rId2452"/>
    <hyperlink ref="GC30" r:id="rId2453"/>
    <hyperlink ref="GC31" r:id="rId2454"/>
    <hyperlink ref="GC34" r:id="rId2455"/>
    <hyperlink ref="GC35" r:id="rId2456"/>
    <hyperlink ref="GC36" r:id="rId2457"/>
    <hyperlink ref="GC65" r:id="rId2458" tooltip="External website" display="http://www.mof.ge/en/Home"/>
    <hyperlink ref="GC60" r:id="rId2459" tooltip="External website" display="http://www.mfnp.gov.fj/"/>
    <hyperlink ref="GC59" r:id="rId2460" tooltip="External website" display="http://www.mofed.gov.et/"/>
    <hyperlink ref="GC58" r:id="rId2461" tooltip="External website" display="http://www.fin.ee/?lang=en"/>
    <hyperlink ref="GC54" r:id="rId2462" tooltip="External website" display="http://www.mof.gov.eg/english/Pages/Home.aspx"/>
    <hyperlink ref="GC53" r:id="rId2463" tooltip="External website in Spanish language" display="http://mef.gov.ec/"/>
    <hyperlink ref="GC47" r:id="rId2464" tooltip="External website" display="http://www.mof.gov.cy/mof/mof.nsf/index_en/index_en?OpenDocument"/>
    <hyperlink ref="GC45" r:id="rId2465" tooltip="External website in Croatian language" display="http://www.mfin.hr/en/"/>
    <hyperlink ref="GC43" r:id="rId2466" tooltip="External website in Spanish language" display="https://www.hacienda.go.cr/msib21/espanol/default.htm"/>
    <hyperlink ref="GC66" r:id="rId2467" tooltip="External website" display="http://www.deutsche-finanzagentur.de/en/startpage/"/>
    <hyperlink ref="GC62" r:id="rId2468" tooltip="External website" display="http://www.aft.gouv.fr/"/>
    <hyperlink ref="GC61" r:id="rId2469" tooltip="External website in Finnish language" display="http://www.treasuryfinland.fi/"/>
    <hyperlink ref="GC49" r:id="rId2470" tooltip="External website" display="http://www.nationalbanken.dk/"/>
    <hyperlink ref="GC48" r:id="rId2471" tooltip="External website" display="http://www.mfcr.cz/"/>
    <hyperlink ref="GC42" r:id="rId2472"/>
    <hyperlink ref="GC41" r:id="rId2473"/>
    <hyperlink ref="GC44" r:id="rId2474"/>
    <hyperlink ref="GC46" r:id="rId2475"/>
    <hyperlink ref="GC50" r:id="rId2476"/>
    <hyperlink ref="GC51" r:id="rId2477"/>
    <hyperlink ref="GC52" r:id="rId2478"/>
    <hyperlink ref="GC55" r:id="rId2479"/>
    <hyperlink ref="GC64" r:id="rId2480"/>
    <hyperlink ref="GC63" r:id="rId2481"/>
    <hyperlink ref="GC88" r:id="rId2482" tooltip="External website" display="http://www.cbj.gov.jo/"/>
    <hyperlink ref="GC80" r:id="rId2483" tooltip="External website" display="http://www.dmo.or.id/index.php?section=1"/>
    <hyperlink ref="GC79" r:id="rId2484" tooltip="External website" display="http://finmin.nic.in/index.html"/>
    <hyperlink ref="GC76" r:id="rId2485" tooltip="External website" display="http://www.info.gov.hk/hkma/"/>
    <hyperlink ref="GC70" r:id="rId2486" tooltip="External website" display="http://www.minfin.gob.gt/"/>
    <hyperlink ref="GC67" r:id="rId2487" tooltip="External website" display="http://www.mofep.gov.gh/"/>
    <hyperlink ref="GC87" r:id="rId2488" tooltip="External website" display="http://www.mof.go.jp/english"/>
    <hyperlink ref="GC85" r:id="rId2489" tooltip="External website" display="http://www.publicdebt.it/"/>
    <hyperlink ref="GC84" r:id="rId2490" tooltip="External website" display="http://www.mof.gov.il/debt/gen/mainpage.asp"/>
    <hyperlink ref="GC83" r:id="rId2491" tooltip="External website" display="http://www.ntma.ie/"/>
    <hyperlink ref="GC78" r:id="rId2492" tooltip="External website" display="http://www.lanasysla.is/EN/"/>
    <hyperlink ref="GC77" r:id="rId2493" tooltip="External website" display="http://www.akk.hu/index.ivy?public.lang=en-US"/>
    <hyperlink ref="GC90" r:id="rId2494" tooltip="External website" display="http://www.treasury.go.ke/"/>
    <hyperlink ref="GC74" r:id="rId2495"/>
    <hyperlink ref="GC69" r:id="rId2496"/>
    <hyperlink ref="GC72" r:id="rId2497"/>
    <hyperlink ref="GC71" r:id="rId2498"/>
    <hyperlink ref="GC73" r:id="rId2499"/>
    <hyperlink ref="GC75" r:id="rId2500"/>
    <hyperlink ref="GC82" r:id="rId2501"/>
    <hyperlink ref="GC68" r:id="rId2502"/>
    <hyperlink ref="GC81" r:id="rId2503"/>
    <hyperlink ref="GC86" r:id="rId2504"/>
    <hyperlink ref="GC94" r:id="rId2505"/>
    <hyperlink ref="GC95" r:id="rId2506"/>
    <hyperlink ref="GC97" r:id="rId2507"/>
    <hyperlink ref="GC101" r:id="rId2508"/>
    <hyperlink ref="GC102" r:id="rId2509"/>
    <hyperlink ref="GC108" r:id="rId2510"/>
    <hyperlink ref="GC112" r:id="rId2511"/>
    <hyperlink ref="GC115" r:id="rId2512"/>
    <hyperlink ref="GC121" r:id="rId2513"/>
    <hyperlink ref="GC122" r:id="rId2514"/>
    <hyperlink ref="GC124" r:id="rId2515"/>
    <hyperlink ref="GC125" r:id="rId2516"/>
    <hyperlink ref="GC127" r:id="rId2517"/>
    <hyperlink ref="GC128" r:id="rId2518"/>
    <hyperlink ref="GC132" r:id="rId2519"/>
    <hyperlink ref="GC135" r:id="rId2520"/>
    <hyperlink ref="GC145" r:id="rId2521"/>
    <hyperlink ref="GC151" r:id="rId2522"/>
    <hyperlink ref="GC154" r:id="rId2523"/>
    <hyperlink ref="GC155" r:id="rId2524"/>
    <hyperlink ref="GC156" r:id="rId2525"/>
    <hyperlink ref="GC158" r:id="rId2526"/>
    <hyperlink ref="GC159" r:id="rId2527"/>
    <hyperlink ref="GC164" r:id="rId2528"/>
    <hyperlink ref="GC166" r:id="rId2529"/>
    <hyperlink ref="GC89" r:id="rId2530"/>
    <hyperlink ref="DH158" r:id="rId2531"/>
    <hyperlink ref="C212" r:id="rId2532"/>
    <hyperlink ref="Q209" r:id="rId2533"/>
    <hyperlink ref="BM203" r:id="rId2534"/>
    <hyperlink ref="CT220" r:id="rId2535"/>
    <hyperlink ref="CX232" r:id="rId2536"/>
    <hyperlink ref="CX233" r:id="rId2537"/>
    <hyperlink ref="CX234" r:id="rId2538"/>
    <hyperlink ref="C175" r:id="rId2539" display="Taiwan"/>
    <hyperlink ref="EY136" r:id="rId2540"/>
    <hyperlink ref="EV136" r:id="rId2541"/>
    <hyperlink ref="GB90" r:id="rId2542"/>
    <hyperlink ref="C34" r:id="rId2543" tooltip="Cape Verde" display="http://en.wikipedia.org/wiki/Cape_Verde"/>
    <hyperlink ref="C197" r:id="rId2544"/>
    <hyperlink ref="GC40" r:id="rId2545"/>
    <hyperlink ref="CX200" r:id="rId2546"/>
    <hyperlink ref="BM3" r:id="rId2547"/>
    <hyperlink ref="BM4" r:id="rId2548"/>
    <hyperlink ref="BM5" r:id="rId2549"/>
    <hyperlink ref="BM6" r:id="rId2550"/>
    <hyperlink ref="BM7" r:id="rId2551"/>
    <hyperlink ref="BM8" r:id="rId2552"/>
    <hyperlink ref="BM9" r:id="rId2553"/>
    <hyperlink ref="BM10" r:id="rId2554"/>
    <hyperlink ref="BM11" r:id="rId2555"/>
    <hyperlink ref="BM12" r:id="rId2556"/>
    <hyperlink ref="BM13" r:id="rId2557"/>
    <hyperlink ref="BM14" r:id="rId2558"/>
    <hyperlink ref="BM15" r:id="rId2559"/>
    <hyperlink ref="BM16" r:id="rId2560"/>
    <hyperlink ref="BM17" r:id="rId2561"/>
    <hyperlink ref="BM18" r:id="rId2562"/>
    <hyperlink ref="BM19" r:id="rId2563"/>
    <hyperlink ref="BM20" r:id="rId2564"/>
    <hyperlink ref="BM21" r:id="rId2565"/>
    <hyperlink ref="BM22" r:id="rId2566"/>
    <hyperlink ref="BM23" r:id="rId2567"/>
    <hyperlink ref="BM24" r:id="rId2568"/>
    <hyperlink ref="BM25" r:id="rId2569"/>
    <hyperlink ref="BM26" r:id="rId2570"/>
    <hyperlink ref="BM27" r:id="rId2571"/>
    <hyperlink ref="BM28" r:id="rId2572"/>
    <hyperlink ref="BM29" r:id="rId2573"/>
    <hyperlink ref="BM30" r:id="rId2574"/>
    <hyperlink ref="BM31" r:id="rId2575"/>
    <hyperlink ref="BM32" r:id="rId2576"/>
    <hyperlink ref="BM33" r:id="rId2577"/>
    <hyperlink ref="BM34" r:id="rId2578"/>
    <hyperlink ref="BM35" r:id="rId2579"/>
    <hyperlink ref="BM36" r:id="rId2580"/>
    <hyperlink ref="BM37" r:id="rId2581"/>
    <hyperlink ref="BM38" r:id="rId2582"/>
    <hyperlink ref="BM39" r:id="rId2583"/>
    <hyperlink ref="BM41" r:id="rId2584"/>
    <hyperlink ref="BM42" r:id="rId2585"/>
    <hyperlink ref="BM43" r:id="rId2586"/>
    <hyperlink ref="BM44" r:id="rId2587"/>
    <hyperlink ref="BM45" r:id="rId2588"/>
    <hyperlink ref="BM46" r:id="rId2589"/>
    <hyperlink ref="BM47" r:id="rId2590"/>
    <hyperlink ref="BM48" r:id="rId2591"/>
    <hyperlink ref="BM49" r:id="rId2592"/>
    <hyperlink ref="BM50" r:id="rId2593"/>
    <hyperlink ref="BM51" r:id="rId2594"/>
    <hyperlink ref="BM52" r:id="rId2595"/>
    <hyperlink ref="BM53" r:id="rId2596"/>
    <hyperlink ref="BM54" r:id="rId2597"/>
    <hyperlink ref="BM55" r:id="rId2598"/>
    <hyperlink ref="BM56" r:id="rId2599"/>
    <hyperlink ref="BM57" r:id="rId2600"/>
    <hyperlink ref="BM58" r:id="rId2601"/>
    <hyperlink ref="BM59" r:id="rId2602"/>
    <hyperlink ref="BM60" r:id="rId2603"/>
    <hyperlink ref="BM61" r:id="rId2604"/>
    <hyperlink ref="BM62" r:id="rId2605"/>
    <hyperlink ref="BM63" r:id="rId2606"/>
    <hyperlink ref="BM64" r:id="rId2607"/>
    <hyperlink ref="BM65" r:id="rId2608"/>
    <hyperlink ref="BM66" r:id="rId2609"/>
    <hyperlink ref="BM67" r:id="rId2610"/>
    <hyperlink ref="BM68" r:id="rId2611"/>
    <hyperlink ref="BM69" r:id="rId2612"/>
    <hyperlink ref="BM70" r:id="rId2613"/>
    <hyperlink ref="BM71" r:id="rId2614"/>
    <hyperlink ref="BM72" r:id="rId2615"/>
    <hyperlink ref="BM73" r:id="rId2616"/>
    <hyperlink ref="BM74" r:id="rId2617"/>
    <hyperlink ref="BM75" r:id="rId2618"/>
    <hyperlink ref="BM77" r:id="rId2619"/>
    <hyperlink ref="BM78" r:id="rId2620"/>
    <hyperlink ref="BM79" r:id="rId2621"/>
    <hyperlink ref="BM80" r:id="rId2622"/>
    <hyperlink ref="BM81" r:id="rId2623"/>
    <hyperlink ref="BM82" r:id="rId2624"/>
    <hyperlink ref="BM83" r:id="rId2625"/>
    <hyperlink ref="BM84" r:id="rId2626"/>
    <hyperlink ref="BM85" r:id="rId2627"/>
    <hyperlink ref="BM86" r:id="rId2628"/>
    <hyperlink ref="BM87" r:id="rId2629"/>
    <hyperlink ref="BM88" r:id="rId2630"/>
    <hyperlink ref="BM89" r:id="rId2631"/>
    <hyperlink ref="BM90" r:id="rId2632"/>
    <hyperlink ref="BM91" r:id="rId2633"/>
    <hyperlink ref="BM93" r:id="rId2634"/>
    <hyperlink ref="BM95" r:id="rId2635"/>
    <hyperlink ref="BM96" r:id="rId2636"/>
    <hyperlink ref="BM99" r:id="rId2637"/>
    <hyperlink ref="BM100" r:id="rId2638"/>
    <hyperlink ref="BM101" r:id="rId2639"/>
    <hyperlink ref="BM102" r:id="rId2640"/>
    <hyperlink ref="BM104" r:id="rId2641"/>
    <hyperlink ref="BM105" r:id="rId2642"/>
    <hyperlink ref="BM106" r:id="rId2643"/>
    <hyperlink ref="BM107" r:id="rId2644"/>
    <hyperlink ref="BM108" r:id="rId2645"/>
    <hyperlink ref="BM109" r:id="rId2646"/>
    <hyperlink ref="BM110" r:id="rId2647"/>
    <hyperlink ref="BM112" r:id="rId2648"/>
    <hyperlink ref="BM113" r:id="rId2649"/>
    <hyperlink ref="BM115" r:id="rId2650"/>
    <hyperlink ref="BM116" r:id="rId2651"/>
    <hyperlink ref="BM117" r:id="rId2652"/>
    <hyperlink ref="BM119" r:id="rId2653"/>
    <hyperlink ref="BM121" r:id="rId2654"/>
    <hyperlink ref="BM122" r:id="rId2655"/>
    <hyperlink ref="BM123" r:id="rId2656"/>
    <hyperlink ref="BM124" r:id="rId2657"/>
    <hyperlink ref="BM126" r:id="rId2658"/>
    <hyperlink ref="BM128" r:id="rId2659"/>
    <hyperlink ref="BM129" r:id="rId2660"/>
    <hyperlink ref="BM130" r:id="rId2661"/>
    <hyperlink ref="BM131" r:id="rId2662"/>
    <hyperlink ref="BM132" r:id="rId2663"/>
    <hyperlink ref="BM133" r:id="rId2664"/>
    <hyperlink ref="BM134" r:id="rId2665"/>
    <hyperlink ref="BM135" r:id="rId2666"/>
    <hyperlink ref="BM136" r:id="rId2667"/>
    <hyperlink ref="BM137" r:id="rId2668"/>
    <hyperlink ref="BM138" r:id="rId2669"/>
    <hyperlink ref="BM139" r:id="rId2670"/>
    <hyperlink ref="BM140" r:id="rId2671"/>
    <hyperlink ref="BM141" r:id="rId2672"/>
    <hyperlink ref="BM142" r:id="rId2673"/>
    <hyperlink ref="BM143" r:id="rId2674"/>
    <hyperlink ref="BM144" r:id="rId2675"/>
    <hyperlink ref="BM145" r:id="rId2676"/>
    <hyperlink ref="BM146" r:id="rId2677"/>
    <hyperlink ref="BM147" r:id="rId2678"/>
    <hyperlink ref="BM148" r:id="rId2679"/>
    <hyperlink ref="BM149" r:id="rId2680"/>
    <hyperlink ref="BM150" r:id="rId2681"/>
    <hyperlink ref="BM151" r:id="rId2682"/>
    <hyperlink ref="BM152" r:id="rId2683"/>
    <hyperlink ref="BM153" r:id="rId2684"/>
    <hyperlink ref="BM154" r:id="rId2685"/>
    <hyperlink ref="BM155" r:id="rId2686"/>
    <hyperlink ref="BM156" r:id="rId2687"/>
    <hyperlink ref="BM157" r:id="rId2688"/>
    <hyperlink ref="BM158" r:id="rId2689"/>
    <hyperlink ref="BM160" r:id="rId2690"/>
    <hyperlink ref="BM161" r:id="rId2691"/>
    <hyperlink ref="BM162" r:id="rId2692"/>
    <hyperlink ref="BM163" r:id="rId2693"/>
    <hyperlink ref="BM165" r:id="rId2694"/>
    <hyperlink ref="BM167" r:id="rId2695"/>
    <hyperlink ref="BM168" r:id="rId2696"/>
    <hyperlink ref="BM169" r:id="rId2697"/>
    <hyperlink ref="BM170" r:id="rId2698"/>
    <hyperlink ref="BM171" r:id="rId2699"/>
    <hyperlink ref="BM172" r:id="rId2700"/>
    <hyperlink ref="BM173" r:id="rId2701"/>
    <hyperlink ref="BM174" r:id="rId2702"/>
    <hyperlink ref="BM176" r:id="rId2703"/>
    <hyperlink ref="BM177" r:id="rId2704"/>
    <hyperlink ref="BM178" r:id="rId2705"/>
    <hyperlink ref="BM180" r:id="rId2706"/>
    <hyperlink ref="BM181" r:id="rId2707"/>
    <hyperlink ref="BM182" r:id="rId2708"/>
    <hyperlink ref="BM183" r:id="rId2709"/>
    <hyperlink ref="BM184" r:id="rId2710"/>
    <hyperlink ref="BM187" r:id="rId2711"/>
    <hyperlink ref="BM188" r:id="rId2712"/>
    <hyperlink ref="BM189" r:id="rId2713"/>
    <hyperlink ref="BM190" r:id="rId2714"/>
    <hyperlink ref="BM191" r:id="rId2715"/>
    <hyperlink ref="BM192" r:id="rId2716"/>
    <hyperlink ref="BM193" r:id="rId2717"/>
    <hyperlink ref="BM194" r:id="rId2718"/>
    <hyperlink ref="BM195" r:id="rId2719"/>
    <hyperlink ref="BM196" r:id="rId2720"/>
    <hyperlink ref="BM197" r:id="rId2721"/>
    <hyperlink ref="BM198" r:id="rId2722"/>
    <hyperlink ref="BM199" r:id="rId2723"/>
    <hyperlink ref="BM200" r:id="rId2724"/>
    <hyperlink ref="BM94" r:id="rId2725"/>
    <hyperlink ref="BM97" r:id="rId2726"/>
    <hyperlink ref="BM111" r:id="rId2727"/>
    <hyperlink ref="BM103" r:id="rId2728"/>
    <hyperlink ref="BM120" r:id="rId2729"/>
    <hyperlink ref="BM125" r:id="rId2730"/>
    <hyperlink ref="BM127" r:id="rId2731"/>
    <hyperlink ref="BM164" r:id="rId2732"/>
    <hyperlink ref="BM175" r:id="rId2733"/>
    <hyperlink ref="BM179" r:id="rId2734"/>
    <hyperlink ref="BM185" r:id="rId2735"/>
    <hyperlink ref="BK14" r:id="rId2736"/>
    <hyperlink ref="BK15" r:id="rId2737"/>
    <hyperlink ref="BK19" r:id="rId2738"/>
    <hyperlink ref="BK26" r:id="rId2739"/>
    <hyperlink ref="BK32" r:id="rId2740"/>
    <hyperlink ref="BK35" r:id="rId2741"/>
    <hyperlink ref="BK36" r:id="rId2742"/>
    <hyperlink ref="BK46" r:id="rId2743"/>
    <hyperlink ref="BK119" r:id="rId2744"/>
    <hyperlink ref="BK121" r:id="rId2745"/>
    <hyperlink ref="BK122" r:id="rId2746"/>
    <hyperlink ref="BK144" r:id="rId2747"/>
    <hyperlink ref="BK147" r:id="rId2748"/>
    <hyperlink ref="BK155" r:id="rId2749"/>
    <hyperlink ref="BK160" r:id="rId2750"/>
    <hyperlink ref="BK161" r:id="rId2751"/>
    <hyperlink ref="BK162" r:id="rId2752"/>
    <hyperlink ref="BK168" r:id="rId2753"/>
    <hyperlink ref="BK169" r:id="rId2754"/>
    <hyperlink ref="BK170" r:id="rId2755"/>
    <hyperlink ref="BK171" r:id="rId2756"/>
    <hyperlink ref="BK172" r:id="rId2757"/>
    <hyperlink ref="BK173" r:id="rId2758"/>
    <hyperlink ref="BK174" r:id="rId2759"/>
    <hyperlink ref="BK176" r:id="rId2760"/>
    <hyperlink ref="BK177" r:id="rId2761"/>
    <hyperlink ref="BK178" r:id="rId2762"/>
    <hyperlink ref="BK180" r:id="rId2763"/>
    <hyperlink ref="BK182" r:id="rId2764"/>
    <hyperlink ref="BK183" r:id="rId2765"/>
    <hyperlink ref="BK184" r:id="rId2766"/>
    <hyperlink ref="BK187" r:id="rId2767"/>
    <hyperlink ref="BK188" r:id="rId2768"/>
    <hyperlink ref="BK189" r:id="rId2769"/>
    <hyperlink ref="BK190" r:id="rId2770"/>
    <hyperlink ref="BK191" r:id="rId2771"/>
    <hyperlink ref="BK192" r:id="rId2772"/>
    <hyperlink ref="BK193" r:id="rId2773"/>
    <hyperlink ref="BK194" r:id="rId2774"/>
    <hyperlink ref="BK195" r:id="rId2775"/>
    <hyperlink ref="BK196" r:id="rId2776"/>
    <hyperlink ref="BK197" r:id="rId2777"/>
    <hyperlink ref="BK198" r:id="rId2778"/>
    <hyperlink ref="BK199" r:id="rId2779"/>
    <hyperlink ref="BK200" r:id="rId2780"/>
    <hyperlink ref="BK103" r:id="rId2781"/>
    <hyperlink ref="BK118" r:id="rId2782"/>
    <hyperlink ref="BK120" r:id="rId2783"/>
    <hyperlink ref="BK179" r:id="rId2784"/>
    <hyperlink ref="BK185" r:id="rId2785"/>
    <hyperlink ref="BK186" r:id="rId2786"/>
    <hyperlink ref="BK102" r:id="rId2787"/>
    <hyperlink ref="BO161" r:id="rId2788"/>
    <hyperlink ref="BO144" r:id="rId2789"/>
    <hyperlink ref="BO147" r:id="rId2790"/>
    <hyperlink ref="BO119" r:id="rId2791"/>
    <hyperlink ref="BO199" r:id="rId2792"/>
    <hyperlink ref="BK5" r:id="rId2793"/>
    <hyperlink ref="BK6" r:id="rId2794"/>
    <hyperlink ref="BK7" r:id="rId2795"/>
    <hyperlink ref="BK11" r:id="rId2796"/>
    <hyperlink ref="BK12" r:id="rId2797"/>
    <hyperlink ref="BO12" r:id="rId2798"/>
    <hyperlink ref="BK16" r:id="rId2799"/>
    <hyperlink ref="Z26" r:id="rId2800"/>
    <hyperlink ref="BC26" r:id="rId2801"/>
    <hyperlink ref="BK28" r:id="rId2802"/>
    <hyperlink ref="BK33" r:id="rId2803"/>
    <hyperlink ref="BK37" r:id="rId2804"/>
    <hyperlink ref="BK39" r:id="rId2805"/>
    <hyperlink ref="Z196" r:id="rId2806"/>
    <hyperlink ref="BO195" r:id="rId2807"/>
    <hyperlink ref="Z195" r:id="rId2808"/>
    <hyperlink ref="BQ192" r:id="rId2809"/>
    <hyperlink ref="BO192" r:id="rId2810"/>
    <hyperlink ref="BO191" r:id="rId2811"/>
    <hyperlink ref="BQ191" r:id="rId2812"/>
    <hyperlink ref="BU191" r:id="rId2813"/>
    <hyperlink ref="Z191" r:id="rId2814"/>
    <hyperlink ref="BQ190" r:id="rId2815"/>
    <hyperlink ref="Z190" r:id="rId2816"/>
    <hyperlink ref="BU190" r:id="rId2817" display="http://webarchive.nationalarchives.gov.uk/20100407010852/http:/www.hm-treasury.gov.uk/pespub_index.htm"/>
    <hyperlink ref="Z188" r:id="rId2818"/>
    <hyperlink ref="BK38" r:id="rId2819"/>
    <hyperlink ref="BQ38" r:id="rId2820"/>
    <hyperlink ref="BK49" r:id="rId2821"/>
    <hyperlink ref="BO187" r:id="rId2822"/>
    <hyperlink ref="BI183" r:id="rId2823"/>
    <hyperlink ref="Z189" r:id="rId2824"/>
    <hyperlink ref="BK68" r:id="rId2825"/>
    <hyperlink ref="BK70" r:id="rId2826"/>
    <hyperlink ref="BK71" r:id="rId2827"/>
    <hyperlink ref="BK73" r:id="rId2828"/>
    <hyperlink ref="BK74" r:id="rId2829"/>
    <hyperlink ref="BK75" r:id="rId2830"/>
    <hyperlink ref="BS68" r:id="rId2831" location="fragment-2" display="http://www.minfin.gr/portal/en/resource/contentObject/contentTypes/genericContentResourceObject,fileResourceObject,arrayOfFileResourceTypeObject/topicNames/actOfLaw/resourceRepresentationTemplate/contentObjectListAlternativeTemplate - fragment-2"/>
    <hyperlink ref="BS69" r:id="rId2832"/>
    <hyperlink ref="BQ70" r:id="rId2833"/>
    <hyperlink ref="BS70" r:id="rId2834"/>
    <hyperlink ref="BC73" r:id="rId2835"/>
    <hyperlink ref="BS73" r:id="rId2836"/>
    <hyperlink ref="Z74" r:id="rId2837"/>
    <hyperlink ref="BC74" r:id="rId2838"/>
    <hyperlink ref="BC75" r:id="rId2839"/>
    <hyperlink ref="Z75" r:id="rId2840"/>
    <hyperlink ref="BS75" r:id="rId2841"/>
    <hyperlink ref="BI75" r:id="rId2842"/>
    <hyperlink ref="BK78" r:id="rId2843"/>
    <hyperlink ref="BK79" r:id="rId2844"/>
    <hyperlink ref="BS78" r:id="rId2845"/>
    <hyperlink ref="BC79" r:id="rId2846"/>
    <hyperlink ref="Z79" r:id="rId2847"/>
    <hyperlink ref="BS79" r:id="rId2848"/>
    <hyperlink ref="BI79" r:id="rId2849"/>
    <hyperlink ref="BK82" r:id="rId2850"/>
    <hyperlink ref="BK84" r:id="rId2851"/>
    <hyperlink ref="BK85" r:id="rId2852"/>
    <hyperlink ref="BK86" r:id="rId2853"/>
    <hyperlink ref="BK87" r:id="rId2854"/>
    <hyperlink ref="BK88" r:id="rId2855"/>
    <hyperlink ref="BK89" r:id="rId2856"/>
    <hyperlink ref="BK90" r:id="rId2857"/>
    <hyperlink ref="BK91" r:id="rId2858"/>
    <hyperlink ref="BQ85" r:id="rId2859"/>
    <hyperlink ref="BS85" r:id="rId2860"/>
    <hyperlink ref="Z84" r:id="rId2861"/>
    <hyperlink ref="BS84" r:id="rId2862"/>
    <hyperlink ref="BS87" r:id="rId2863"/>
    <hyperlink ref="BG87" r:id="rId2864"/>
    <hyperlink ref="BI85" r:id="rId2865"/>
    <hyperlink ref="BK96" r:id="rId2866"/>
    <hyperlink ref="BK94" r:id="rId2867"/>
    <hyperlink ref="Z94" r:id="rId2868"/>
    <hyperlink ref="BK99" r:id="rId2869"/>
    <hyperlink ref="BK100" r:id="rId2870"/>
    <hyperlink ref="BK101" r:id="rId2871"/>
    <hyperlink ref="BS100" r:id="rId2872"/>
    <hyperlink ref="BO101" r:id="rId2873"/>
    <hyperlink ref="BS101" r:id="rId2874"/>
    <hyperlink ref="BQ99" r:id="rId2875"/>
    <hyperlink ref="BX99" r:id="rId2876" display="http://www.finance.gov.lb/en-US/Blog/"/>
    <hyperlink ref="BK104" r:id="rId2877"/>
    <hyperlink ref="BK105" r:id="rId2878"/>
    <hyperlink ref="BS104" r:id="rId2879"/>
    <hyperlink ref="BO105" r:id="rId2880"/>
    <hyperlink ref="BS105" r:id="rId2881"/>
    <hyperlink ref="BK111" r:id="rId2882"/>
    <hyperlink ref="BO111" r:id="rId2883"/>
    <hyperlink ref="BK113" r:id="rId2884"/>
    <hyperlink ref="BO113" r:id="rId2885"/>
    <hyperlink ref="BQ113" r:id="rId2886"/>
    <hyperlink ref="BS113" r:id="rId2887"/>
    <hyperlink ref="BX113" r:id="rId2888"/>
    <hyperlink ref="Z113" r:id="rId2889"/>
    <hyperlink ref="BK116" r:id="rId2890"/>
    <hyperlink ref="Z116" r:id="rId2891"/>
    <hyperlink ref="BS116" r:id="rId2892"/>
    <hyperlink ref="BC116" r:id="rId2893"/>
    <hyperlink ref="BK123" r:id="rId2894"/>
    <hyperlink ref="BK124" r:id="rId2895"/>
    <hyperlink ref="BO124" r:id="rId2896"/>
    <hyperlink ref="Z123" r:id="rId2897"/>
    <hyperlink ref="BC123" r:id="rId2898"/>
    <hyperlink ref="Z124" r:id="rId2899"/>
    <hyperlink ref="BO3" r:id="rId2900"/>
    <hyperlink ref="BK3" r:id="rId2901"/>
    <hyperlink ref="BK4" r:id="rId2902"/>
    <hyperlink ref="BQ4" r:id="rId2903"/>
    <hyperlink ref="BK8" r:id="rId2904"/>
    <hyperlink ref="BK13" r:id="rId2905"/>
    <hyperlink ref="BI13" r:id="rId2906"/>
    <hyperlink ref="BO34" r:id="rId2907" display="www.bcv.cv/vPT/Paginas/Homepage.aspx"/>
    <hyperlink ref="BK34" r:id="rId2908"/>
    <hyperlink ref="BK45" r:id="rId2909"/>
    <hyperlink ref="BK48" r:id="rId2910"/>
    <hyperlink ref="BO48" r:id="rId2911"/>
    <hyperlink ref="Z48" r:id="rId2912"/>
    <hyperlink ref="BG48" r:id="rId2913"/>
    <hyperlink ref="BI48" r:id="rId2914"/>
    <hyperlink ref="BK51" r:id="rId2915"/>
    <hyperlink ref="Z51" r:id="rId2916"/>
    <hyperlink ref="BK56" r:id="rId2917"/>
    <hyperlink ref="Z184" r:id="rId2918"/>
    <hyperlink ref="BO184" r:id="rId2919"/>
    <hyperlink ref="BC184" r:id="rId2920"/>
    <hyperlink ref="BG184" r:id="rId2921"/>
    <hyperlink ref="BI184" r:id="rId2922"/>
    <hyperlink ref="BQ184" r:id="rId2923"/>
    <hyperlink ref="BI187" r:id="rId2924"/>
    <hyperlink ref="BI188" r:id="rId2925"/>
    <hyperlink ref="BI190" r:id="rId2926"/>
    <hyperlink ref="BI191" r:id="rId2927"/>
    <hyperlink ref="BI192" r:id="rId2928"/>
    <hyperlink ref="BI200" r:id="rId2929"/>
    <hyperlink ref="BI196" r:id="rId2930"/>
    <hyperlink ref="BI182" r:id="rId2931"/>
    <hyperlink ref="Z179" r:id="rId2932"/>
    <hyperlink ref="BC179" r:id="rId2933"/>
    <hyperlink ref="BI179" r:id="rId2934" display="http://www.estatal.gov.tl/Documents/Ministry/2008Policy/LG Policy and DSF - English.pdf"/>
    <hyperlink ref="BC178" r:id="rId2935"/>
    <hyperlink ref="BO178" r:id="rId2936"/>
    <hyperlink ref="BI178" r:id="rId2937"/>
    <hyperlink ref="BU178" r:id="rId2938"/>
    <hyperlink ref="Z178" r:id="rId2939"/>
    <hyperlink ref="BI177" r:id="rId2940"/>
    <hyperlink ref="BO174" r:id="rId2941"/>
    <hyperlink ref="BQ173" r:id="rId2942"/>
    <hyperlink ref="BI173" r:id="rId2943"/>
    <hyperlink ref="BI172" r:id="rId2944"/>
    <hyperlink ref="BQ172" r:id="rId2945"/>
    <hyperlink ref="BO172" r:id="rId2946"/>
    <hyperlink ref="BG9" r:id="rId2947"/>
    <hyperlink ref="BI9" r:id="rId2948"/>
    <hyperlink ref="BS15" r:id="rId2949"/>
    <hyperlink ref="BK17" r:id="rId2950"/>
    <hyperlink ref="BO17" r:id="rId2951"/>
    <hyperlink ref="BK18" r:id="rId2952"/>
    <hyperlink ref="BS18" r:id="rId2953"/>
    <hyperlink ref="BK21" r:id="rId2954"/>
    <hyperlink ref="BK22" r:id="rId2955"/>
    <hyperlink ref="Z22" r:id="rId2956"/>
    <hyperlink ref="BI22" r:id="rId2957"/>
    <hyperlink ref="BS22" r:id="rId2958"/>
    <hyperlink ref="BK25" r:id="rId2959"/>
    <hyperlink ref="BK27" r:id="rId2960"/>
    <hyperlink ref="BS27" r:id="rId2961"/>
    <hyperlink ref="BO29" r:id="rId2962"/>
    <hyperlink ref="BK29" r:id="rId2963"/>
    <hyperlink ref="Z29" r:id="rId2964"/>
    <hyperlink ref="BS29" r:id="rId2965"/>
    <hyperlink ref="BO10" r:id="rId2966" display="Http://programmebudgeting.am/"/>
    <hyperlink ref="BK9" r:id="rId2967"/>
    <hyperlink ref="BK10" r:id="rId2968"/>
    <hyperlink ref="BO9" r:id="rId2969"/>
    <hyperlink ref="BI11" r:id="rId2970"/>
    <hyperlink ref="BG29" r:id="rId2971"/>
    <hyperlink ref="BS19" r:id="rId2972"/>
    <hyperlink ref="BI19" r:id="rId2973"/>
    <hyperlink ref="BQ19" r:id="rId2974"/>
    <hyperlink ref="BK30" r:id="rId2975"/>
    <hyperlink ref="BK44" r:id="rId2976"/>
    <hyperlink ref="Z44" r:id="rId2977"/>
    <hyperlink ref="BK50" r:id="rId2978"/>
    <hyperlink ref="BK53" r:id="rId2979"/>
    <hyperlink ref="BK54" r:id="rId2980"/>
    <hyperlink ref="BK55" r:id="rId2981"/>
    <hyperlink ref="BK52" r:id="rId2982"/>
    <hyperlink ref="BI54" r:id="rId2983"/>
    <hyperlink ref="BS54" r:id="rId2984" display="http://www.mof.gov.eg/English/About MOF/Pages/MinistryGoals.aspx"/>
    <hyperlink ref="BS55" r:id="rId2985"/>
    <hyperlink ref="BQ55" r:id="rId2986"/>
    <hyperlink ref="Z55" r:id="rId2987"/>
    <hyperlink ref="BK58" r:id="rId2988"/>
    <hyperlink ref="BK59" r:id="rId2989"/>
    <hyperlink ref="BK60" r:id="rId2990"/>
    <hyperlink ref="Z58" r:id="rId2991"/>
    <hyperlink ref="BS58" r:id="rId2992"/>
    <hyperlink ref="BS59" r:id="rId2993"/>
    <hyperlink ref="BQ59" r:id="rId2994"/>
    <hyperlink ref="BQ60" r:id="rId2995"/>
    <hyperlink ref="BQ62" r:id="rId2996"/>
    <hyperlink ref="Z62" r:id="rId2997"/>
    <hyperlink ref="BK63" r:id="rId2998"/>
    <hyperlink ref="BK64" r:id="rId2999"/>
    <hyperlink ref="BK80" r:id="rId3000"/>
    <hyperlink ref="BS80" r:id="rId3001"/>
    <hyperlink ref="BK83" r:id="rId3002"/>
    <hyperlink ref="BS83" r:id="rId3003"/>
    <hyperlink ref="BO83" r:id="rId3004" display="http://databank.per.gov.ie/"/>
    <hyperlink ref="BK93" r:id="rId3005"/>
    <hyperlink ref="BS93" r:id="rId3006"/>
    <hyperlink ref="BQ93" r:id="rId3007"/>
    <hyperlink ref="BK106" r:id="rId3008"/>
    <hyperlink ref="BK107" r:id="rId3009"/>
    <hyperlink ref="BK108" r:id="rId3010"/>
    <hyperlink ref="BK109" r:id="rId3011"/>
    <hyperlink ref="BK110" r:id="rId3012"/>
    <hyperlink ref="BS106" r:id="rId3013"/>
    <hyperlink ref="BS107" r:id="rId3014"/>
    <hyperlink ref="Z107" r:id="rId3015"/>
    <hyperlink ref="BS110" r:id="rId3016"/>
    <hyperlink ref="BS108" r:id="rId3017"/>
    <hyperlink ref="Z108" r:id="rId3018"/>
    <hyperlink ref="BS109" r:id="rId3019"/>
    <hyperlink ref="BK126" r:id="rId3020"/>
    <hyperlink ref="Z126" r:id="rId3021"/>
    <hyperlink ref="BK128" r:id="rId3022"/>
    <hyperlink ref="BK129" r:id="rId3023"/>
    <hyperlink ref="BQ129" r:id="rId3024"/>
    <hyperlink ref="BO129" r:id="rId3025"/>
    <hyperlink ref="BK135" r:id="rId3026"/>
    <hyperlink ref="BK136" r:id="rId3027"/>
    <hyperlink ref="BO136" r:id="rId3028"/>
    <hyperlink ref="BK163" r:id="rId3029"/>
    <hyperlink ref="BK165" r:id="rId3030"/>
    <hyperlink ref="BO165" r:id="rId3031"/>
    <hyperlink ref="BS165" r:id="rId3032" display="http://www.treasury.gov.za/nt/Top Structure Organisation.pdf"/>
    <hyperlink ref="BI165" r:id="rId3033" display="http://www.treasury.gov.za/documents/provincial budget/default.aspx"/>
    <hyperlink ref="BK167" r:id="rId3034"/>
    <hyperlink ref="BQ167" r:id="rId3035"/>
    <hyperlink ref="BK23" r:id="rId3036"/>
    <hyperlink ref="BG23" r:id="rId3037"/>
    <hyperlink ref="BI23" r:id="rId3038"/>
    <hyperlink ref="Z23" r:id="rId3039"/>
    <hyperlink ref="BK24" r:id="rId3040"/>
    <hyperlink ref="BS24" r:id="rId3041"/>
    <hyperlink ref="BQ26" r:id="rId3042"/>
    <hyperlink ref="BG26" r:id="rId3043"/>
    <hyperlink ref="BI26" r:id="rId3044"/>
    <hyperlink ref="BO31" r:id="rId3045"/>
    <hyperlink ref="BK31" r:id="rId3046"/>
    <hyperlink ref="BS31" r:id="rId3047"/>
    <hyperlink ref="Z38" r:id="rId3048"/>
    <hyperlink ref="BK43" r:id="rId3049"/>
    <hyperlink ref="Z43" r:id="rId3050"/>
    <hyperlink ref="BS43" r:id="rId3051" display="https://www.hacienda.go.cr/msib21/espanol/Acerca del Ministerio/InformaciondelMinisterio.htm"/>
    <hyperlink ref="BK61" r:id="rId3052"/>
    <hyperlink ref="Z61" r:id="rId3053"/>
    <hyperlink ref="BS61" r:id="rId3054"/>
    <hyperlink ref="BI61" r:id="rId3055"/>
    <hyperlink ref="BK66" r:id="rId3056"/>
    <hyperlink ref="BK67" r:id="rId3057"/>
    <hyperlink ref="Z66" r:id="rId3058"/>
    <hyperlink ref="BS66" r:id="rId3059"/>
    <hyperlink ref="BK76" r:id="rId3060"/>
    <hyperlink ref="BK97" r:id="rId3061"/>
    <hyperlink ref="BO103" r:id="rId3062"/>
    <hyperlink ref="BK112" r:id="rId3063"/>
    <hyperlink ref="BS112" r:id="rId3064"/>
    <hyperlink ref="BO169" r:id="rId3065"/>
    <hyperlink ref="BG168" r:id="rId3066" display="http://thirddimension.in/agaoa/resourcematerial/current/Experience of Sri Lanka in Computerization of Government Accounts.pdf"/>
    <hyperlink ref="BI168" r:id="rId3067"/>
    <hyperlink ref="BO168" r:id="rId3068"/>
    <hyperlink ref="BI166" r:id="rId3069"/>
    <hyperlink ref="BK166" r:id="rId3070" display="http://www.ssnbs.org/"/>
    <hyperlink ref="BS162" r:id="rId3071"/>
    <hyperlink ref="Z162" r:id="rId3072"/>
    <hyperlink ref="BI162" r:id="rId3073"/>
    <hyperlink ref="BG162" r:id="rId3074"/>
    <hyperlink ref="BQ162" r:id="rId3075"/>
    <hyperlink ref="Z161" r:id="rId3076"/>
    <hyperlink ref="BI161" r:id="rId3077"/>
    <hyperlink ref="BG161" r:id="rId3078"/>
    <hyperlink ref="BQ161" r:id="rId3079"/>
    <hyperlink ref="BS161" r:id="rId3080"/>
    <hyperlink ref="BK117" r:id="rId3081"/>
    <hyperlink ref="BG117" r:id="rId3082"/>
    <hyperlink ref="Z117" r:id="rId3083"/>
    <hyperlink ref="BQ117" r:id="rId3084"/>
    <hyperlink ref="BS117" r:id="rId3085"/>
    <hyperlink ref="BK130" r:id="rId3086"/>
    <hyperlink ref="BK132" r:id="rId3087"/>
    <hyperlink ref="BK133" r:id="rId3088"/>
    <hyperlink ref="BK134" r:id="rId3089"/>
    <hyperlink ref="BO130" r:id="rId3090"/>
    <hyperlink ref="BQ134" r:id="rId3091"/>
    <hyperlink ref="Z130" r:id="rId3092"/>
    <hyperlink ref="BU130" r:id="rId3093" display="http://www.treasury.govt.nz/publications/guidance/finmgmt-reporting/nzifrs"/>
    <hyperlink ref="BQ130" r:id="rId3094"/>
    <hyperlink ref="BI131" r:id="rId3095"/>
    <hyperlink ref="BG131" r:id="rId3096"/>
    <hyperlink ref="BK137" r:id="rId3097"/>
    <hyperlink ref="BK141" r:id="rId3098"/>
    <hyperlink ref="BK142" r:id="rId3099"/>
    <hyperlink ref="BK143" r:id="rId3100"/>
    <hyperlink ref="BQ141" r:id="rId3101"/>
    <hyperlink ref="Z141" r:id="rId3102"/>
    <hyperlink ref="BI141" r:id="rId3103"/>
    <hyperlink ref="BC141" r:id="rId3104"/>
    <hyperlink ref="BC142" r:id="rId3105"/>
    <hyperlink ref="BK152" r:id="rId3106"/>
    <hyperlink ref="BK151" r:id="rId3107"/>
    <hyperlink ref="BS152" r:id="rId3108"/>
    <hyperlink ref="BC152" r:id="rId3109"/>
    <hyperlink ref="BQ160" r:id="rId3110"/>
    <hyperlink ref="BS160" r:id="rId3111"/>
    <hyperlink ref="BK145" r:id="rId3112"/>
    <hyperlink ref="BK146" r:id="rId3113"/>
    <hyperlink ref="Z146" r:id="rId3114"/>
    <hyperlink ref="BK148" r:id="rId3115"/>
    <hyperlink ref="BS148" r:id="rId3116"/>
    <hyperlink ref="BK153" r:id="rId3117"/>
    <hyperlink ref="BK154" r:id="rId3118"/>
    <hyperlink ref="BC153" r:id="rId3119"/>
    <hyperlink ref="BK158" r:id="rId3120"/>
    <hyperlink ref="BO160" r:id="rId3121"/>
    <hyperlink ref="BO158" r:id="rId3122"/>
    <hyperlink ref="BK157" r:id="rId3123"/>
    <hyperlink ref="BQ157" r:id="rId3124"/>
    <hyperlink ref="BS155" r:id="rId3125"/>
    <hyperlink ref="Z147" r:id="rId3126"/>
    <hyperlink ref="BS147" r:id="rId3127"/>
    <hyperlink ref="BI147" r:id="rId3128"/>
    <hyperlink ref="BI144" r:id="rId3129"/>
    <hyperlink ref="BG144" r:id="rId3130"/>
    <hyperlink ref="BQ144" r:id="rId3131"/>
    <hyperlink ref="BK138" r:id="rId3132"/>
    <hyperlink ref="BK139" r:id="rId3133"/>
    <hyperlink ref="BO138" r:id="rId3134"/>
    <hyperlink ref="BO139" r:id="rId3135"/>
    <hyperlink ref="BO122" r:id="rId3136"/>
    <hyperlink ref="BK125" r:id="rId3137"/>
    <hyperlink ref="BK127" r:id="rId3138"/>
    <hyperlink ref="BK150" r:id="rId3139"/>
    <hyperlink ref="Z19" r:id="rId3140"/>
    <hyperlink ref="BK41" r:id="rId3141"/>
    <hyperlink ref="BK77" r:id="rId3142"/>
    <hyperlink ref="BS77" r:id="rId3143"/>
    <hyperlink ref="BI93" r:id="rId3144"/>
    <hyperlink ref="Z93" r:id="rId3145"/>
    <hyperlink ref="BK115" r:id="rId3146"/>
    <hyperlink ref="Z119" r:id="rId3147"/>
    <hyperlink ref="BI119" r:id="rId3148"/>
    <hyperlink ref="BS119" r:id="rId3149"/>
    <hyperlink ref="BS120" r:id="rId3150"/>
    <hyperlink ref="BS121" r:id="rId3151"/>
    <hyperlink ref="BK140" r:id="rId3152"/>
    <hyperlink ref="BK81" r:id="rId3153"/>
    <hyperlink ref="BS81" r:id="rId3154"/>
    <hyperlink ref="BI122" r:id="rId3155" display="http://www.undp.org.me/files/reports/ijr/Annex 1 Report on Budgeting in Montenegro.pdf"/>
    <hyperlink ref="BQ122" r:id="rId3156"/>
    <hyperlink ref="BO96" r:id="rId3157"/>
    <hyperlink ref="BO19" r:id="rId3158"/>
    <hyperlink ref="BO43" r:id="rId3159"/>
    <hyperlink ref="BO179" r:id="rId3160"/>
    <hyperlink ref="BG3" r:id="rId3161"/>
    <hyperlink ref="BI3" r:id="rId3162"/>
    <hyperlink ref="BI4" r:id="rId3163"/>
    <hyperlink ref="BI7" r:id="rId3164"/>
    <hyperlink ref="BI12" r:id="rId3165"/>
    <hyperlink ref="Z13" r:id="rId3166"/>
    <hyperlink ref="BI18" r:id="rId3167"/>
    <hyperlink ref="BI28" r:id="rId3168"/>
    <hyperlink ref="BI29" r:id="rId3169"/>
    <hyperlink ref="BG31" r:id="rId3170"/>
    <hyperlink ref="BI50" r:id="rId3171"/>
    <hyperlink ref="BI63" r:id="rId3172"/>
    <hyperlink ref="BI67" r:id="rId3173"/>
    <hyperlink ref="BI70" r:id="rId3174"/>
    <hyperlink ref="BI90" r:id="rId3175"/>
    <hyperlink ref="BI89" r:id="rId3176"/>
    <hyperlink ref="BG93" r:id="rId3177"/>
    <hyperlink ref="BI113" r:id="rId3178"/>
    <hyperlink ref="Z50" r:id="rId3179"/>
    <hyperlink ref="Z54" r:id="rId3180"/>
    <hyperlink ref="Z67" r:id="rId3181"/>
    <hyperlink ref="Z68" r:id="rId3182"/>
    <hyperlink ref="BK175" r:id="rId3183"/>
    <hyperlink ref="BO175" r:id="rId3184"/>
    <hyperlink ref="Z165" r:id="rId3185"/>
    <hyperlink ref="Z168" r:id="rId3186"/>
    <hyperlink ref="Z167" r:id="rId3187"/>
    <hyperlink ref="Z177" r:id="rId3188"/>
    <hyperlink ref="Z9" r:id="rId3189"/>
    <hyperlink ref="BK62" r:id="rId3190"/>
    <hyperlink ref="BO62" r:id="rId3191"/>
    <hyperlink ref="BK65" r:id="rId3192"/>
    <hyperlink ref="BO65" r:id="rId3193"/>
    <hyperlink ref="BK72" r:id="rId3194"/>
    <hyperlink ref="BK114" r:id="rId3195"/>
    <hyperlink ref="BK156" r:id="rId3196"/>
    <hyperlink ref="BO156" r:id="rId3197"/>
    <hyperlink ref="BK181" r:id="rId3198"/>
    <hyperlink ref="Z7" r:id="rId3199"/>
    <hyperlink ref="Z11" r:id="rId3200"/>
    <hyperlink ref="BC11" r:id="rId3201"/>
    <hyperlink ref="BC12" r:id="rId3202"/>
    <hyperlink ref="Z12" r:id="rId3203"/>
    <hyperlink ref="Z15" r:id="rId3204"/>
    <hyperlink ref="BC15" r:id="rId3205"/>
    <hyperlink ref="Z24" r:id="rId3206" display="http://www.fmf.gov.ba/zakoni/2010/bosanski/pravilnici/Pravilnik o kontnom okviru,sadrzaju konta i primjeni kontnog okvira za banke i druge financijske organizacije.pdf"/>
    <hyperlink ref="BC49" r:id="rId3207"/>
    <hyperlink ref="BC44" r:id="rId3208"/>
    <hyperlink ref="Z49" r:id="rId3209"/>
    <hyperlink ref="Z4" r:id="rId3210"/>
    <hyperlink ref="BC53" r:id="rId3211"/>
    <hyperlink ref="BC61" r:id="rId3212"/>
    <hyperlink ref="BC62" r:id="rId3213"/>
    <hyperlink ref="BC66" r:id="rId3214"/>
    <hyperlink ref="BC55" r:id="rId3215"/>
    <hyperlink ref="BC58" r:id="rId3216"/>
    <hyperlink ref="BC59" r:id="rId3217"/>
    <hyperlink ref="BC68" r:id="rId3218"/>
    <hyperlink ref="Z70" r:id="rId3219"/>
    <hyperlink ref="BC84" r:id="rId3220"/>
    <hyperlink ref="BC85" r:id="rId3221"/>
    <hyperlink ref="BC83" r:id="rId3222"/>
    <hyperlink ref="Z83" r:id="rId3223"/>
    <hyperlink ref="Z90" r:id="rId3224"/>
    <hyperlink ref="BC108" r:id="rId3225"/>
    <hyperlink ref="BC110" r:id="rId3226"/>
    <hyperlink ref="Z100" r:id="rId3227"/>
    <hyperlink ref="Z101" r:id="rId3228"/>
    <hyperlink ref="Z105" r:id="rId3229"/>
    <hyperlink ref="Z99" r:id="rId3230"/>
    <hyperlink ref="Z110" r:id="rId3231"/>
    <hyperlink ref="Z144" r:id="rId3232"/>
    <hyperlink ref="Z143" r:id="rId3233"/>
    <hyperlink ref="BC144" r:id="rId3234"/>
    <hyperlink ref="BC161" r:id="rId3235"/>
    <hyperlink ref="BC160" r:id="rId3236"/>
    <hyperlink ref="BC156" r:id="rId3237"/>
    <hyperlink ref="BC162" r:id="rId3238"/>
    <hyperlink ref="BC134" r:id="rId3239" display="http://www.regjeringen.no/nb/dep/fin/dok/veiledninger_brosjyrer/2012/lommebudsjettet-2011.html?id=673567"/>
    <hyperlink ref="BC121" r:id="rId3240"/>
    <hyperlink ref="BC172" r:id="rId3241" display="http://www.upphandlingsstod.se/"/>
    <hyperlink ref="BC190" r:id="rId3242"/>
    <hyperlink ref="BC187" r:id="rId3243"/>
    <hyperlink ref="BC189" r:id="rId3244"/>
    <hyperlink ref="BC192" r:id="rId3245"/>
    <hyperlink ref="BC191" r:id="rId3246"/>
    <hyperlink ref="BC193" r:id="rId3247"/>
    <hyperlink ref="Z181" r:id="rId3248"/>
    <hyperlink ref="Z182" r:id="rId3249"/>
    <hyperlink ref="BS13" r:id="rId3250"/>
    <hyperlink ref="BS44" r:id="rId3251"/>
    <hyperlink ref="BS62" r:id="rId3252"/>
    <hyperlink ref="BS156" r:id="rId3253"/>
    <hyperlink ref="BS197" r:id="rId3254"/>
    <hyperlink ref="BS196" r:id="rId3255"/>
    <hyperlink ref="BS195" r:id="rId3256"/>
    <hyperlink ref="BS193" r:id="rId3257"/>
    <hyperlink ref="BS192" r:id="rId3258"/>
    <hyperlink ref="BS191" r:id="rId3259"/>
    <hyperlink ref="BS190" r:id="rId3260" display="http://webarchive.nationalarchives.gov.uk/20100407010852/http:/www.hm-treasury.gov.uk/spend_plancontrol.htm"/>
    <hyperlink ref="BS188" r:id="rId3261"/>
    <hyperlink ref="BS187" r:id="rId3262"/>
    <hyperlink ref="BS184" r:id="rId3263"/>
    <hyperlink ref="BS183" r:id="rId3264" location="haut" display="http://www.portail.finances.gov.tn/accueil_fr.php - haut"/>
    <hyperlink ref="BS182" r:id="rId3265"/>
    <hyperlink ref="BS181" r:id="rId3266"/>
    <hyperlink ref="BS179" r:id="rId3267"/>
    <hyperlink ref="BS178" r:id="rId3268"/>
    <hyperlink ref="BS177" r:id="rId3269"/>
    <hyperlink ref="BS173" r:id="rId3270"/>
    <hyperlink ref="BS172" r:id="rId3271" display="http://epp.eurostat.ec.europa.eu/portal/page/portal/government_finance_statistics/documents/SE-EDP_Inventory-20091001.pdf"/>
    <hyperlink ref="BS167" r:id="rId3272" display="http://www.minhap.gob.es/es-ES/El Ministerio/Organigrama/Paginas/default.aspx"/>
    <hyperlink ref="BS175" r:id="rId3273"/>
    <hyperlink ref="BS168" r:id="rId3274"/>
    <hyperlink ref="BS166" r:id="rId3275"/>
    <hyperlink ref="BS170" r:id="rId3276"/>
    <hyperlink ref="BS176" r:id="rId3277"/>
    <hyperlink ref="BS189" r:id="rId3278"/>
    <hyperlink ref="BS198" r:id="rId3279"/>
    <hyperlink ref="BS199" r:id="rId3280"/>
    <hyperlink ref="BS23" r:id="rId3281"/>
    <hyperlink ref="BS34" r:id="rId3282"/>
    <hyperlink ref="BS50" r:id="rId3283"/>
    <hyperlink ref="BS47" r:id="rId3284"/>
    <hyperlink ref="BS51" r:id="rId3285"/>
    <hyperlink ref="BS72" r:id="rId3286"/>
    <hyperlink ref="BS88" r:id="rId3287"/>
    <hyperlink ref="BS89" r:id="rId3288"/>
    <hyperlink ref="BS96" r:id="rId3289"/>
    <hyperlink ref="BS95" r:id="rId3290"/>
    <hyperlink ref="BS97" r:id="rId3291" display="http://www.na.gov.la/docs/eng/laws/econ/State Budget %282006%29 Eng.pdf"/>
    <hyperlink ref="BS124" r:id="rId3292"/>
    <hyperlink ref="BS126" r:id="rId3293"/>
    <hyperlink ref="BS128" r:id="rId3294" display="http://www.mof.gov.np/contentArticle-Content-cWo="/>
    <hyperlink ref="BS135" r:id="rId3295"/>
    <hyperlink ref="BS130" r:id="rId3296"/>
    <hyperlink ref="BS131" r:id="rId3297"/>
    <hyperlink ref="BS141" r:id="rId3298"/>
    <hyperlink ref="BS142" r:id="rId3299"/>
    <hyperlink ref="BS144" r:id="rId3300"/>
    <hyperlink ref="BS138" r:id="rId3301"/>
    <hyperlink ref="BS140" r:id="rId3302"/>
    <hyperlink ref="BS129" r:id="rId3303"/>
    <hyperlink ref="BS123" r:id="rId3304"/>
    <hyperlink ref="BS125" r:id="rId3305"/>
    <hyperlink ref="BS139" r:id="rId3306"/>
    <hyperlink ref="BS137" r:id="rId3307" display="http://www.palaugov.net/stats/PalauStats/aboutus/aboutops.htm"/>
    <hyperlink ref="BS146" r:id="rId3308"/>
    <hyperlink ref="BS122" r:id="rId3309"/>
    <hyperlink ref="BI58" r:id="rId3310"/>
    <hyperlink ref="BG70" r:id="rId3311"/>
    <hyperlink ref="BG141" r:id="rId3312"/>
    <hyperlink ref="BQ8" r:id="rId3313"/>
    <hyperlink ref="T5" r:id="rId3314"/>
    <hyperlink ref="T7" r:id="rId3315"/>
    <hyperlink ref="T9" r:id="rId3316"/>
    <hyperlink ref="T53" r:id="rId3317"/>
    <hyperlink ref="T117" r:id="rId3318"/>
    <hyperlink ref="T140" r:id="rId3319"/>
    <hyperlink ref="T197" r:id="rId3320"/>
    <hyperlink ref="T199" r:id="rId3321"/>
    <hyperlink ref="T52" r:id="rId3322"/>
    <hyperlink ref="T3" r:id="rId3323"/>
    <hyperlink ref="Z3" r:id="rId3324"/>
    <hyperlink ref="T4" r:id="rId3325"/>
    <hyperlink ref="T26" r:id="rId3326"/>
    <hyperlink ref="T23" r:id="rId3327"/>
    <hyperlink ref="BS14" r:id="rId3328"/>
    <hyperlink ref="BS39" r:id="rId3329"/>
    <hyperlink ref="BQ39" r:id="rId3330"/>
    <hyperlink ref="Z39" r:id="rId3331"/>
    <hyperlink ref="BG39" r:id="rId3332"/>
    <hyperlink ref="BI39" r:id="rId3333"/>
    <hyperlink ref="BK40" r:id="rId3334" display="http://www.banque-comores.km/"/>
    <hyperlink ref="BM40" r:id="rId3335"/>
    <hyperlink ref="BO49" r:id="rId3336"/>
    <hyperlink ref="BQ53" r:id="rId3337"/>
    <hyperlink ref="T119" r:id="rId3338"/>
    <hyperlink ref="T141" r:id="rId3339"/>
    <hyperlink ref="T79" r:id="rId3340"/>
    <hyperlink ref="BS157" r:id="rId3341"/>
    <hyperlink ref="T178" r:id="rId3342" display="http://dwfoc.mof.go.th/crn/cgi-bin/cognosisapi.dll?b_action=xts.run&amp;m=portal/view-output.xts&amp;method=view&amp;m_obj=defaultOutput(%2fcontent%2fpackage%5b%40name%3d%27Expense%27%5d%2ffolder%5b%40name%3d%27Expense%20English%27%5d%2ffolder%5b%40name%3d%27Expense%20Last%20Update%27%5d%2freport%5b%40name%3d%27Budget%20Appropriations%20Classicfied%20by%20Ministry%27%5d)&amp;m_name=Budget%20Appropriations%20Classicfied%20by%20Ministry&amp;CAMUsername=internet&amp;CAMPassword=internet&amp;format=HTML&amp;backURL=%2fcrn%2fcgi-bin%2fcognosisapi.dll%3fb_action%3dxts.run%26m%3dportal%2fcc.xts%26m_path2%3d~%252ffolder%26m_path%3d%252fcontent%252fpackage%255b%2540name%253d%2527Expense%2527%255d%252ffolder%255b%2540name%253d%2527Expense%2520English%2527%255d%252ffolder%255b%2540name%253d%2527Expense%2520Last%2520Update%2527%255d"/>
    <hyperlink ref="BS200" r:id="rId3343"/>
    <hyperlink ref="BS163" r:id="rId3344"/>
    <hyperlink ref="BQ66" r:id="rId3345"/>
    <hyperlink ref="BG175" r:id="rId3346"/>
    <hyperlink ref="BI175" r:id="rId3347"/>
    <hyperlink ref="BQ76" r:id="rId3348"/>
    <hyperlink ref="T93" r:id="rId3349"/>
    <hyperlink ref="T113" r:id="rId3350" display="http://finance.gov.mt/image.aspx?site=TRS&amp;ref=651&amp;type=publication"/>
    <hyperlink ref="T184" r:id="rId3351"/>
    <hyperlink ref="T175" r:id="rId3352"/>
    <hyperlink ref="T172" r:id="rId3353"/>
    <hyperlink ref="BQ188" r:id="rId3354"/>
    <hyperlink ref="T142" r:id="rId3355"/>
    <hyperlink ref="Z31" r:id="rId3356"/>
    <hyperlink ref="Z34" r:id="rId3357"/>
    <hyperlink ref="Z37" r:id="rId3358"/>
    <hyperlink ref="Z45" r:id="rId3359"/>
    <hyperlink ref="Z52" r:id="rId3360"/>
    <hyperlink ref="BO142" r:id="rId3361"/>
    <hyperlink ref="Z160" r:id="rId3362"/>
    <hyperlink ref="BU160" r:id="rId3363" location="public_finance"/>
    <hyperlink ref="BC147" r:id="rId3364"/>
    <hyperlink ref="T147" r:id="rId3365" display="http://www.roskazna.ru/ob-ispolnenii-byudzhetov/"/>
    <hyperlink ref="BQ147" r:id="rId3366" display="http://www.garant.ru/products/ipo/prime/doc/12076379/"/>
    <hyperlink ref="BK20" r:id="rId3367"/>
    <hyperlink ref="Z76" r:id="rId3368"/>
    <hyperlink ref="BC76" r:id="rId3369"/>
    <hyperlink ref="BM76" r:id="rId3370"/>
    <hyperlink ref="T55" r:id="rId3371"/>
    <hyperlink ref="BI55" r:id="rId3372"/>
    <hyperlink ref="BI80" r:id="rId3373"/>
    <hyperlink ref="BC9" r:id="rId3374"/>
    <hyperlink ref="Z134" r:id="rId3375"/>
    <hyperlink ref="BO134" r:id="rId3376"/>
    <hyperlink ref="BS134" r:id="rId3377"/>
    <hyperlink ref="T131" r:id="rId3378"/>
    <hyperlink ref="Z131" r:id="rId3379"/>
    <hyperlink ref="BC131" r:id="rId3380"/>
    <hyperlink ref="BK131" r:id="rId3381"/>
    <hyperlink ref="BS143" r:id="rId3382"/>
    <hyperlink ref="BG196" r:id="rId3383"/>
    <hyperlink ref="BO196" r:id="rId3384"/>
    <hyperlink ref="Z96" r:id="rId3385"/>
    <hyperlink ref="BC96" r:id="rId3386"/>
    <hyperlink ref="BQ96" r:id="rId3387"/>
    <hyperlink ref="BC140" r:id="rId3388"/>
    <hyperlink ref="BG140" r:id="rId3389"/>
    <hyperlink ref="BO140" r:id="rId3390"/>
    <hyperlink ref="T167" r:id="rId3391"/>
    <hyperlink ref="BI167" r:id="rId3392"/>
    <hyperlink ref="T104" r:id="rId3393"/>
    <hyperlink ref="Z104" r:id="rId3394"/>
    <hyperlink ref="BC104" r:id="rId3395" display="http://www.finmin.lt/web/finmin/auktualus_duomenys/biudzeto_pajamos/valstybes_biudzetas"/>
    <hyperlink ref="BI104" r:id="rId3396"/>
    <hyperlink ref="BG104" r:id="rId3397"/>
    <hyperlink ref="BO104" r:id="rId3398"/>
    <hyperlink ref="BQ104" r:id="rId3399"/>
    <hyperlink ref="BM98" r:id="rId3400"/>
    <hyperlink ref="BK98" r:id="rId3401"/>
    <hyperlink ref="BO98" r:id="rId3402"/>
    <hyperlink ref="BS98" r:id="rId3403"/>
    <hyperlink ref="BI45" r:id="rId3404"/>
    <hyperlink ref="T130" r:id="rId3405"/>
    <hyperlink ref="BC130" r:id="rId3406"/>
    <hyperlink ref="T162" r:id="rId3407"/>
    <hyperlink ref="BO162" r:id="rId3408"/>
    <hyperlink ref="BO61" r:id="rId3409"/>
    <hyperlink ref="Z129" r:id="rId3410"/>
    <hyperlink ref="Z65" r:id="rId3411"/>
    <hyperlink ref="BQ13" r:id="rId3412"/>
    <hyperlink ref="T64" r:id="rId3413"/>
    <hyperlink ref="BS64" r:id="rId3414"/>
    <hyperlink ref="BK95" r:id="rId3415" display="http://www.csb.gov.kw/"/>
    <hyperlink ref="BO95" r:id="rId3416"/>
    <hyperlink ref="BC95" r:id="rId3417"/>
    <hyperlink ref="BC80" r:id="rId3418"/>
    <hyperlink ref="BG75" r:id="rId3419"/>
    <hyperlink ref="Z21" r:id="rId3420"/>
    <hyperlink ref="T39" r:id="rId3421"/>
    <hyperlink ref="T43" r:id="rId3422"/>
    <hyperlink ref="Z63" r:id="rId3423"/>
    <hyperlink ref="BC46" r:id="rId3424" display="http://www.ain.cu/"/>
    <hyperlink ref="BS159" r:id="rId3425"/>
    <hyperlink ref="BI159" r:id="rId3426"/>
    <hyperlink ref="BK159" r:id="rId3427"/>
    <hyperlink ref="BM159" r:id="rId3428"/>
    <hyperlink ref="BC173" r:id="rId3429"/>
    <hyperlink ref="BC52" r:id="rId3430"/>
    <hyperlink ref="Z175" r:id="rId3431"/>
    <hyperlink ref="BQ175" r:id="rId3432"/>
    <hyperlink ref="M199" r:id="rId3433"/>
    <hyperlink ref="M179" r:id="rId3434"/>
    <hyperlink ref="M75" r:id="rId3435"/>
    <hyperlink ref="M131" r:id="rId3436"/>
    <hyperlink ref="M191" r:id="rId3437"/>
    <hyperlink ref="M88" r:id="rId3438"/>
    <hyperlink ref="M141" r:id="rId3439"/>
    <hyperlink ref="M178" r:id="rId3440"/>
    <hyperlink ref="M86" r:id="rId3441"/>
    <hyperlink ref="M140" r:id="rId3442"/>
    <hyperlink ref="M136" r:id="rId3443"/>
    <hyperlink ref="M108" r:id="rId3444"/>
    <hyperlink ref="M197" r:id="rId3445"/>
    <hyperlink ref="M195" r:id="rId3446"/>
    <hyperlink ref="M193" r:id="rId3447"/>
    <hyperlink ref="M192" r:id="rId3448"/>
    <hyperlink ref="M189" r:id="rId3449"/>
    <hyperlink ref="M188" r:id="rId3450"/>
    <hyperlink ref="M187" r:id="rId3451"/>
    <hyperlink ref="M186" r:id="rId3452"/>
    <hyperlink ref="M114" r:id="rId3453"/>
    <hyperlink ref="M99" r:id="rId3454"/>
    <hyperlink ref="M149" r:id="rId3455"/>
    <hyperlink ref="M100" r:id="rId3456"/>
    <hyperlink ref="M69" r:id="rId3457"/>
    <hyperlink ref="M45" r:id="rId3458"/>
    <hyperlink ref="M48" r:id="rId3459"/>
    <hyperlink ref="M49" r:id="rId3460"/>
    <hyperlink ref="M55" r:id="rId3461"/>
    <hyperlink ref="M133" r:id="rId3462"/>
    <hyperlink ref="M58" r:id="rId3463"/>
    <hyperlink ref="M64" r:id="rId3464"/>
    <hyperlink ref="M67" r:id="rId3465"/>
    <hyperlink ref="M70" r:id="rId3466"/>
    <hyperlink ref="M73" r:id="rId3467"/>
    <hyperlink ref="M76" r:id="rId3468"/>
    <hyperlink ref="M77" r:id="rId3469"/>
    <hyperlink ref="M78" r:id="rId3470"/>
    <hyperlink ref="M87" r:id="rId3471"/>
    <hyperlink ref="M89" r:id="rId3472"/>
    <hyperlink ref="M90" r:id="rId3473"/>
    <hyperlink ref="M94" r:id="rId3474"/>
    <hyperlink ref="M97" r:id="rId3475"/>
    <hyperlink ref="M101" r:id="rId3476"/>
    <hyperlink ref="M105" r:id="rId3477"/>
    <hyperlink ref="M109" r:id="rId3478"/>
    <hyperlink ref="M111" r:id="rId3479"/>
    <hyperlink ref="M123" r:id="rId3480"/>
    <hyperlink ref="M130" r:id="rId3481"/>
    <hyperlink ref="M139" r:id="rId3482" display="http://www.treasury.gov.pg/html/national_budget/files/2012/budget_documents/Related Budget Documents/2011.final.budget.outcome.pdf"/>
    <hyperlink ref="M144" r:id="rId3483"/>
    <hyperlink ref="M146" r:id="rId3484"/>
    <hyperlink ref="M157" r:id="rId3485"/>
    <hyperlink ref="M163" r:id="rId3486"/>
    <hyperlink ref="M166" r:id="rId3487"/>
    <hyperlink ref="M23" r:id="rId3488"/>
    <hyperlink ref="M3" r:id="rId3489"/>
    <hyperlink ref="M4" r:id="rId3490"/>
    <hyperlink ref="M5" r:id="rId3491"/>
    <hyperlink ref="M8" r:id="rId3492"/>
    <hyperlink ref="M9" r:id="rId3493"/>
    <hyperlink ref="M10" r:id="rId3494"/>
    <hyperlink ref="M13" r:id="rId3495"/>
    <hyperlink ref="M12" r:id="rId3496"/>
    <hyperlink ref="M15" r:id="rId3497"/>
    <hyperlink ref="M16" r:id="rId3498"/>
    <hyperlink ref="M17" r:id="rId3499"/>
    <hyperlink ref="M18" r:id="rId3500"/>
    <hyperlink ref="M24" r:id="rId3501"/>
    <hyperlink ref="M25" r:id="rId3502"/>
    <hyperlink ref="M28" r:id="rId3503"/>
    <hyperlink ref="M33" r:id="rId3504"/>
    <hyperlink ref="M34" r:id="rId3505"/>
    <hyperlink ref="M35" r:id="rId3506"/>
    <hyperlink ref="M32" r:id="rId3507"/>
    <hyperlink ref="M36" r:id="rId3508"/>
    <hyperlink ref="M7" r:id="rId3509"/>
    <hyperlink ref="M6" r:id="rId3510"/>
    <hyperlink ref="M37" r:id="rId3511"/>
    <hyperlink ref="M38" r:id="rId3512"/>
    <hyperlink ref="M40" r:id="rId3513"/>
    <hyperlink ref="M66" r:id="rId3514"/>
    <hyperlink ref="M41" r:id="rId3515"/>
    <hyperlink ref="M47" r:id="rId3516"/>
    <hyperlink ref="M54" r:id="rId3517"/>
    <hyperlink ref="M84" r:id="rId3518"/>
    <hyperlink ref="M85" r:id="rId3519"/>
    <hyperlink ref="M91" r:id="rId3520"/>
    <hyperlink ref="M107" r:id="rId3521"/>
    <hyperlink ref="M115" r:id="rId3522"/>
    <hyperlink ref="M135" r:id="rId3523"/>
    <hyperlink ref="M162" r:id="rId3524"/>
    <hyperlink ref="M167" r:id="rId3525"/>
    <hyperlink ref="M172" r:id="rId3526"/>
    <hyperlink ref="M173" r:id="rId3527"/>
    <hyperlink ref="M174" r:id="rId3528"/>
    <hyperlink ref="M176" r:id="rId3529"/>
    <hyperlink ref="M177" r:id="rId3530" display="http://www.mof.go.tz/mofdocs/msemaji/PFMRP ANNUAL PROGRESS REPORT-WEBSITE.pdf"/>
    <hyperlink ref="M181" r:id="rId3531" location="Top" display="http://www.finance.gov.to/sites/default/files/TONGA_PEFA_2010.pdf - Top"/>
    <hyperlink ref="M183" r:id="rId3532"/>
    <hyperlink ref="M185" r:id="rId3533"/>
    <hyperlink ref="M29" r:id="rId3534"/>
    <hyperlink ref="M168" r:id="rId3535"/>
    <hyperlink ref="M161" r:id="rId3536"/>
    <hyperlink ref="M160" r:id="rId3537"/>
    <hyperlink ref="M156" r:id="rId3538"/>
    <hyperlink ref="M61" r:id="rId3539"/>
    <hyperlink ref="M93" r:id="rId3540"/>
    <hyperlink ref="M96" r:id="rId3541"/>
    <hyperlink ref="M110" r:id="rId3542"/>
    <hyperlink ref="M117" r:id="rId3543"/>
    <hyperlink ref="M118" r:id="rId3544"/>
    <hyperlink ref="M129" r:id="rId3545"/>
    <hyperlink ref="M11" r:id="rId3546"/>
    <hyperlink ref="M138" r:id="rId3547"/>
    <hyperlink ref="M165" r:id="rId3548"/>
    <hyperlink ref="M190" r:id="rId3549"/>
    <hyperlink ref="M196" r:id="rId3550"/>
    <hyperlink ref="M175" r:id="rId3551"/>
    <hyperlink ref="M155" r:id="rId3552"/>
    <hyperlink ref="M19" r:id="rId3553"/>
    <hyperlink ref="M26" r:id="rId3554"/>
    <hyperlink ref="M80" r:id="rId3555"/>
    <hyperlink ref="M147" r:id="rId3556"/>
    <hyperlink ref="M143" r:id="rId3557"/>
    <hyperlink ref="M104" r:id="rId3558"/>
    <hyperlink ref="M98" r:id="rId3559"/>
    <hyperlink ref="M65" r:id="rId3560"/>
    <hyperlink ref="M184" r:id="rId3561"/>
    <hyperlink ref="M60" r:id="rId3562"/>
    <hyperlink ref="M39" r:id="rId3563"/>
    <hyperlink ref="M72" r:id="rId3564"/>
    <hyperlink ref="M79" r:id="rId3565"/>
    <hyperlink ref="M83" r:id="rId3566"/>
    <hyperlink ref="M43" r:id="rId3567"/>
    <hyperlink ref="M44" r:id="rId3568"/>
    <hyperlink ref="M27" r:id="rId3569"/>
    <hyperlink ref="M21" r:id="rId3570"/>
    <hyperlink ref="M113" r:id="rId3571"/>
    <hyperlink ref="M116" r:id="rId3572"/>
    <hyperlink ref="M119" r:id="rId3573"/>
    <hyperlink ref="M121" r:id="rId3574"/>
    <hyperlink ref="M124" r:id="rId3575"/>
    <hyperlink ref="M126" r:id="rId3576"/>
    <hyperlink ref="M128" r:id="rId3577"/>
    <hyperlink ref="M200" r:id="rId3578"/>
    <hyperlink ref="M82" r:id="rId3579"/>
    <hyperlink ref="M145" r:id="rId3580"/>
    <hyperlink ref="M150" r:id="rId3581"/>
    <hyperlink ref="M22" r:id="rId3582"/>
    <hyperlink ref="M132" r:id="rId3583"/>
    <hyperlink ref="M154" r:id="rId3584"/>
    <hyperlink ref="M158" r:id="rId3585"/>
    <hyperlink ref="M194" r:id="rId3586"/>
    <hyperlink ref="M137" r:id="rId3587"/>
    <hyperlink ref="M151" r:id="rId3588"/>
    <hyperlink ref="M71" r:id="rId3589"/>
    <hyperlink ref="M51" r:id="rId3590"/>
    <hyperlink ref="M50" r:id="rId3591"/>
    <hyperlink ref="M57" r:id="rId3592"/>
    <hyperlink ref="M106" r:id="rId3593"/>
    <hyperlink ref="M125" r:id="rId3594"/>
    <hyperlink ref="M127" r:id="rId3595"/>
    <hyperlink ref="M153" r:id="rId3596"/>
    <hyperlink ref="M169" r:id="rId3597"/>
    <hyperlink ref="M170" r:id="rId3598"/>
    <hyperlink ref="M171" r:id="rId3599"/>
    <hyperlink ref="M59" r:id="rId3600" display="http://www.hks.harvard.edu/m-rcbg/ethiopia/Publications/ARD Final Draft.pdf"/>
    <hyperlink ref="M159" r:id="rId3601" location="placeholder"/>
    <hyperlink ref="M52" r:id="rId3602"/>
    <hyperlink ref="M56" display="-"/>
    <hyperlink ref="M31" r:id="rId3603"/>
    <hyperlink ref="M42" r:id="rId3604"/>
    <hyperlink ref="M46" r:id="rId3605"/>
    <hyperlink ref="M53" r:id="rId3606" display="http://integrador.finanzas.gob.ec/sigefWebConsulta2011/Jsp/LoginPage.jsp;jsessionid=1FFD43DE0BF758EB3ADD163C29CE3C52"/>
    <hyperlink ref="M68" r:id="rId3607"/>
    <hyperlink ref="M112" r:id="rId3608"/>
    <hyperlink ref="M148" r:id="rId3609"/>
    <hyperlink ref="M152" r:id="rId3610"/>
    <hyperlink ref="M120" r:id="rId3611"/>
    <hyperlink ref="K29" r:id="rId3612"/>
    <hyperlink ref="H14" r:id="rId3613"/>
    <hyperlink ref="H15" r:id="rId3614"/>
    <hyperlink ref="H17" r:id="rId3615"/>
    <hyperlink ref="H19" r:id="rId3616"/>
    <hyperlink ref="H22" r:id="rId3617"/>
    <hyperlink ref="H23" r:id="rId3618"/>
    <hyperlink ref="H24" r:id="rId3619"/>
    <hyperlink ref="H25" r:id="rId3620"/>
    <hyperlink ref="H26" r:id="rId3621"/>
    <hyperlink ref="H27" r:id="rId3622"/>
    <hyperlink ref="H29" r:id="rId3623"/>
    <hyperlink ref="H31" r:id="rId3624"/>
    <hyperlink ref="H34" r:id="rId3625"/>
    <hyperlink ref="H35" r:id="rId3626"/>
    <hyperlink ref="H36" r:id="rId3627"/>
    <hyperlink ref="H41" r:id="rId3628"/>
    <hyperlink ref="H43" r:id="rId3629"/>
    <hyperlink ref="H44" r:id="rId3630"/>
    <hyperlink ref="H45" r:id="rId3631"/>
    <hyperlink ref="H46" r:id="rId3632"/>
    <hyperlink ref="H47" r:id="rId3633"/>
    <hyperlink ref="H48" r:id="rId3634"/>
    <hyperlink ref="H49" r:id="rId3635"/>
    <hyperlink ref="H50" r:id="rId3636"/>
    <hyperlink ref="H52" r:id="rId3637"/>
    <hyperlink ref="H54" r:id="rId3638"/>
    <hyperlink ref="H55" r:id="rId3639"/>
    <hyperlink ref="H58" r:id="rId3640"/>
    <hyperlink ref="H64" r:id="rId3641"/>
    <hyperlink ref="H65" r:id="rId3642"/>
    <hyperlink ref="H66" r:id="rId3643"/>
    <hyperlink ref="H67" r:id="rId3644"/>
    <hyperlink ref="H68" r:id="rId3645"/>
    <hyperlink ref="H69" r:id="rId3646"/>
    <hyperlink ref="H70" r:id="rId3647"/>
    <hyperlink ref="H73" r:id="rId3648"/>
    <hyperlink ref="H74" r:id="rId3649"/>
    <hyperlink ref="H75" r:id="rId3650"/>
    <hyperlink ref="H76" r:id="rId3651"/>
    <hyperlink ref="H78" r:id="rId3652"/>
    <hyperlink ref="H79" r:id="rId3653"/>
    <hyperlink ref="H80" r:id="rId3654"/>
    <hyperlink ref="H81" r:id="rId3655"/>
    <hyperlink ref="H82" r:id="rId3656"/>
    <hyperlink ref="H83" r:id="rId3657"/>
    <hyperlink ref="H84" r:id="rId3658"/>
    <hyperlink ref="H86" r:id="rId3659"/>
    <hyperlink ref="H87" r:id="rId3660"/>
    <hyperlink ref="H88" r:id="rId3661"/>
    <hyperlink ref="H89" r:id="rId3662"/>
    <hyperlink ref="H90" r:id="rId3663"/>
    <hyperlink ref="H93" r:id="rId3664"/>
    <hyperlink ref="H95" r:id="rId3665"/>
    <hyperlink ref="H96" r:id="rId3666"/>
    <hyperlink ref="H97" r:id="rId3667"/>
    <hyperlink ref="H99" r:id="rId3668"/>
    <hyperlink ref="H100" r:id="rId3669"/>
    <hyperlink ref="H102" r:id="rId3670"/>
    <hyperlink ref="H104" r:id="rId3671"/>
    <hyperlink ref="H105" r:id="rId3672"/>
    <hyperlink ref="H106" r:id="rId3673"/>
    <hyperlink ref="H107" r:id="rId3674"/>
    <hyperlink ref="H108" r:id="rId3675"/>
    <hyperlink ref="H109" r:id="rId3676"/>
    <hyperlink ref="H110" r:id="rId3677"/>
    <hyperlink ref="H111" r:id="rId3678"/>
    <hyperlink ref="H113" r:id="rId3679"/>
    <hyperlink ref="H117" r:id="rId3680"/>
    <hyperlink ref="H119" r:id="rId3681"/>
    <hyperlink ref="H121" r:id="rId3682"/>
    <hyperlink ref="H122" r:id="rId3683"/>
    <hyperlink ref="H123" r:id="rId3684"/>
    <hyperlink ref="H124" r:id="rId3685"/>
    <hyperlink ref="H126" r:id="rId3686"/>
    <hyperlink ref="H128" r:id="rId3687"/>
    <hyperlink ref="H130" r:id="rId3688"/>
    <hyperlink ref="H131" r:id="rId3689"/>
    <hyperlink ref="H133" r:id="rId3690"/>
    <hyperlink ref="H134" r:id="rId3691"/>
    <hyperlink ref="H135" r:id="rId3692"/>
    <hyperlink ref="H136" r:id="rId3693"/>
    <hyperlink ref="H140" r:id="rId3694"/>
    <hyperlink ref="H141" r:id="rId3695"/>
    <hyperlink ref="H142" r:id="rId3696"/>
    <hyperlink ref="H144" r:id="rId3697"/>
    <hyperlink ref="H145" r:id="rId3698"/>
    <hyperlink ref="H146" r:id="rId3699"/>
    <hyperlink ref="H147" r:id="rId3700"/>
    <hyperlink ref="H148" r:id="rId3701"/>
    <hyperlink ref="H153" r:id="rId3702"/>
    <hyperlink ref="H155" r:id="rId3703"/>
    <hyperlink ref="H156" r:id="rId3704"/>
    <hyperlink ref="H160" r:id="rId3705"/>
    <hyperlink ref="H163" r:id="rId3706"/>
    <hyperlink ref="H165" r:id="rId3707"/>
    <hyperlink ref="H167" r:id="rId3708"/>
    <hyperlink ref="H168" r:id="rId3709"/>
    <hyperlink ref="H169" r:id="rId3710"/>
    <hyperlink ref="H171" r:id="rId3711"/>
    <hyperlink ref="H172" r:id="rId3712"/>
    <hyperlink ref="H173" r:id="rId3713"/>
    <hyperlink ref="H176" r:id="rId3714"/>
    <hyperlink ref="H178" r:id="rId3715"/>
    <hyperlink ref="H180" r:id="rId3716"/>
    <hyperlink ref="H181" r:id="rId3717"/>
    <hyperlink ref="H182" r:id="rId3718"/>
    <hyperlink ref="H183" r:id="rId3719"/>
    <hyperlink ref="H184" r:id="rId3720"/>
    <hyperlink ref="H187" r:id="rId3721"/>
    <hyperlink ref="H188" r:id="rId3722"/>
    <hyperlink ref="H190" r:id="rId3723"/>
    <hyperlink ref="H192" r:id="rId3724"/>
    <hyperlink ref="H193" r:id="rId3725"/>
    <hyperlink ref="H194" r:id="rId3726"/>
    <hyperlink ref="H196" r:id="rId3727"/>
    <hyperlink ref="H197" r:id="rId3728"/>
    <hyperlink ref="H198" r:id="rId3729"/>
    <hyperlink ref="H199" r:id="rId3730"/>
    <hyperlink ref="H18" r:id="rId3731"/>
    <hyperlink ref="H103" r:id="rId3732"/>
    <hyperlink ref="H114" r:id="rId3733"/>
    <hyperlink ref="H118" r:id="rId3734"/>
    <hyperlink ref="H120" r:id="rId3735"/>
    <hyperlink ref="H151" r:id="rId3736"/>
    <hyperlink ref="H166" r:id="rId3737"/>
    <hyperlink ref="H175" r:id="rId3738"/>
    <hyperlink ref="H179" r:id="rId3739"/>
    <hyperlink ref="H185" r:id="rId3740"/>
    <hyperlink ref="H186" r:id="rId3741"/>
    <hyperlink ref="H162" r:id="rId3742"/>
    <hyperlink ref="H189" r:id="rId3743"/>
    <hyperlink ref="K199" r:id="rId3744"/>
    <hyperlink ref="K198" r:id="rId3745"/>
    <hyperlink ref="K196" r:id="rId3746"/>
    <hyperlink ref="K194" r:id="rId3747"/>
    <hyperlink ref="K191" r:id="rId3748"/>
    <hyperlink ref="K189" r:id="rId3749"/>
    <hyperlink ref="K188" r:id="rId3750"/>
    <hyperlink ref="K187" r:id="rId3751"/>
    <hyperlink ref="K184" r:id="rId3752"/>
    <hyperlink ref="K183" r:id="rId3753"/>
    <hyperlink ref="K182" r:id="rId3754"/>
    <hyperlink ref="K181" r:id="rId3755"/>
    <hyperlink ref="K179" r:id="rId3756"/>
    <hyperlink ref="K178" r:id="rId3757"/>
    <hyperlink ref="H177" r:id="rId3758"/>
    <hyperlink ref="K176" r:id="rId3759"/>
    <hyperlink ref="K171" r:id="rId3760"/>
    <hyperlink ref="K165" r:id="rId3761"/>
    <hyperlink ref="K163" r:id="rId3762"/>
    <hyperlink ref="K162" r:id="rId3763"/>
    <hyperlink ref="K161" r:id="rId3764"/>
    <hyperlink ref="H161" r:id="rId3765"/>
    <hyperlink ref="K155" r:id="rId3766"/>
    <hyperlink ref="K34" r:id="rId3767"/>
    <hyperlink ref="K153" r:id="rId3768"/>
    <hyperlink ref="K148" r:id="rId3769"/>
    <hyperlink ref="K147" r:id="rId3770"/>
    <hyperlink ref="K146" r:id="rId3771"/>
    <hyperlink ref="K140" r:id="rId3772"/>
    <hyperlink ref="K136" r:id="rId3773"/>
    <hyperlink ref="K135" r:id="rId3774"/>
    <hyperlink ref="K126" r:id="rId3775"/>
    <hyperlink ref="K117" r:id="rId3776"/>
    <hyperlink ref="K111" r:id="rId3777"/>
    <hyperlink ref="K110" r:id="rId3778"/>
    <hyperlink ref="K109" r:id="rId3779"/>
    <hyperlink ref="K108" r:id="rId3780"/>
    <hyperlink ref="K107" r:id="rId3781"/>
    <hyperlink ref="H3" r:id="rId3782"/>
    <hyperlink ref="H4" r:id="rId3783"/>
    <hyperlink ref="H5" r:id="rId3784"/>
    <hyperlink ref="H6" r:id="rId3785"/>
    <hyperlink ref="H7" r:id="rId3786"/>
    <hyperlink ref="H8" r:id="rId3787"/>
    <hyperlink ref="H9" r:id="rId3788"/>
    <hyperlink ref="H10" r:id="rId3789"/>
    <hyperlink ref="H11" r:id="rId3790"/>
    <hyperlink ref="H12" r:id="rId3791"/>
    <hyperlink ref="H13" r:id="rId3792"/>
    <hyperlink ref="K10" r:id="rId3793"/>
    <hyperlink ref="K9" r:id="rId3794"/>
    <hyperlink ref="K7" r:id="rId3795"/>
    <hyperlink ref="K4" r:id="rId3796"/>
    <hyperlink ref="K8" r:id="rId3797"/>
    <hyperlink ref="K5" r:id="rId3798"/>
    <hyperlink ref="K13" r:id="rId3799"/>
    <hyperlink ref="H16" r:id="rId3800"/>
    <hyperlink ref="K16" r:id="rId3801"/>
    <hyperlink ref="H20" r:id="rId3802"/>
    <hyperlink ref="K26" r:id="rId3803"/>
    <hyperlink ref="H28" r:id="rId3804"/>
    <hyperlink ref="H33" r:id="rId3805"/>
    <hyperlink ref="H37" r:id="rId3806"/>
    <hyperlink ref="H38" r:id="rId3807"/>
    <hyperlink ref="H39" r:id="rId3808"/>
    <hyperlink ref="K37" r:id="rId3809"/>
    <hyperlink ref="H77" r:id="rId3810"/>
    <hyperlink ref="K85" r:id="rId3811"/>
    <hyperlink ref="H72" r:id="rId3812"/>
    <hyperlink ref="K46" r:id="rId3813" display="http://www.mfp.cu/docs/Ley Presupuesto Anual 2011.pdf"/>
    <hyperlink ref="K177" r:id="rId3814"/>
    <hyperlink ref="K173" r:id="rId3815"/>
    <hyperlink ref="K172" r:id="rId3816"/>
    <hyperlink ref="K19" r:id="rId3817"/>
    <hyperlink ref="K31" r:id="rId3818"/>
    <hyperlink ref="H61" r:id="rId3819"/>
    <hyperlink ref="K61" r:id="rId3820"/>
    <hyperlink ref="K131" r:id="rId3821"/>
    <hyperlink ref="K130" r:id="rId3822"/>
    <hyperlink ref="K134" r:id="rId3823"/>
    <hyperlink ref="K141" r:id="rId3824"/>
    <hyperlink ref="K142" r:id="rId3825"/>
    <hyperlink ref="K152" r:id="rId3826"/>
    <hyperlink ref="K151" r:id="rId3827"/>
    <hyperlink ref="K144" r:id="rId3828"/>
    <hyperlink ref="H139" r:id="rId3829"/>
    <hyperlink ref="K139" r:id="rId3830"/>
    <hyperlink ref="K118" r:id="rId3831"/>
    <hyperlink ref="H53" r:id="rId3832"/>
    <hyperlink ref="K41" r:id="rId3833"/>
    <hyperlink ref="H60" r:id="rId3834"/>
    <hyperlink ref="K72" r:id="rId3835"/>
    <hyperlink ref="K169" r:id="rId3836"/>
    <hyperlink ref="K156" r:id="rId3837"/>
    <hyperlink ref="K3" r:id="rId3838"/>
    <hyperlink ref="K166" r:id="rId3839"/>
    <hyperlink ref="K11" r:id="rId3840"/>
    <hyperlink ref="K18" r:id="rId3841"/>
    <hyperlink ref="H40" r:id="rId3842"/>
    <hyperlink ref="K44" r:id="rId3843"/>
    <hyperlink ref="K45" r:id="rId3844"/>
    <hyperlink ref="K53" r:id="rId3845"/>
    <hyperlink ref="K54" r:id="rId3846"/>
    <hyperlink ref="H56" r:id="rId3847"/>
    <hyperlink ref="H57" r:id="rId3848"/>
    <hyperlink ref="K60" r:id="rId3849"/>
    <hyperlink ref="K62" r:id="rId3850"/>
    <hyperlink ref="H62" r:id="rId3851"/>
    <hyperlink ref="K66" r:id="rId3852" display="http://www.bundesfinanzministerium.de/"/>
    <hyperlink ref="K79" r:id="rId3853"/>
    <hyperlink ref="K83" r:id="rId3854"/>
    <hyperlink ref="H85" r:id="rId3855" display="http://www.mef.gov.it/"/>
    <hyperlink ref="H91" r:id="rId3856"/>
    <hyperlink ref="K91" r:id="rId3857"/>
    <hyperlink ref="H92" r:id="rId3858"/>
    <hyperlink ref="K101" r:id="rId3859"/>
    <hyperlink ref="K124" r:id="rId3860"/>
    <hyperlink ref="H129" r:id="rId3861"/>
    <hyperlink ref="K129" r:id="rId3862"/>
    <hyperlink ref="H132" r:id="rId3863"/>
    <hyperlink ref="K133" r:id="rId3864"/>
    <hyperlink ref="K143" r:id="rId3865"/>
    <hyperlink ref="H157" r:id="rId3866"/>
    <hyperlink ref="K157" r:id="rId3867"/>
    <hyperlink ref="H158" r:id="rId3868"/>
    <hyperlink ref="K160" r:id="rId3869"/>
    <hyperlink ref="K167" r:id="rId3870" display="http://www.minhap.gob.es/en-GB/Estadistica e Informes/Paginas/estadisticaseinformes.aspx"/>
    <hyperlink ref="K168" r:id="rId3871"/>
    <hyperlink ref="K195" r:id="rId3872"/>
    <hyperlink ref="H200" r:id="rId3873"/>
    <hyperlink ref="K175" r:id="rId3874"/>
    <hyperlink ref="K49" r:id="rId3875"/>
    <hyperlink ref="K88" r:id="rId3876" display="http://www.gbd.gov.jo/"/>
    <hyperlink ref="K116" r:id="rId3877"/>
    <hyperlink ref="K76" r:id="rId3878"/>
    <hyperlink ref="K39" r:id="rId3879"/>
    <hyperlink ref="H143" r:id="rId3880"/>
    <hyperlink ref="K104" r:id="rId3881"/>
    <hyperlink ref="H98" r:id="rId3882"/>
    <hyperlink ref="K192" r:id="rId3883"/>
    <hyperlink ref="K47" r:id="rId3884"/>
    <hyperlink ref="K150" r:id="rId3885"/>
    <hyperlink ref="H150" r:id="rId3886"/>
    <hyperlink ref="K17" r:id="rId3887" display="http://www.economicaffairs.gov.bb/"/>
    <hyperlink ref="K30" r:id="rId3888"/>
    <hyperlink ref="K164" r:id="rId3889"/>
    <hyperlink ref="H71" r:id="rId3890"/>
    <hyperlink ref="K113" r:id="rId3891"/>
    <hyperlink ref="K103" r:id="rId3892"/>
    <hyperlink ref="K100" r:id="rId3893"/>
    <hyperlink ref="K95" r:id="rId3894" location="mofBudget2"/>
    <hyperlink ref="K74" r:id="rId3895"/>
    <hyperlink ref="K77" r:id="rId3896"/>
    <hyperlink ref="H63" r:id="rId3897"/>
    <hyperlink ref="K63" r:id="rId3898"/>
    <hyperlink ref="K51" r:id="rId3899"/>
    <hyperlink ref="H51" r:id="rId3900"/>
    <hyperlink ref="H42" r:id="rId3901"/>
    <hyperlink ref="K43" r:id="rId3902"/>
    <hyperlink ref="H32" r:id="rId3903"/>
    <hyperlink ref="H30" r:id="rId3904"/>
    <hyperlink ref="K20" r:id="rId3905"/>
    <hyperlink ref="H21" r:id="rId3906"/>
    <hyperlink ref="K6" r:id="rId3907"/>
    <hyperlink ref="K119" r:id="rId3908"/>
    <hyperlink ref="K122" r:id="rId3909"/>
    <hyperlink ref="K123" r:id="rId3910"/>
    <hyperlink ref="H127" r:id="rId3911"/>
    <hyperlink ref="K128" r:id="rId3912"/>
    <hyperlink ref="H138" r:id="rId3913"/>
    <hyperlink ref="K138" r:id="rId3914"/>
    <hyperlink ref="K190" r:id="rId3915"/>
    <hyperlink ref="K193" r:id="rId3916"/>
    <hyperlink ref="K197" r:id="rId3917"/>
    <hyperlink ref="H112" r:id="rId3918"/>
    <hyperlink ref="H137" r:id="rId3919"/>
    <hyperlink ref="H149" r:id="rId3920"/>
    <hyperlink ref="H154" r:id="rId3921"/>
    <hyperlink ref="K154" r:id="rId3922"/>
    <hyperlink ref="H170" r:id="rId3923"/>
    <hyperlink ref="K115" r:id="rId3924"/>
    <hyperlink ref="H195" r:id="rId3925"/>
    <hyperlink ref="H174" r:id="rId3926"/>
    <hyperlink ref="H152" r:id="rId3927"/>
    <hyperlink ref="K42" r:id="rId3928"/>
    <hyperlink ref="H59" r:id="rId3929"/>
    <hyperlink ref="H159" r:id="rId3930"/>
    <hyperlink ref="H164" r:id="rId3931"/>
    <hyperlink ref="H101" r:id="rId3932" display="http://www.mfdp.gov.lr/"/>
    <hyperlink ref="O184" r:id="rId3933"/>
    <hyperlink ref="O190" r:id="rId3934"/>
    <hyperlink ref="O179" r:id="rId3935"/>
    <hyperlink ref="O175" r:id="rId3936"/>
    <hyperlink ref="O117" r:id="rId3937"/>
    <hyperlink ref="O58" r:id="rId3938"/>
    <hyperlink ref="O39" r:id="rId3939"/>
    <hyperlink ref="O129" r:id="rId3940"/>
    <hyperlink ref="O23" r:id="rId3941"/>
    <hyperlink ref="O140" r:id="rId3942"/>
    <hyperlink ref="O144" r:id="rId3943"/>
    <hyperlink ref="O160" r:id="rId3944" location="rev_est"/>
    <hyperlink ref="O167" r:id="rId3945"/>
    <hyperlink ref="O66" r:id="rId3946"/>
    <hyperlink ref="O53" r:id="rId3947"/>
    <hyperlink ref="O93" r:id="rId3948"/>
    <hyperlink ref="O37" r:id="rId3949"/>
    <hyperlink ref="O19" r:id="rId3950"/>
    <hyperlink ref="O49" r:id="rId3951"/>
    <hyperlink ref="O172" r:id="rId3952"/>
    <hyperlink ref="O147" r:id="rId3953"/>
    <hyperlink ref="O16" r:id="rId3954"/>
    <hyperlink ref="O83" r:id="rId3955" display="http://www.irelandstat.gov.ie/"/>
    <hyperlink ref="O55" r:id="rId3956"/>
    <hyperlink ref="O9" r:id="rId3957"/>
    <hyperlink ref="O131" r:id="rId3958"/>
    <hyperlink ref="O96" r:id="rId3959" display="http://budget.okmot.kg/"/>
    <hyperlink ref="O188" r:id="rId3960"/>
    <hyperlink ref="O61" r:id="rId3961" display="http://www.netra.fi/"/>
    <hyperlink ref="O65" r:id="rId3962"/>
    <hyperlink ref="O191" r:id="rId3963"/>
    <hyperlink ref="O79" r:id="rId3964"/>
    <hyperlink ref="O199" r:id="rId3965"/>
    <hyperlink ref="O134" r:id="rId3966"/>
    <hyperlink ref="O52" r:id="rId3967"/>
    <hyperlink ref="O183" r:id="rId3968"/>
    <hyperlink ref="O193" r:id="rId3969"/>
    <hyperlink ref="X144" r:id="rId3970"/>
    <hyperlink ref="X191" r:id="rId3971"/>
    <hyperlink ref="X190" r:id="rId3972"/>
    <hyperlink ref="X70" r:id="rId3973"/>
    <hyperlink ref="X75" r:id="rId3974"/>
    <hyperlink ref="X101" r:id="rId3975"/>
    <hyperlink ref="X99" r:id="rId3976" display="http://www.finance.gov.lb/en-US/finance/BudgetInformation/AnnualBudgetDocuments/Documents/Annual Budget Documentation/2010/Budget Law/Citizen Budget FINAL 11Feb2011.pdf"/>
    <hyperlink ref="X123" r:id="rId3977"/>
    <hyperlink ref="X184" r:id="rId3978"/>
    <hyperlink ref="X177" r:id="rId3979"/>
    <hyperlink ref="X126" r:id="rId3980"/>
    <hyperlink ref="X129" r:id="rId3981"/>
    <hyperlink ref="X112" r:id="rId3982" display="http://www.finances.gouv.ml/documentation/BUDGETCITOYEN 2012 FINAL.pdf"/>
    <hyperlink ref="X117" r:id="rId3983"/>
    <hyperlink ref="X160" r:id="rId3984"/>
    <hyperlink ref="X3" r:id="rId3985"/>
    <hyperlink ref="X10" r:id="rId3986"/>
    <hyperlink ref="X39" r:id="rId3987"/>
    <hyperlink ref="X141" r:id="rId3988"/>
    <hyperlink ref="X52" r:id="rId3989"/>
    <hyperlink ref="X53" r:id="rId3990"/>
    <hyperlink ref="X55" r:id="rId3991"/>
    <hyperlink ref="X6" r:id="rId3992"/>
    <hyperlink ref="X67" r:id="rId3993"/>
    <hyperlink ref="X96" r:id="rId3994"/>
    <hyperlink ref="X93" r:id="rId3995"/>
    <hyperlink ref="X165" r:id="rId3996" display="http://www.treasury.gov.za/documents/national budget/2012/default.aspx"/>
    <hyperlink ref="X9" r:id="rId3997" location="4"/>
    <hyperlink ref="X26" r:id="rId3998"/>
    <hyperlink ref="X62" r:id="rId3999"/>
    <hyperlink ref="X66" r:id="rId4000"/>
    <hyperlink ref="X32" r:id="rId4001"/>
    <hyperlink ref="X199" r:id="rId4002"/>
    <hyperlink ref="X143" r:id="rId4003"/>
    <hyperlink ref="X142" r:id="rId4004"/>
    <hyperlink ref="X16" r:id="rId4005"/>
    <hyperlink ref="X83" r:id="rId4006" display="http://budget.gov.ie/budgets/2013/Documents/Budget 2013 Leaflet.pdf"/>
    <hyperlink ref="X161" r:id="rId4007"/>
    <hyperlink ref="X134" r:id="rId4008"/>
    <hyperlink ref="X131" r:id="rId4009"/>
    <hyperlink ref="X196" r:id="rId4010"/>
    <hyperlink ref="X140" r:id="rId4011"/>
    <hyperlink ref="X104" r:id="rId4012"/>
    <hyperlink ref="X130" r:id="rId4013"/>
    <hyperlink ref="X162" r:id="rId4014"/>
    <hyperlink ref="X65" r:id="rId4015"/>
    <hyperlink ref="X79" r:id="rId4016"/>
    <hyperlink ref="X95" r:id="rId4017" location="CitizenServ6"/>
    <hyperlink ref="X148" r:id="rId4018"/>
    <hyperlink ref="X21" r:id="rId4019"/>
    <hyperlink ref="X133" r:id="rId4020"/>
    <hyperlink ref="X154" r:id="rId4021"/>
    <hyperlink ref="X64" r:id="rId4022"/>
    <hyperlink ref="X42" r:id="rId4023"/>
    <hyperlink ref="X159" r:id="rId4024"/>
    <hyperlink ref="X175" r:id="rId4025"/>
    <hyperlink ref="X183" r:id="rId4026"/>
    <hyperlink ref="X4" r:id="rId4027"/>
    <hyperlink ref="BE192" r:id="rId4028"/>
    <hyperlink ref="BE191" r:id="rId4029"/>
    <hyperlink ref="BE11" r:id="rId4030"/>
    <hyperlink ref="BE15" r:id="rId4031"/>
    <hyperlink ref="BE19" r:id="rId4032"/>
    <hyperlink ref="BE33" r:id="rId4033"/>
    <hyperlink ref="BE49" r:id="rId4034"/>
    <hyperlink ref="BE58" r:id="rId4035"/>
    <hyperlink ref="BE61" r:id="rId4036"/>
    <hyperlink ref="BE68" r:id="rId4037"/>
    <hyperlink ref="BE83" r:id="rId4038"/>
    <hyperlink ref="BE90" r:id="rId4039"/>
    <hyperlink ref="BE119" r:id="rId4040"/>
    <hyperlink ref="BE123" r:id="rId4041"/>
    <hyperlink ref="BE129" r:id="rId4042"/>
    <hyperlink ref="BE130" r:id="rId4043"/>
    <hyperlink ref="BE134" r:id="rId4044"/>
    <hyperlink ref="BE93" r:id="rId4045"/>
    <hyperlink ref="BE141" r:id="rId4046"/>
    <hyperlink ref="BE155" r:id="rId4047"/>
    <hyperlink ref="BE160" r:id="rId4048"/>
    <hyperlink ref="BE167" r:id="rId4049"/>
    <hyperlink ref="BE179" r:id="rId4050"/>
    <hyperlink ref="BE189" r:id="rId4051"/>
    <hyperlink ref="BE10" r:id="rId4052"/>
    <hyperlink ref="BE28" r:id="rId4053"/>
    <hyperlink ref="BE43" r:id="rId4054"/>
    <hyperlink ref="BE45" r:id="rId4055"/>
    <hyperlink ref="BE48" r:id="rId4056"/>
    <hyperlink ref="BE52" r:id="rId4057"/>
    <hyperlink ref="BE131" r:id="rId4058" display="http://www.gobenic.gob.ni"/>
    <hyperlink ref="BE53" r:id="rId4059"/>
    <hyperlink ref="BE143" r:id="rId4060"/>
    <hyperlink ref="BE172" r:id="rId4061"/>
    <hyperlink ref="BE88" r:id="rId4062"/>
    <hyperlink ref="BE84" r:id="rId4063"/>
    <hyperlink ref="BE113" r:id="rId4064"/>
    <hyperlink ref="BE190" r:id="rId4065"/>
    <hyperlink ref="BE39" r:id="rId4066"/>
    <hyperlink ref="BE37" r:id="rId4067"/>
    <hyperlink ref="BE47" r:id="rId4068"/>
    <hyperlink ref="BE96" r:id="rId4069"/>
    <hyperlink ref="BE20" r:id="rId4070"/>
    <hyperlink ref="BE147" r:id="rId4071"/>
    <hyperlink ref="BE4" r:id="rId4072"/>
    <hyperlink ref="BE26" r:id="rId4073"/>
    <hyperlink ref="BE55" r:id="rId4074"/>
    <hyperlink ref="BE12" r:id="rId4075"/>
    <hyperlink ref="BE62" r:id="rId4076" display="http://data.gouv.fr/"/>
    <hyperlink ref="BE9" r:id="rId4077"/>
    <hyperlink ref="BE66" r:id="rId4078"/>
    <hyperlink ref="BE76" r:id="rId4079"/>
    <hyperlink ref="BE79" r:id="rId4080"/>
    <hyperlink ref="BE184" r:id="rId4081"/>
    <hyperlink ref="BE161" r:id="rId4082"/>
    <hyperlink ref="BE38" r:id="rId4083"/>
    <hyperlink ref="BE117" r:id="rId4084" display="http://mapas.gob.mx/"/>
    <hyperlink ref="BE67" r:id="rId4085" display="http://data.gov.gh/"/>
    <hyperlink ref="BE80" r:id="rId4086"/>
    <hyperlink ref="BE29" r:id="rId4087"/>
    <hyperlink ref="BE31" r:id="rId4088"/>
    <hyperlink ref="BE54" r:id="rId4089"/>
    <hyperlink ref="BE87" r:id="rId4090"/>
    <hyperlink ref="BE140" r:id="rId4091"/>
    <hyperlink ref="BE183" r:id="rId4092"/>
    <hyperlink ref="BE85" r:id="rId4093"/>
    <hyperlink ref="BE175" r:id="rId4094"/>
    <hyperlink ref="BE193" r:id="rId4095"/>
    <hyperlink ref="BE199" r:id="rId4096"/>
    <hyperlink ref="Q4" r:id="rId4097"/>
    <hyperlink ref="Q37" r:id="rId4098"/>
    <hyperlink ref="Q47" r:id="rId4099" display="http://www.mof.gov.cy/mof/mof.nsf/All/BAD63EC40027E50CC225797C00376787?OpenDocument"/>
    <hyperlink ref="Q111" r:id="rId4100"/>
    <hyperlink ref="Q165" r:id="rId4101"/>
    <hyperlink ref="Q188" r:id="rId4102"/>
    <hyperlink ref="Q190" r:id="rId4103"/>
    <hyperlink ref="Q192" r:id="rId4104"/>
    <hyperlink ref="Q196" r:id="rId4105"/>
    <hyperlink ref="Q195" r:id="rId4106"/>
    <hyperlink ref="Q43" r:id="rId4107"/>
    <hyperlink ref="Q3" r:id="rId4108"/>
    <hyperlink ref="Q9" r:id="rId4109"/>
    <hyperlink ref="Q10" r:id="rId4110"/>
    <hyperlink ref="Q12" r:id="rId4111"/>
    <hyperlink ref="Q26" r:id="rId4112"/>
    <hyperlink ref="Q135" r:id="rId4113"/>
    <hyperlink ref="Q23" r:id="rId4114"/>
    <hyperlink ref="Q28" r:id="rId4115"/>
    <hyperlink ref="Q49" r:id="rId4116"/>
    <hyperlink ref="Q66" r:id="rId4117"/>
    <hyperlink ref="Q82" r:id="rId4118" display="http://www.mof.gov.iq/default.aspx"/>
    <hyperlink ref="Q89" r:id="rId4119"/>
    <hyperlink ref="Q93" r:id="rId4120"/>
    <hyperlink ref="Q99" r:id="rId4121"/>
    <hyperlink ref="Q130" r:id="rId4122"/>
    <hyperlink ref="Q133" r:id="rId4123" display="http://www.budgetoffice.gov.ng/archives.html"/>
    <hyperlink ref="Q155" r:id="rId4124"/>
    <hyperlink ref="Q87" r:id="rId4125"/>
    <hyperlink ref="Q117" r:id="rId4126"/>
    <hyperlink ref="Q184" r:id="rId4127"/>
    <hyperlink ref="Q167" r:id="rId4128"/>
    <hyperlink ref="Q141" r:id="rId4129"/>
    <hyperlink ref="Q179" r:id="rId4130"/>
    <hyperlink ref="Q172" r:id="rId4131"/>
    <hyperlink ref="Q173" r:id="rId4132"/>
    <hyperlink ref="Q129" r:id="rId4133"/>
    <hyperlink ref="Q134" r:id="rId4134"/>
    <hyperlink ref="Q142" r:id="rId4135"/>
    <hyperlink ref="Q147" r:id="rId4136"/>
    <hyperlink ref="Q191" r:id="rId4137"/>
    <hyperlink ref="Q116" r:id="rId4138" display="http://mof.gov.mu/English/Pages/National Budget/national-budget-budgetary-central-government.aspx"/>
    <hyperlink ref="Q55" r:id="rId4139"/>
    <hyperlink ref="Q96" r:id="rId4140"/>
    <hyperlink ref="Q98" r:id="rId4141"/>
    <hyperlink ref="Q162" r:id="rId4142"/>
    <hyperlink ref="Q61" r:id="rId4143" display="http://www.netra.fi/"/>
    <hyperlink ref="Q83" r:id="rId4144"/>
    <hyperlink ref="Q11" r:id="rId4145"/>
    <hyperlink ref="Q94" r:id="rId4146"/>
    <hyperlink ref="Q58" r:id="rId4147"/>
    <hyperlink ref="Q74" r:id="rId4148"/>
    <hyperlink ref="Q39" r:id="rId4149"/>
    <hyperlink ref="Q123" r:id="rId4150"/>
    <hyperlink ref="Q144" r:id="rId4151"/>
    <hyperlink ref="Q187" r:id="rId4152"/>
    <hyperlink ref="Q189" r:id="rId4153"/>
    <hyperlink ref="Q115" r:id="rId4154"/>
    <hyperlink ref="Q159" r:id="rId4155"/>
    <hyperlink ref="Q52" r:id="rId4156"/>
    <hyperlink ref="Q175" r:id="rId4157"/>
    <hyperlink ref="Q183" r:id="rId4158"/>
    <hyperlink ref="Q77" r:id="rId4159"/>
    <hyperlink ref="M14" r:id="rId4160"/>
    <hyperlink ref="M20" r:id="rId4161"/>
    <hyperlink ref="M63" r:id="rId4162"/>
    <hyperlink ref="M81" r:id="rId4163"/>
    <hyperlink ref="M134" r:id="rId4164" display="https://dfo.no/kundesider/dfo-id/"/>
    <hyperlink ref="M142" r:id="rId4165"/>
    <hyperlink ref="M164" r:id="rId4166"/>
    <hyperlink ref="M182" r:id="rId4167"/>
    <hyperlink ref="EL22" r:id="rId4168"/>
    <hyperlink ref="ER200" r:id="rId4169"/>
    <hyperlink ref="EV200" r:id="rId4170"/>
    <hyperlink ref="FD125" r:id="rId4171"/>
  </hyperlinks>
  <pageMargins left="0.7" right="0.7" top="0.75" bottom="0.75" header="0.3" footer="0.3"/>
  <pageSetup orientation="portrait" r:id="rId4172"/>
  <ignoredErrors>
    <ignoredError sqref="DN204 EN207 GH204:GH205 GP203:GP204" formula="1"/>
  </ignoredErrors>
  <drawing r:id="rId4173"/>
  <legacyDrawing r:id="rId417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B1:DL358"/>
  <sheetViews>
    <sheetView showGridLines="0" workbookViewId="0">
      <selection activeCell="K30" sqref="K30"/>
    </sheetView>
  </sheetViews>
  <sheetFormatPr defaultRowHeight="15" x14ac:dyDescent="0.25"/>
  <cols>
    <col min="1" max="1" width="1.140625" customWidth="1"/>
    <col min="2" max="2" width="7.7109375" customWidth="1"/>
    <col min="3" max="6" width="4.7109375" customWidth="1"/>
    <col min="7" max="7" width="5.7109375" customWidth="1"/>
    <col min="8" max="8" width="0.85546875" customWidth="1"/>
    <col min="9" max="9" width="1.85546875" customWidth="1"/>
    <col min="10" max="10" width="0.7109375" customWidth="1"/>
    <col min="11" max="11" width="7.7109375" customWidth="1"/>
    <col min="12" max="15" width="4.7109375" customWidth="1"/>
    <col min="16" max="16" width="5.7109375" customWidth="1"/>
    <col min="17" max="17" width="0.7109375" customWidth="1"/>
    <col min="18" max="18" width="1.85546875" customWidth="1"/>
    <col min="19" max="19" width="12.7109375" customWidth="1"/>
    <col min="20" max="20" width="5.7109375" customWidth="1"/>
    <col min="21" max="21" width="6.5703125" customWidth="1"/>
    <col min="22" max="22" width="1.5703125" customWidth="1"/>
    <col min="23" max="29" width="7.7109375" customWidth="1"/>
    <col min="30" max="30" width="4.5703125" customWidth="1"/>
    <col min="31" max="31" width="14" style="123" customWidth="1"/>
    <col min="32" max="32" width="41.7109375" style="123" bestFit="1" customWidth="1"/>
    <col min="33" max="39" width="4.7109375" style="123" customWidth="1"/>
    <col min="40" max="40" width="3.5703125" style="123" customWidth="1"/>
    <col min="41" max="41" width="3.7109375" style="123" customWidth="1"/>
    <col min="42" max="42" width="6" style="106" customWidth="1"/>
    <col min="43" max="44" width="4.7109375" style="106" customWidth="1"/>
    <col min="45" max="48" width="4.7109375" customWidth="1"/>
    <col min="49" max="57" width="4.7109375" style="106" customWidth="1"/>
    <col min="58" max="58" width="4.7109375" style="88" customWidth="1"/>
    <col min="59" max="78" width="4.7109375" customWidth="1"/>
    <col min="81" max="81" width="8.7109375" customWidth="1"/>
    <col min="82" max="82" width="6.7109375" customWidth="1"/>
    <col min="83" max="86" width="4.7109375" customWidth="1"/>
    <col min="87" max="87" width="5.7109375" customWidth="1"/>
    <col min="88" max="88" width="4.140625" customWidth="1"/>
    <col min="89" max="89" width="6.7109375" customWidth="1"/>
    <col min="90" max="93" width="4.7109375" customWidth="1"/>
    <col min="94" max="94" width="5.7109375" customWidth="1"/>
    <col min="97" max="97" width="5.5703125" customWidth="1"/>
    <col min="98" max="98" width="2.7109375" customWidth="1"/>
    <col min="99" max="104" width="4.7109375" customWidth="1"/>
    <col min="105" max="105" width="5.7109375" customWidth="1"/>
    <col min="106" max="106" width="3.5703125" customWidth="1"/>
    <col min="107" max="107" width="16.7109375" hidden="1" customWidth="1"/>
    <col min="108" max="108" width="2.7109375" customWidth="1"/>
    <col min="109" max="113" width="4.7109375" customWidth="1"/>
    <col min="114" max="114" width="5.7109375" customWidth="1"/>
    <col min="115" max="115" width="2.7109375" style="316" customWidth="1"/>
  </cols>
  <sheetData>
    <row r="1" spans="2:115" x14ac:dyDescent="0.25">
      <c r="B1" s="293" t="s">
        <v>9000</v>
      </c>
      <c r="C1" s="3"/>
      <c r="D1" s="3"/>
      <c r="E1" s="3"/>
      <c r="F1" s="3"/>
      <c r="G1" s="3"/>
      <c r="H1" s="3"/>
      <c r="I1" s="3"/>
      <c r="J1" s="3"/>
      <c r="K1" s="3"/>
      <c r="L1" s="3"/>
      <c r="M1" s="3"/>
      <c r="N1" s="3"/>
      <c r="O1" s="3"/>
      <c r="P1" s="1020" t="str">
        <f>IF($K$15,"(without small states)","")</f>
        <v/>
      </c>
      <c r="X1" s="916" t="s">
        <v>8999</v>
      </c>
      <c r="Y1" s="493" t="str">
        <f>IF(K15,"Without "&amp;PFM_eServices!GQ203&amp;" small states (population &lt; 500k)","Current status in 198 economies")</f>
        <v>Current status in 198 economies</v>
      </c>
      <c r="AE1" s="916" t="s">
        <v>8999</v>
      </c>
      <c r="AF1" s="1020" t="str">
        <f>IF($AX$1,"Diffusion of PFM institutions, systems and services (without small states)","Diffusion of PFM institutions, systems and services (198 economies)")</f>
        <v>Diffusion of PFM institutions, systems and services (198 economies)</v>
      </c>
      <c r="AP1" s="1021"/>
      <c r="AQ1" s="1021"/>
      <c r="AR1" s="1021"/>
      <c r="AS1" s="361"/>
      <c r="AT1" s="361"/>
      <c r="AU1" s="361"/>
      <c r="AV1" s="361"/>
      <c r="AX1" s="1022" t="b">
        <v>0</v>
      </c>
      <c r="CD1" s="289" t="s">
        <v>2554</v>
      </c>
      <c r="CK1" s="289" t="s">
        <v>2555</v>
      </c>
      <c r="CV1" s="493" t="s">
        <v>8879</v>
      </c>
      <c r="DE1" s="493" t="s">
        <v>8880</v>
      </c>
    </row>
    <row r="2" spans="2:115" ht="4.5" customHeight="1" x14ac:dyDescent="0.25">
      <c r="C2" s="3"/>
      <c r="D2" s="3"/>
      <c r="E2" s="3"/>
      <c r="F2" s="3"/>
      <c r="G2" s="3"/>
      <c r="H2" s="3"/>
      <c r="I2" s="3"/>
      <c r="J2" s="3"/>
      <c r="K2" s="3"/>
      <c r="L2" s="3"/>
      <c r="M2" s="3"/>
      <c r="N2" s="3"/>
      <c r="O2" s="3"/>
      <c r="P2" s="3"/>
      <c r="CV2" s="1227"/>
      <c r="CW2" s="1227"/>
      <c r="CX2" s="1227"/>
      <c r="CY2" s="1227"/>
      <c r="CZ2" s="1227"/>
      <c r="DA2" s="1227"/>
      <c r="DB2" s="3"/>
      <c r="DC2" s="3"/>
      <c r="DD2" s="3"/>
      <c r="DE2" s="1227"/>
      <c r="DF2" s="1227"/>
      <c r="DG2" s="1227"/>
      <c r="DH2" s="1227"/>
      <c r="DI2" s="1227"/>
      <c r="DJ2" s="1227"/>
      <c r="DK2" s="989"/>
    </row>
    <row r="3" spans="2:115" x14ac:dyDescent="0.25">
      <c r="B3" s="962" t="s">
        <v>2447</v>
      </c>
      <c r="C3" s="396" t="s">
        <v>1450</v>
      </c>
      <c r="D3" s="199" t="s">
        <v>1546</v>
      </c>
      <c r="E3" s="199" t="s">
        <v>1548</v>
      </c>
      <c r="F3" s="963" t="s">
        <v>1556</v>
      </c>
      <c r="G3" s="964" t="s">
        <v>2452</v>
      </c>
      <c r="H3" s="178"/>
      <c r="I3" s="178"/>
      <c r="J3" s="178"/>
      <c r="K3" s="195" t="s">
        <v>2453</v>
      </c>
      <c r="L3" s="198" t="s">
        <v>1450</v>
      </c>
      <c r="M3" s="199" t="s">
        <v>1546</v>
      </c>
      <c r="N3" s="199" t="s">
        <v>1548</v>
      </c>
      <c r="O3" s="200" t="s">
        <v>1556</v>
      </c>
      <c r="P3" s="196" t="s">
        <v>2452</v>
      </c>
      <c r="S3" s="328" t="s">
        <v>8726</v>
      </c>
      <c r="T3" s="200" t="s">
        <v>2504</v>
      </c>
      <c r="AP3" s="986" t="s">
        <v>6758</v>
      </c>
      <c r="AQ3" s="986" t="s">
        <v>1276</v>
      </c>
      <c r="AR3" s="986" t="s">
        <v>13</v>
      </c>
      <c r="AS3" s="986" t="s">
        <v>8868</v>
      </c>
      <c r="AT3" s="986" t="s">
        <v>8866</v>
      </c>
      <c r="AU3" s="986" t="s">
        <v>8867</v>
      </c>
      <c r="AV3" s="986" t="s">
        <v>8869</v>
      </c>
      <c r="AW3" s="986" t="s">
        <v>8856</v>
      </c>
      <c r="AX3" s="986" t="s">
        <v>8857</v>
      </c>
      <c r="AY3" s="986" t="s">
        <v>8726</v>
      </c>
      <c r="AZ3" s="986" t="s">
        <v>8858</v>
      </c>
      <c r="BA3" s="986" t="s">
        <v>8852</v>
      </c>
      <c r="BB3" s="986" t="s">
        <v>8853</v>
      </c>
      <c r="BC3" s="986" t="s">
        <v>1304</v>
      </c>
      <c r="BD3" s="986" t="s">
        <v>1549</v>
      </c>
      <c r="BE3" s="986" t="s">
        <v>8854</v>
      </c>
      <c r="BF3" s="986" t="s">
        <v>8855</v>
      </c>
      <c r="BG3" s="986" t="s">
        <v>6960</v>
      </c>
      <c r="BH3" s="986" t="s">
        <v>1548</v>
      </c>
      <c r="BI3" s="986" t="s">
        <v>8859</v>
      </c>
      <c r="BJ3" s="986" t="s">
        <v>8860</v>
      </c>
      <c r="BK3" s="986" t="s">
        <v>8861</v>
      </c>
      <c r="BL3" s="986" t="s">
        <v>2428</v>
      </c>
      <c r="BM3" s="986" t="s">
        <v>8862</v>
      </c>
      <c r="BN3" s="986" t="s">
        <v>1556</v>
      </c>
      <c r="BO3" s="986" t="s">
        <v>8996</v>
      </c>
      <c r="BP3" s="986" t="s">
        <v>3272</v>
      </c>
      <c r="BQ3" s="986" t="s">
        <v>6965</v>
      </c>
      <c r="BR3" s="986" t="s">
        <v>3240</v>
      </c>
      <c r="BS3" s="986" t="s">
        <v>6966</v>
      </c>
      <c r="BT3" s="986" t="s">
        <v>8865</v>
      </c>
      <c r="BU3" s="986" t="s">
        <v>8863</v>
      </c>
      <c r="BV3" s="986" t="s">
        <v>8864</v>
      </c>
      <c r="BW3" s="986" t="s">
        <v>2706</v>
      </c>
      <c r="BX3" s="986" t="s">
        <v>9437</v>
      </c>
      <c r="BY3" s="986" t="s">
        <v>9469</v>
      </c>
      <c r="BZ3" s="986" t="s">
        <v>8828</v>
      </c>
      <c r="CC3" s="87"/>
      <c r="CD3" s="195" t="s">
        <v>2447</v>
      </c>
      <c r="CE3" s="198">
        <v>0</v>
      </c>
      <c r="CF3" s="199">
        <v>1</v>
      </c>
      <c r="CG3" s="199">
        <v>2</v>
      </c>
      <c r="CH3" s="200">
        <v>3</v>
      </c>
      <c r="CI3" s="196" t="s">
        <v>2452</v>
      </c>
      <c r="CJ3" s="178"/>
      <c r="CK3" s="195" t="s">
        <v>2453</v>
      </c>
      <c r="CL3" s="198">
        <v>0</v>
      </c>
      <c r="CM3" s="199">
        <v>1</v>
      </c>
      <c r="CN3" s="199">
        <v>2</v>
      </c>
      <c r="CO3" s="200">
        <v>3</v>
      </c>
      <c r="CP3" s="196" t="s">
        <v>2452</v>
      </c>
      <c r="CQ3" s="87"/>
      <c r="CR3" s="87"/>
      <c r="CS3" s="87"/>
      <c r="CT3" s="87"/>
      <c r="CU3" s="290" t="s">
        <v>0</v>
      </c>
      <c r="CV3" s="179" t="s">
        <v>2276</v>
      </c>
      <c r="CW3" s="279">
        <v>0</v>
      </c>
      <c r="CX3" s="279">
        <v>1</v>
      </c>
      <c r="CY3" s="279">
        <v>2</v>
      </c>
      <c r="CZ3" s="279">
        <v>3</v>
      </c>
      <c r="DA3" s="280" t="s">
        <v>2502</v>
      </c>
      <c r="DB3" s="290" t="s">
        <v>2670</v>
      </c>
      <c r="DC3" s="318" t="s">
        <v>2671</v>
      </c>
      <c r="DD3" s="3"/>
      <c r="DE3" s="179" t="s">
        <v>2276</v>
      </c>
      <c r="DF3" s="279">
        <v>0</v>
      </c>
      <c r="DG3" s="279">
        <v>1</v>
      </c>
      <c r="DH3" s="279">
        <v>2</v>
      </c>
      <c r="DI3" s="279">
        <v>3</v>
      </c>
      <c r="DJ3" s="280" t="s">
        <v>2502</v>
      </c>
      <c r="DK3" s="178"/>
    </row>
    <row r="4" spans="2:115" x14ac:dyDescent="0.25">
      <c r="B4" s="239" t="s">
        <v>38</v>
      </c>
      <c r="C4" s="969">
        <f>IF($K$15,COUNTIFS(PFM_eServices!$GL$3:$GL$200,C$3,PFM_eServices!$GM$3:$GM$200,$B4,PFM_eServices!$GQ$3:$GQ$200,0),COUNTIFS(PFM_eServices!$GL$3:$GL$200,C$3,PFM_eServices!$GM$3:$GM$200,$B4))</f>
        <v>25</v>
      </c>
      <c r="D4" s="970">
        <f>IF($K$15,COUNTIFS(PFM_eServices!$GL$3:$GL$200,D$3,PFM_eServices!$GM$3:$GM$200,$B4,PFM_eServices!$GQ$3:$GQ$200,0),COUNTIFS(PFM_eServices!$GL$3:$GL$200,D$3,PFM_eServices!$GM$3:$GM$200,$B4))</f>
        <v>28</v>
      </c>
      <c r="E4" s="180">
        <f>IF($K$15,COUNTIFS(PFM_eServices!$GL$3:$GL$200,E$3,PFM_eServices!$GM$3:$GM$200,$B4,PFM_eServices!$GQ$3:$GQ$200,0),COUNTIFS(PFM_eServices!$GL$3:$GL$200,E$3,PFM_eServices!$GM$3:$GM$200,$B4))</f>
        <v>5</v>
      </c>
      <c r="F4" s="181">
        <f>IF($K$15,COUNTIFS(PFM_eServices!$GL$3:$GL$200,F$3,PFM_eServices!$GM$3:$GM$200,$B4,PFM_eServices!$GQ$3:$GQ$200,0),COUNTIFS(PFM_eServices!$GL$3:$GL$200,F$3,PFM_eServices!$GM$3:$GM$200,$B4))</f>
        <v>2</v>
      </c>
      <c r="G4" s="11">
        <f>SUM(C4:F4)</f>
        <v>60</v>
      </c>
      <c r="H4" s="274"/>
      <c r="I4" s="274"/>
      <c r="J4" s="274"/>
      <c r="K4" s="242" t="s">
        <v>2454</v>
      </c>
      <c r="L4" s="201">
        <f>IF($K$15,COUNTIFS(PFM_eServices!$GL$3:$GL$200,L$3,PFM_eServices!$GN$3:$GN$200,$K4,PFM_eServices!$GQ$3:$GQ$200,0),COUNTIFS(PFM_eServices!$GL$3:$GL$200,L$3,PFM_eServices!$GN$3:$GN$200,$K4))</f>
        <v>0</v>
      </c>
      <c r="M4" s="970">
        <f>IF($K$15,COUNTIFS(PFM_eServices!$GL$3:$GL$200,M$3,PFM_eServices!$GN$3:$GN$200,$K4,PFM_eServices!$GQ$3:$GQ$200,0),COUNTIFS(PFM_eServices!$GL$3:$GL$200,M$3,PFM_eServices!$GN$3:$GN$200,$K4))</f>
        <v>36</v>
      </c>
      <c r="N4" s="970">
        <f>IF($K$15,COUNTIFS(PFM_eServices!$GL$3:$GL$200,N$3,PFM_eServices!$GN$3:$GN$200,$K4,PFM_eServices!$GQ$3:$GQ$200,0),COUNTIFS(PFM_eServices!$GL$3:$GL$200,N$3,PFM_eServices!$GN$3:$GN$200,$K4))</f>
        <v>10</v>
      </c>
      <c r="O4" s="181">
        <f>IF($K$15,COUNTIFS(PFM_eServices!$GL$3:$GL$200,O$3,PFM_eServices!$GN$3:$GN$200,$K4,PFM_eServices!$GQ$3:$GQ$200,0),COUNTIFS(PFM_eServices!$GL$3:$GL$200,O$3,PFM_eServices!$GN$3:$GN$200,$K4))</f>
        <v>2</v>
      </c>
      <c r="P4" s="11">
        <f t="shared" ref="P4:P9" si="0">SUM(L4:O4)</f>
        <v>48</v>
      </c>
      <c r="S4" s="329" t="s">
        <v>8694</v>
      </c>
      <c r="T4" s="209">
        <f>IF($K$15,COUNTIFS(PFM_eServices!$DN$3:$DN$200,0,PFM_eServices!$GQ$3:$GQ$200,0),COUNTIF(PFM_eServices!$DN$3:$DN$200,0))</f>
        <v>37</v>
      </c>
      <c r="U4" s="335">
        <f>T4/T8</f>
        <v>0.18686868686868688</v>
      </c>
      <c r="AP4" s="987">
        <v>1984</v>
      </c>
      <c r="AQ4" s="987">
        <f>IF($AX$1,COUNTIFS(PFM_eServices!$CI$3:$CI$200,"&lt;=1984",PFM_eServices!$GQ$3:$GQ$200,0),COUNTIF(PFM_eServices!$CI$3:$CI$200,"&lt;=1984"))</f>
        <v>0</v>
      </c>
      <c r="AR4" s="987">
        <f>AQ4</f>
        <v>0</v>
      </c>
      <c r="AS4" s="987">
        <f>IF($AX$1,COUNTIFS(PFM_eServices!$AC$3:$AC$200,"&lt;=1984",PFM_eServices!$GQ$3:$GQ$200,0),COUNTIF(PFM_eServices!$AC$3:$AC$200,"&lt;=1984"))</f>
        <v>2</v>
      </c>
      <c r="AT4" s="987">
        <f>AS4</f>
        <v>2</v>
      </c>
      <c r="AU4" s="987">
        <f>IF($AX$1,COUNTIFS(PFM_eServices!$AN$3:$AN$200,"&lt;=1984",PFM_eServices!$GQ$3:$GQ$200,0),COUNTIF(PFM_eServices!$AN$3:$AN$200,"&lt;=1984"))</f>
        <v>1</v>
      </c>
      <c r="AV4" s="987">
        <f>AU4</f>
        <v>1</v>
      </c>
      <c r="AW4" s="987">
        <f>IF($AX$1,COUNTIFS(PFM_eServices!$DK$3:$DK$200,"&lt;=1984",PFM_eServices!$GQ$3:$GQ$200,0),COUNTIF(PFM_eServices!$DK$3:$DK$200,"&lt;=1984"))</f>
        <v>114</v>
      </c>
      <c r="AX4" s="987">
        <f>AW4</f>
        <v>114</v>
      </c>
      <c r="AY4" s="987">
        <f>IF($AX$1,COUNTIFS(PFM_eServices!$DM$3:$DM$200,"&lt;=1984",PFM_eServices!$GQ$3:$GQ$200,0),COUNTIF(PFM_eServices!$DM$3:$DM$200,"&lt;=1984"))</f>
        <v>14</v>
      </c>
      <c r="AZ4" s="987">
        <f>AY4</f>
        <v>14</v>
      </c>
      <c r="BA4" s="987">
        <f>IF($AX$1,COUNTIFS(PFM_eServices!$DU$3:$DU$200,"&lt;=1984",PFM_eServices!$GQ$3:$GQ$200,0),COUNTIF(PFM_eServices!$DU$3:$DU$200,"&lt;=1984"))</f>
        <v>83</v>
      </c>
      <c r="BB4" s="987">
        <f>BA4</f>
        <v>83</v>
      </c>
      <c r="BC4" s="987">
        <f>IF($AX$1,COUNTIFS(PFM_eServices!$EA$3:$EA$200,"&lt;=1984",PFM_eServices!$GQ$3:$GQ$200,0),COUNTIF(PFM_eServices!$EA$3:$EA$200,"&lt;=1984"))</f>
        <v>1</v>
      </c>
      <c r="BD4" s="987">
        <f>BC4</f>
        <v>1</v>
      </c>
      <c r="BE4" s="987">
        <f>IF($AX$1,COUNTIFS(PFM_eServices!$EE$3:$EE$200,"&lt;=1984",PFM_eServices!$GQ$3:$GQ$200,0),COUNTIF(PFM_eServices!$EE$3:$EE$200,"&lt;=1984"))</f>
        <v>104</v>
      </c>
      <c r="BF4" s="987">
        <f>BE4</f>
        <v>104</v>
      </c>
      <c r="BG4" s="987">
        <f>IF($AX$1,COUNTIFS(PFM_eServices!$EM$3:$EM$200,"&lt;=1984",PFM_eServices!$GQ$3:$GQ$200,0),COUNTIF(PFM_eServices!$EM$3:$EM$200,"&lt;=1984"))</f>
        <v>2</v>
      </c>
      <c r="BH4" s="987">
        <f>BG4</f>
        <v>2</v>
      </c>
      <c r="BI4" s="987">
        <f>IF($AX$1,COUNTIFS(PFM_eServices!$ES$3:$ES$200,"&lt;=1984",PFM_eServices!$GQ$3:$GQ$200,0),COUNTIF(PFM_eServices!$ES$3:$ES$200,"&lt;=1984"))</f>
        <v>0</v>
      </c>
      <c r="BJ4" s="987">
        <f>BI4</f>
        <v>0</v>
      </c>
      <c r="BK4" s="987">
        <f>IF($AX$1,COUNTIFS(PFM_eServices!$EW$3:$EW$200,"&lt;=1984",PFM_eServices!$GQ$3:$GQ$200,0),COUNTIF(PFM_eServices!$EW$3:$EW$200,"&lt;=1984"))</f>
        <v>0</v>
      </c>
      <c r="BL4" s="987">
        <f>BK4</f>
        <v>0</v>
      </c>
      <c r="BM4" s="987">
        <f>IF($AX$1,COUNTIFS(PFM_eServices!$EZ$3:$EZ$200,"&lt;=1984",PFM_eServices!$GQ$3:$GQ$200,0),COUNTIF(PFM_eServices!$EZ$3:$EZ$200,"&lt;=1984"))</f>
        <v>0</v>
      </c>
      <c r="BN4" s="987">
        <f>BM4</f>
        <v>0</v>
      </c>
      <c r="BO4" s="987">
        <f>IF($AX$1,COUNTIFS(PFM_eServices!$EZ$3:$EZ$200,"&lt;=1984",PFM_eServices!$FA$3:$FA$200,3,PFM_eServices!$GQ$3:$GQ$200,0),COUNTIFS(PFM_eServices!$EZ$3:$EZ$200,"&lt;=1984",PFM_eServices!$FA$3:$FA$200,3))</f>
        <v>0</v>
      </c>
      <c r="BP4" s="987">
        <f>BO4</f>
        <v>0</v>
      </c>
      <c r="BQ4" s="987">
        <f>IF($AX$1,COUNTIFS(PFM_eServices!$FK$3:$FK$200,"&lt;=1984",PFM_eServices!$GQ$3:$GQ$200,0),COUNTIF(PFM_eServices!$FK$3:$FK$200,"&lt;=1984"))</f>
        <v>1</v>
      </c>
      <c r="BR4" s="987">
        <f>BQ4</f>
        <v>1</v>
      </c>
      <c r="BS4" s="987">
        <f>IF($AX$1,COUNTIFS(PFM_eServices!$FS$3:$FS$200,"&lt;=1984",PFM_eServices!$GQ$3:$GQ$200,0),COUNTIF(PFM_eServices!$FS$3:$FS$200,"&lt;=1984"))</f>
        <v>0</v>
      </c>
      <c r="BT4" s="987">
        <f>BS4</f>
        <v>0</v>
      </c>
      <c r="BU4" s="987">
        <f>IF($AX$1,COUNTIFS(PFM_eServices!$FY$3:$FY$200,"&lt;=1984",PFM_eServices!$GQ$3:$GQ$200,0),COUNTIF(PFM_eServices!$FY$3:$FY$200,"&lt;=1984"))</f>
        <v>0</v>
      </c>
      <c r="BV4" s="987">
        <f>BU4</f>
        <v>0</v>
      </c>
      <c r="BW4" s="987">
        <f>IF($AX$1,COUNTIFS(PFM_eServices!$DI$3:$DI$200,"&lt;=1984",PFM_eServices!$GQ$3:$GQ$200,0),COUNTIF(PFM_eServices!$DI$3:$DI$200,"&lt;=1984"))</f>
        <v>0</v>
      </c>
      <c r="BX4" s="987">
        <f>BW4</f>
        <v>0</v>
      </c>
      <c r="BY4" s="987">
        <f>IF($AX$1,COUNTIFS(PFM_eServices!$GF$3:$GF$200,"&lt;=1984",PFM_eServices!$GQ$3:$GQ$200,0),COUNTIF(PFM_eServices!$GF$3:$GF$200,"&lt;=1984"))</f>
        <v>1</v>
      </c>
      <c r="BZ4" s="987">
        <f>BY4</f>
        <v>1</v>
      </c>
      <c r="CC4" s="2"/>
      <c r="CD4" s="239" t="s">
        <v>38</v>
      </c>
      <c r="CE4" s="201">
        <f ca="1">IF($CK$15,COUNTIFS(INDIRECT("'PFM_eServices'!$"&amp;$CJ$16&amp;"$3:$"&amp;$CJ$16&amp;"$200"),CE$3,PFM_eServices!$GM$3:$GM$200,$CD4,PFM_eServices!$GQ$3:$GQ$200,0),COUNTIFS(INDIRECT("'PFM_eServices'!$"&amp;$CJ$16&amp;"$3:$"&amp;$CJ$16&amp;"$200"),CE$3,PFM_eServices!$GM$3:$GM$200,$CD4))</f>
        <v>15</v>
      </c>
      <c r="CF4" s="180">
        <f ca="1">IF($CK$15,COUNTIFS(INDIRECT("'PFM_eServices'!$"&amp;$CJ$16&amp;"$3:$"&amp;$CJ$16&amp;"$200"),CF$3,PFM_eServices!$GM$3:$GM$200,$CD4,PFM_eServices!$GQ$3:$GQ$200,0),COUNTIFS(INDIRECT("'PFM_eServices'!$"&amp;$CJ$16&amp;"$3:$"&amp;$CJ$16&amp;"$200"),CF$3,PFM_eServices!$GM$3:$GM$200,$CD4))</f>
        <v>41</v>
      </c>
      <c r="CG4" s="180">
        <f ca="1">IF($CK$15,COUNTIFS(INDIRECT("'PFM_eServices'!$"&amp;$CJ$16&amp;"$3:$"&amp;$CJ$16&amp;"$200"),CG$3,PFM_eServices!$GM$3:$GM$200,$CD4,PFM_eServices!$GQ$3:$GQ$200,0),COUNTIFS(INDIRECT("'PFM_eServices'!$"&amp;$CJ$16&amp;"$3:$"&amp;$CJ$16&amp;"$200"),CG$3,PFM_eServices!$GM$3:$GM$200,$CD4))</f>
        <v>0</v>
      </c>
      <c r="CH4" s="181">
        <f ca="1">IF($CK$15,COUNTIFS(INDIRECT("'PFM_eServices'!$"&amp;$CJ$16&amp;"$3:$"&amp;$CJ$16&amp;"$200"),CH$3,PFM_eServices!$GM$3:$GM$200,$CD4,PFM_eServices!$GQ$3:$GQ$200,0),COUNTIFS(INDIRECT("'PFM_eServices'!$"&amp;$CJ$16&amp;"$3:$"&amp;$CJ$16&amp;"$200"),CH$3,PFM_eServices!$GM$3:$GM$200,$CD4))</f>
        <v>0</v>
      </c>
      <c r="CI4" s="11">
        <f ca="1">SUM(CE4:CH4)</f>
        <v>56</v>
      </c>
      <c r="CJ4" s="274"/>
      <c r="CK4" s="242" t="s">
        <v>2454</v>
      </c>
      <c r="CL4" s="201">
        <f ca="1">IF($CK$15,COUNTIFS(INDIRECT("'PFM_eServices'!$"&amp;$CJ$16&amp;"$3:$"&amp;$CJ$16&amp;"$200"),CL$3,PFM_eServices!$GN$3:$GN$200,$CK4,PFM_eServices!$GQ$3:$GQ$200,0),COUNTIFS(INDIRECT("'PFM_eServices'!$"&amp;$CJ$16&amp;"$3:$"&amp;$CJ$16&amp;"$200"),CL$3,PFM_eServices!$GN$3:$GN$200,$CK4))</f>
        <v>45</v>
      </c>
      <c r="CM4" s="180">
        <f ca="1">IF($CK$15,COUNTIFS(INDIRECT("'PFM_eServices'!$"&amp;$CJ$16&amp;"$3:$"&amp;$CJ$16&amp;"$200"),CM$3,PFM_eServices!$GN$3:$GN$200,$CK4,PFM_eServices!$GQ$3:$GQ$200,0),COUNTIFS(INDIRECT("'PFM_eServices'!$"&amp;$CJ$16&amp;"$3:$"&amp;$CJ$16&amp;"$200"),CM$3,PFM_eServices!$GN$3:$GN$200,$CK4))</f>
        <v>2</v>
      </c>
      <c r="CN4" s="180">
        <f ca="1">IF($CK$15,COUNTIFS(INDIRECT("'PFM_eServices'!$"&amp;$CJ$16&amp;"$3:$"&amp;$CJ$16&amp;"$200"),CN$3,PFM_eServices!$GN$3:$GN$200,$CK4,PFM_eServices!$GQ$3:$GQ$200,0),COUNTIFS(INDIRECT("'PFM_eServices'!$"&amp;$CJ$16&amp;"$3:$"&amp;$CJ$16&amp;"$200"),CN$3,PFM_eServices!$GN$3:$GN$200,$CK4))</f>
        <v>0</v>
      </c>
      <c r="CO4" s="181">
        <f ca="1">IF($CK$15,COUNTIFS(INDIRECT("'PFM_eServices'!$"&amp;$CJ$16&amp;"$3:$"&amp;$CJ$16&amp;"$200"),CO$3,PFM_eServices!$GN$3:$GN$200,$CK4,PFM_eServices!$GQ$3:$GQ$200,0),COUNTIFS(INDIRECT("'PFM_eServices'!$"&amp;$CJ$16&amp;"$3:$"&amp;$CJ$16&amp;"$200"),CO$3,PFM_eServices!$GN$3:$GN$200,$CK4))</f>
        <v>0</v>
      </c>
      <c r="CP4" s="11">
        <f t="shared" ref="CP4:CP9" ca="1" si="1">SUM(CL4:CO4)</f>
        <v>47</v>
      </c>
      <c r="CQ4" s="323"/>
      <c r="CR4" s="97"/>
      <c r="CS4" s="97"/>
      <c r="CT4" s="97"/>
      <c r="CU4" s="290">
        <v>1</v>
      </c>
      <c r="CV4" s="495">
        <v>1</v>
      </c>
      <c r="CW4" s="48">
        <f>COUNTIF(PFM_eServices!$CW$3:$CW$200,CW$3)</f>
        <v>62</v>
      </c>
      <c r="CX4" s="48">
        <f>COUNTIF(PFM_eServices!$CW$3:$CW$200,CX$3)</f>
        <v>38</v>
      </c>
      <c r="CY4" s="48">
        <f>COUNTIF(PFM_eServices!$CW$3:$CW$200,CY$3)</f>
        <v>98</v>
      </c>
      <c r="CZ4" s="48"/>
      <c r="DA4" s="48">
        <f t="shared" ref="DA4:DA22" si="2">SUM(CW4:CZ4)</f>
        <v>198</v>
      </c>
      <c r="DB4" s="291" t="s">
        <v>2429</v>
      </c>
      <c r="DC4" s="3" t="s">
        <v>7675</v>
      </c>
      <c r="DD4" s="3"/>
      <c r="DE4" s="495">
        <v>1</v>
      </c>
      <c r="DF4" s="48">
        <f>COUNTIFS(PFM_eServices!$CW$3:$CW$200,DF$3,PFM_eServices!$GN$3:$GN$200,"&gt;A")</f>
        <v>60</v>
      </c>
      <c r="DG4" s="48">
        <f>COUNTIFS(PFM_eServices!$CW$3:$CW$200,DG$3,PFM_eServices!$GN$3:$GN$200,"&gt;A")</f>
        <v>36</v>
      </c>
      <c r="DH4" s="48">
        <f>COUNTIFS(PFM_eServices!$CW$3:$CW$200,DH$3,PFM_eServices!$GN$3:$GN$200,"&gt;A")</f>
        <v>72</v>
      </c>
      <c r="DI4" s="48"/>
      <c r="DJ4" s="48">
        <f t="shared" ref="DJ4:DJ22" si="3">SUM(DF4:DI4)</f>
        <v>168</v>
      </c>
      <c r="DK4" s="178"/>
    </row>
    <row r="5" spans="2:115" x14ac:dyDescent="0.25">
      <c r="B5" s="240" t="s">
        <v>21</v>
      </c>
      <c r="C5" s="971">
        <f>IF($K$15,COUNTIFS(PFM_eServices!$GL$3:$GL$200,C$3,PFM_eServices!$GM$3:$GM$200,$B5,PFM_eServices!$GQ$3:$GQ$200,0),COUNTIFS(PFM_eServices!$GL$3:$GL$200,C$3,PFM_eServices!$GM$3:$GM$200,$B5))</f>
        <v>17</v>
      </c>
      <c r="D5" s="972">
        <f>IF($K$15,COUNTIFS(PFM_eServices!$GL$3:$GL$200,D$3,PFM_eServices!$GM$3:$GM$200,$B5,PFM_eServices!$GQ$3:$GQ$200,0),COUNTIFS(PFM_eServices!$GL$3:$GL$200,D$3,PFM_eServices!$GM$3:$GM$200,$B5))</f>
        <v>28</v>
      </c>
      <c r="E5" s="183">
        <f>IF($K$15,COUNTIFS(PFM_eServices!$GL$3:$GL$200,E$3,PFM_eServices!$GM$3:$GM$200,$B5,PFM_eServices!$GQ$3:$GQ$200,0),COUNTIFS(PFM_eServices!$GL$3:$GL$200,E$3,PFM_eServices!$GM$3:$GM$200,$B5))</f>
        <v>6</v>
      </c>
      <c r="F5" s="184">
        <f>IF($K$15,COUNTIFS(PFM_eServices!$GL$3:$GL$200,F$3,PFM_eServices!$GM$3:$GM$200,$B5,PFM_eServices!$GQ$3:$GQ$200,0),COUNTIFS(PFM_eServices!$GL$3:$GL$200,F$3,PFM_eServices!$GM$3:$GM$200,$B5))</f>
        <v>4</v>
      </c>
      <c r="G5" s="18">
        <f>SUM(C5:F5)</f>
        <v>55</v>
      </c>
      <c r="H5" s="274"/>
      <c r="I5" s="274"/>
      <c r="J5" s="274"/>
      <c r="K5" s="243" t="s">
        <v>2455</v>
      </c>
      <c r="L5" s="971">
        <f>IF($K$15,COUNTIFS(PFM_eServices!$GL$3:$GL$200,L$3,PFM_eServices!$GN$3:$GN$200,$K5,PFM_eServices!$GQ$3:$GQ$200,0),COUNTIFS(PFM_eServices!$GL$3:$GL$200,L$3,PFM_eServices!$GN$3:$GN$200,$K5))</f>
        <v>9</v>
      </c>
      <c r="M5" s="972">
        <f>IF($K$15,COUNTIFS(PFM_eServices!$GL$3:$GL$200,M$3,PFM_eServices!$GN$3:$GN$200,$K5,PFM_eServices!$GQ$3:$GQ$200,0),COUNTIFS(PFM_eServices!$GL$3:$GL$200,M$3,PFM_eServices!$GN$3:$GN$200,$K5))</f>
        <v>13</v>
      </c>
      <c r="N5" s="183">
        <f>IF($K$15,COUNTIFS(PFM_eServices!$GL$3:$GL$200,N$3,PFM_eServices!$GN$3:$GN$200,$K5,PFM_eServices!$GQ$3:$GQ$200,0),COUNTIFS(PFM_eServices!$GL$3:$GL$200,N$3,PFM_eServices!$GN$3:$GN$200,$K5))</f>
        <v>3</v>
      </c>
      <c r="O5" s="184">
        <f>IF($K$15,COUNTIFS(PFM_eServices!$GL$3:$GL$200,O$3,PFM_eServices!$GN$3:$GN$200,$K5,PFM_eServices!$GQ$3:$GQ$200,0),COUNTIFS(PFM_eServices!$GL$3:$GL$200,O$3,PFM_eServices!$GN$3:$GN$200,$K5))</f>
        <v>4</v>
      </c>
      <c r="P5" s="18">
        <f t="shared" si="0"/>
        <v>29</v>
      </c>
      <c r="S5" s="182" t="s">
        <v>8761</v>
      </c>
      <c r="T5" s="184">
        <f>IF($K$15,COUNTIFS(PFM_eServices!$DN$3:$DN$200,1,PFM_eServices!$GQ$3:$GQ$200,0),COUNTIF(PFM_eServices!$DN$3:$DN$200,1))</f>
        <v>26</v>
      </c>
      <c r="U5" s="335">
        <f>T5/T8</f>
        <v>0.13131313131313133</v>
      </c>
      <c r="AP5" s="987">
        <v>1985</v>
      </c>
      <c r="AQ5" s="987">
        <f>IF($AX$1,COUNTIFS(PFM_eServices!$CI$3:$CI$200,$AP5,PFM_eServices!$GQ$3:$GQ$200,0),COUNTIF(PFM_eServices!$CI$3:$CI$200,$AP5))</f>
        <v>0</v>
      </c>
      <c r="AR5" s="987">
        <f>AR4+AQ5</f>
        <v>0</v>
      </c>
      <c r="AS5" s="987">
        <f>IF($AX$1,COUNTIFS(PFM_eServices!$AC$3:$AC$200,$AP5,PFM_eServices!$GQ$3:$GQ$200,0),COUNTIF(PFM_eServices!$AC$3:$AC$200,$AP5))</f>
        <v>0</v>
      </c>
      <c r="AT5" s="987">
        <f t="shared" ref="AT5:AT37" si="4">AT4+AS5</f>
        <v>2</v>
      </c>
      <c r="AU5" s="987">
        <f>IF($AX$1,COUNTIFS(PFM_eServices!$AN$3:$AN$200,$AP5,PFM_eServices!$GQ$3:$GQ$200,0),COUNTIF(PFM_eServices!$AN$3:$AN$200,$AP5))</f>
        <v>0</v>
      </c>
      <c r="AV5" s="987">
        <f t="shared" ref="AV5:AV37" si="5">AV4+AU5</f>
        <v>1</v>
      </c>
      <c r="AW5" s="987">
        <f>IF($AX$1,COUNTIFS(PFM_eServices!$DK$3:$DK$200,$AP5,PFM_eServices!$GQ$3:$GQ$200,0),COUNTIF(PFM_eServices!$DK$3:$DK$200,$AP5))</f>
        <v>0</v>
      </c>
      <c r="AX5" s="987">
        <f t="shared" ref="AX5:BL37" si="6">AX4+AW5</f>
        <v>114</v>
      </c>
      <c r="AY5" s="987">
        <f>IF($AX$1,COUNTIFS(PFM_eServices!$DM$3:$DM$200,$AP5,PFM_eServices!$GQ$3:$GQ$200,0),COUNTIF(PFM_eServices!$DM$3:$DM$200,$AP5))</f>
        <v>2</v>
      </c>
      <c r="AZ5" s="987">
        <f t="shared" si="6"/>
        <v>16</v>
      </c>
      <c r="BA5" s="987">
        <f>IF($AX$1,COUNTIFS(PFM_eServices!$DU$3:$DU$200,$AP5,PFM_eServices!$GQ$3:$GQ$200,0),COUNTIF(PFM_eServices!$DU$3:$DU$200,$AP5))</f>
        <v>0</v>
      </c>
      <c r="BB5" s="987">
        <f t="shared" si="6"/>
        <v>83</v>
      </c>
      <c r="BC5" s="987">
        <f>IF($AX$1,COUNTIFS(PFM_eServices!$EA$3:$EA$200,$AP5,PFM_eServices!$GQ$3:$GQ$200,0),COUNTIF(PFM_eServices!$EA$3:$EA$200,$AP5))</f>
        <v>0</v>
      </c>
      <c r="BD5" s="987">
        <f t="shared" si="6"/>
        <v>1</v>
      </c>
      <c r="BE5" s="987">
        <f>IF($AX$1,COUNTIFS(PFM_eServices!$EE$3:$EE$200,$AP5,PFM_eServices!$GQ$3:$GQ$200,0),COUNTIF(PFM_eServices!$EE$3:$EE$200,$AP5))</f>
        <v>0</v>
      </c>
      <c r="BF5" s="987">
        <f t="shared" si="6"/>
        <v>104</v>
      </c>
      <c r="BG5" s="987">
        <f>IF($AX$1,COUNTIFS(PFM_eServices!$EM$3:$EM$200,$AP5,PFM_eServices!$GQ$3:$GQ$200,0),COUNTIF(PFM_eServices!$EM$3:$EM$200,$AP5))</f>
        <v>0</v>
      </c>
      <c r="BH5" s="987">
        <f t="shared" si="6"/>
        <v>2</v>
      </c>
      <c r="BI5" s="987">
        <f>IF($AX$1,COUNTIFS(PFM_eServices!$ES$3:$ES$200,$AP5,PFM_eServices!$GQ$3:$GQ$200,0),COUNTIF(PFM_eServices!$ES$3:$ES$200,$AP5))</f>
        <v>0</v>
      </c>
      <c r="BJ5" s="987">
        <f t="shared" si="6"/>
        <v>0</v>
      </c>
      <c r="BK5" s="987">
        <f>IF($AX$1,COUNTIFS(PFM_eServices!$EW$3:$EW$200,$AP5,PFM_eServices!$GQ$3:$GQ$200,0),COUNTIF(PFM_eServices!$EW$3:$EW$200,$AP5))</f>
        <v>0</v>
      </c>
      <c r="BL5" s="987">
        <f t="shared" si="6"/>
        <v>0</v>
      </c>
      <c r="BM5" s="987">
        <f>IF($AX$1,COUNTIFS(PFM_eServices!$EZ$3:$EZ$200,$AP5,PFM_eServices!$GQ$3:$GQ$200,0),COUNTIF(PFM_eServices!$EZ$3:$EZ$200,$AP5))</f>
        <v>0</v>
      </c>
      <c r="BN5" s="987">
        <f t="shared" ref="BN5:BN37" si="7">BN4+BM5</f>
        <v>0</v>
      </c>
      <c r="BO5" s="987">
        <f>IF($AX$1,COUNTIFS(PFM_eServices!$EZ$3:$EZ$200,$AP5,PFM_eServices!$FA$3:$FA$200,3,PFM_eServices!$GQ$3:$GQ$200,0),COUNTIFS(PFM_eServices!$EZ$3:$EZ$200,$AP5,PFM_eServices!$FA$3:$FA$200,3))</f>
        <v>0</v>
      </c>
      <c r="BP5" s="987">
        <f t="shared" ref="BP5:BP37" si="8">BP4+BO5</f>
        <v>0</v>
      </c>
      <c r="BQ5" s="987">
        <f>IF($AX$1,COUNTIFS(PFM_eServices!$FK$3:$FK$200,$AP5,PFM_eServices!$GQ$3:$GQ$200,0),COUNTIF(PFM_eServices!$FK$3:$FK$200,$AP5))</f>
        <v>0</v>
      </c>
      <c r="BR5" s="987">
        <f t="shared" ref="BR5:BR37" si="9">BR4+BQ5</f>
        <v>1</v>
      </c>
      <c r="BS5" s="987">
        <f>IF($AX$1,COUNTIFS(PFM_eServices!$FS$3:$FS$200,$AP5,PFM_eServices!$GQ$3:$GQ$200,0),COUNTIF(PFM_eServices!$FS$3:$FS$200,$AP5))</f>
        <v>0</v>
      </c>
      <c r="BT5" s="987">
        <f t="shared" ref="BT5:BT37" si="10">BT4+BS5</f>
        <v>0</v>
      </c>
      <c r="BU5" s="987">
        <f>IF($AX$1,COUNTIFS(PFM_eServices!$FY$3:$FY$200,$AP5,PFM_eServices!$GQ$3:$GQ$200,0),COUNTIF(PFM_eServices!$FY$3:$FY$200,$AP5))</f>
        <v>0</v>
      </c>
      <c r="BV5" s="987">
        <f t="shared" ref="BV5:BV37" si="11">BV4+BU5</f>
        <v>0</v>
      </c>
      <c r="BW5" s="987">
        <f>IF($AX$1,COUNTIFS(PFM_eServices!$DI$3:$DI$200,$AP5,PFM_eServices!$GQ$3:$GQ$200,0),COUNTIF(PFM_eServices!$DI$3:$DI$200,$AP5))</f>
        <v>0</v>
      </c>
      <c r="BX5" s="987">
        <f t="shared" ref="BX5:BX37" si="12">BX4+BW5</f>
        <v>0</v>
      </c>
      <c r="BY5" s="987">
        <f>IF($AX$1,COUNTIFS(PFM_eServices!$GF$3:$GF$200,$AP5,PFM_eServices!$GQ$3:$GQ$200,0),COUNTIF(PFM_eServices!$GF$3:$GF$200,$AP5))</f>
        <v>7</v>
      </c>
      <c r="BZ5" s="987">
        <f t="shared" ref="BZ5:BZ37" si="13">BZ4+BY5</f>
        <v>8</v>
      </c>
      <c r="CC5" s="2"/>
      <c r="CD5" s="240" t="s">
        <v>21</v>
      </c>
      <c r="CE5" s="202">
        <f ca="1">IF($CK$15,COUNTIFS(INDIRECT("'PFM_eServices'!$"&amp;$CJ$16&amp;"$3:$"&amp;$CJ$16&amp;"$200"),CE$3,PFM_eServices!$GM$3:$GM$200,$CD5,PFM_eServices!$GQ$3:$GQ$200,0),COUNTIFS(INDIRECT("'PFM_eServices'!$"&amp;$CJ$16&amp;"$3:$"&amp;$CJ$16&amp;"$200"),CE$3,PFM_eServices!$GM$3:$GM$200,$CD5))</f>
        <v>30</v>
      </c>
      <c r="CF5" s="183">
        <f ca="1">IF($CK$15,COUNTIFS(INDIRECT("'PFM_eServices'!$"&amp;$CJ$16&amp;"$3:$"&amp;$CJ$16&amp;"$200"),CF$3,PFM_eServices!$GM$3:$GM$200,$CD5,PFM_eServices!$GQ$3:$GQ$200,0),COUNTIFS(INDIRECT("'PFM_eServices'!$"&amp;$CJ$16&amp;"$3:$"&amp;$CJ$16&amp;"$200"),CF$3,PFM_eServices!$GM$3:$GM$200,$CD5))</f>
        <v>25</v>
      </c>
      <c r="CG5" s="183">
        <f ca="1">IF($CK$15,COUNTIFS(INDIRECT("'PFM_eServices'!$"&amp;$CJ$16&amp;"$3:$"&amp;$CJ$16&amp;"$200"),CG$3,PFM_eServices!$GM$3:$GM$200,$CD5,PFM_eServices!$GQ$3:$GQ$200,0),COUNTIFS(INDIRECT("'PFM_eServices'!$"&amp;$CJ$16&amp;"$3:$"&amp;$CJ$16&amp;"$200"),CG$3,PFM_eServices!$GM$3:$GM$200,$CD5))</f>
        <v>0</v>
      </c>
      <c r="CH5" s="184">
        <f ca="1">IF($CK$15,COUNTIFS(INDIRECT("'PFM_eServices'!$"&amp;$CJ$16&amp;"$3:$"&amp;$CJ$16&amp;"$200"),CH$3,PFM_eServices!$GM$3:$GM$200,$CD5,PFM_eServices!$GQ$3:$GQ$200,0),COUNTIFS(INDIRECT("'PFM_eServices'!$"&amp;$CJ$16&amp;"$3:$"&amp;$CJ$16&amp;"$200"),CH$3,PFM_eServices!$GM$3:$GM$200,$CD5))</f>
        <v>0</v>
      </c>
      <c r="CI5" s="18">
        <f ca="1">SUM(CE5:CH5)</f>
        <v>55</v>
      </c>
      <c r="CJ5" s="274"/>
      <c r="CK5" s="243" t="s">
        <v>2455</v>
      </c>
      <c r="CL5" s="202">
        <f ca="1">IF($CK$15,COUNTIFS(INDIRECT("'PFM_eServices'!$"&amp;$CJ$16&amp;"$3:$"&amp;$CJ$16&amp;"$200"),CL$3,PFM_eServices!$GN$3:$GN$200,$CK5,PFM_eServices!$GQ$3:$GQ$200,0),COUNTIFS(INDIRECT("'PFM_eServices'!$"&amp;$CJ$16&amp;"$3:$"&amp;$CJ$16&amp;"$200"),CL$3,PFM_eServices!$GN$3:$GN$200,$CK5))</f>
        <v>18</v>
      </c>
      <c r="CM5" s="183">
        <f ca="1">IF($CK$15,COUNTIFS(INDIRECT("'PFM_eServices'!$"&amp;$CJ$16&amp;"$3:$"&amp;$CJ$16&amp;"$200"),CM$3,PFM_eServices!$GN$3:$GN$200,$CK5,PFM_eServices!$GQ$3:$GQ$200,0),COUNTIFS(INDIRECT("'PFM_eServices'!$"&amp;$CJ$16&amp;"$3:$"&amp;$CJ$16&amp;"$200"),CM$3,PFM_eServices!$GN$3:$GN$200,$CK5))</f>
        <v>9</v>
      </c>
      <c r="CN5" s="183">
        <f ca="1">IF($CK$15,COUNTIFS(INDIRECT("'PFM_eServices'!$"&amp;$CJ$16&amp;"$3:$"&amp;$CJ$16&amp;"$200"),CN$3,PFM_eServices!$GN$3:$GN$200,$CK5,PFM_eServices!$GQ$3:$GQ$200,0),COUNTIFS(INDIRECT("'PFM_eServices'!$"&amp;$CJ$16&amp;"$3:$"&amp;$CJ$16&amp;"$200"),CN$3,PFM_eServices!$GN$3:$GN$200,$CK5))</f>
        <v>0</v>
      </c>
      <c r="CO5" s="184">
        <f ca="1">IF($CK$15,COUNTIFS(INDIRECT("'PFM_eServices'!$"&amp;$CJ$16&amp;"$3:$"&amp;$CJ$16&amp;"$200"),CO$3,PFM_eServices!$GN$3:$GN$200,$CK5,PFM_eServices!$GQ$3:$GQ$200,0),COUNTIFS(INDIRECT("'PFM_eServices'!$"&amp;$CJ$16&amp;"$3:$"&amp;$CJ$16&amp;"$200"),CO$3,PFM_eServices!$GN$3:$GN$200,$CK5))</f>
        <v>0</v>
      </c>
      <c r="CP5" s="18">
        <f t="shared" ca="1" si="1"/>
        <v>27</v>
      </c>
      <c r="CQ5" s="323"/>
      <c r="CR5" s="97"/>
      <c r="CS5" s="97"/>
      <c r="CT5" s="97"/>
      <c r="CU5" s="290">
        <v>2</v>
      </c>
      <c r="CV5" s="495">
        <v>2</v>
      </c>
      <c r="CW5" s="48">
        <f>COUNTIF(PFM_eServices!$DN$3:$DN$200,CW$3)</f>
        <v>37</v>
      </c>
      <c r="CX5" s="48">
        <f>COUNTIF(PFM_eServices!$DN$3:$DN$200,CX$3)</f>
        <v>26</v>
      </c>
      <c r="CY5" s="48">
        <f>COUNTIF(PFM_eServices!$DN$3:$DN$200,CY$3)</f>
        <v>69</v>
      </c>
      <c r="CZ5" s="48">
        <f>COUNTIF(PFM_eServices!$DN$3:$DN$200,CZ$3)</f>
        <v>66</v>
      </c>
      <c r="DA5" s="48">
        <f t="shared" si="2"/>
        <v>198</v>
      </c>
      <c r="DB5" s="291" t="s">
        <v>7714</v>
      </c>
      <c r="DC5" s="3" t="s">
        <v>7697</v>
      </c>
      <c r="DD5" s="3"/>
      <c r="DE5" s="495">
        <v>2</v>
      </c>
      <c r="DF5" s="48">
        <f>COUNTIFS(PFM_eServices!$DN$3:$DN$200,DF$3,PFM_eServices!$GN$3:$GN$200,"&gt;A")</f>
        <v>29</v>
      </c>
      <c r="DG5" s="48">
        <f>COUNTIFS(PFM_eServices!$DN$3:$DN$200,DG$3,PFM_eServices!$GN$3:$GN$200,"&gt;A")</f>
        <v>26</v>
      </c>
      <c r="DH5" s="48">
        <f>COUNTIFS(PFM_eServices!$DN$3:$DN$200,DH$3,PFM_eServices!$GN$3:$GN$200,"&gt;A")</f>
        <v>55</v>
      </c>
      <c r="DI5" s="48">
        <f>COUNTIFS(PFM_eServices!$DN$3:$DN$200,DI$3,PFM_eServices!$GN$3:$GN$200,"&gt;A")</f>
        <v>58</v>
      </c>
      <c r="DJ5" s="48">
        <f t="shared" si="3"/>
        <v>168</v>
      </c>
      <c r="DK5" s="178"/>
    </row>
    <row r="6" spans="2:115" x14ac:dyDescent="0.25">
      <c r="B6" s="240" t="s">
        <v>46</v>
      </c>
      <c r="C6" s="202">
        <f>IF($K$15,COUNTIFS(PFM_eServices!$GL$3:$GL$200,C$3,PFM_eServices!$GM$3:$GM$200,$B6,PFM_eServices!$GQ$3:$GQ$200,0),COUNTIFS(PFM_eServices!$GL$3:$GL$200,C$3,PFM_eServices!$GM$3:$GM$200,$B6))</f>
        <v>7</v>
      </c>
      <c r="D6" s="972">
        <f>IF($K$15,COUNTIFS(PFM_eServices!$GL$3:$GL$200,D$3,PFM_eServices!$GM$3:$GM$200,$B6,PFM_eServices!$GQ$3:$GQ$200,0),COUNTIFS(PFM_eServices!$GL$3:$GL$200,D$3,PFM_eServices!$GM$3:$GM$200,$B6))</f>
        <v>38</v>
      </c>
      <c r="E6" s="972">
        <f>IF($K$15,COUNTIFS(PFM_eServices!$GL$3:$GL$200,E$3,PFM_eServices!$GM$3:$GM$200,$B6,PFM_eServices!$GQ$3:$GQ$200,0),COUNTIFS(PFM_eServices!$GL$3:$GL$200,E$3,PFM_eServices!$GM$3:$GM$200,$B6))</f>
        <v>5</v>
      </c>
      <c r="F6" s="184">
        <f>IF($K$15,COUNTIFS(PFM_eServices!$GL$3:$GL$200,F$3,PFM_eServices!$GM$3:$GM$200,$B6,PFM_eServices!$GQ$3:$GQ$200,0),COUNTIFS(PFM_eServices!$GL$3:$GL$200,F$3,PFM_eServices!$GM$3:$GM$200,$B6))</f>
        <v>2</v>
      </c>
      <c r="G6" s="18">
        <f>SUM(C6:F6)</f>
        <v>52</v>
      </c>
      <c r="H6" s="274"/>
      <c r="I6" s="274"/>
      <c r="J6" s="274"/>
      <c r="K6" s="243" t="s">
        <v>2456</v>
      </c>
      <c r="L6" s="971">
        <f>IF($K$15,COUNTIFS(PFM_eServices!$GL$3:$GL$200,L$3,PFM_eServices!$GN$3:$GN$200,$K6,PFM_eServices!$GQ$3:$GQ$200,0),COUNTIFS(PFM_eServices!$GL$3:$GL$200,L$3,PFM_eServices!$GN$3:$GN$200,$K6))</f>
        <v>6</v>
      </c>
      <c r="M6" s="972">
        <f>IF($K$15,COUNTIFS(PFM_eServices!$GL$3:$GL$200,M$3,PFM_eServices!$GN$3:$GN$200,$K6,PFM_eServices!$GQ$3:$GQ$200,0),COUNTIFS(PFM_eServices!$GL$3:$GL$200,M$3,PFM_eServices!$GN$3:$GN$200,$K6))</f>
        <v>23</v>
      </c>
      <c r="N6" s="183">
        <f>IF($K$15,COUNTIFS(PFM_eServices!$GL$3:$GL$200,N$3,PFM_eServices!$GN$3:$GN$200,$K6,PFM_eServices!$GQ$3:$GQ$200,0),COUNTIFS(PFM_eServices!$GL$3:$GL$200,N$3,PFM_eServices!$GN$3:$GN$200,$K6))</f>
        <v>0</v>
      </c>
      <c r="O6" s="184">
        <f>IF($K$15,COUNTIFS(PFM_eServices!$GL$3:$GL$200,O$3,PFM_eServices!$GN$3:$GN$200,$K6,PFM_eServices!$GQ$3:$GQ$200,0),COUNTIFS(PFM_eServices!$GL$3:$GL$200,O$3,PFM_eServices!$GN$3:$GN$200,$K6))</f>
        <v>1</v>
      </c>
      <c r="P6" s="18">
        <f t="shared" si="0"/>
        <v>30</v>
      </c>
      <c r="S6" s="329" t="s">
        <v>8762</v>
      </c>
      <c r="T6" s="209">
        <f>IF($K$15,COUNTIFS(PFM_eServices!$DN$3:$DN$200,2,PFM_eServices!$GQ$3:$GQ$200,0),COUNTIF(PFM_eServices!$DN$3:$DN$200,2))</f>
        <v>69</v>
      </c>
      <c r="U6" s="335">
        <f>T6/T8</f>
        <v>0.34848484848484851</v>
      </c>
      <c r="AP6" s="987">
        <v>1986</v>
      </c>
      <c r="AQ6" s="987">
        <f>IF($AX$1,COUNTIFS(PFM_eServices!$CI$3:$CI$200,$AP6,PFM_eServices!$GQ$3:$GQ$200,0),COUNTIF(PFM_eServices!$CI$3:$CI$200,$AP6))</f>
        <v>0</v>
      </c>
      <c r="AR6" s="987">
        <f t="shared" ref="AR6:AR37" si="14">AR5+AQ6</f>
        <v>0</v>
      </c>
      <c r="AS6" s="987">
        <f>IF($AX$1,COUNTIFS(PFM_eServices!$AC$3:$AC$200,$AP6,PFM_eServices!$GQ$3:$GQ$200,0),COUNTIF(PFM_eServices!$AC$3:$AC$200,$AP6))</f>
        <v>0</v>
      </c>
      <c r="AT6" s="987">
        <f t="shared" si="4"/>
        <v>2</v>
      </c>
      <c r="AU6" s="987">
        <f>IF($AX$1,COUNTIFS(PFM_eServices!$AN$3:$AN$200,$AP6,PFM_eServices!$GQ$3:$GQ$200,0),COUNTIF(PFM_eServices!$AN$3:$AN$200,$AP6))</f>
        <v>0</v>
      </c>
      <c r="AV6" s="987">
        <f t="shared" si="5"/>
        <v>1</v>
      </c>
      <c r="AW6" s="987">
        <f>IF($AX$1,COUNTIFS(PFM_eServices!$DK$3:$DK$200,$AP6,PFM_eServices!$GQ$3:$GQ$200,0),COUNTIF(PFM_eServices!$DK$3:$DK$200,$AP6))</f>
        <v>4</v>
      </c>
      <c r="AX6" s="987">
        <f t="shared" si="6"/>
        <v>118</v>
      </c>
      <c r="AY6" s="987">
        <f>IF($AX$1,COUNTIFS(PFM_eServices!$DM$3:$DM$200,$AP6,PFM_eServices!$GQ$3:$GQ$200,0),COUNTIF(PFM_eServices!$DM$3:$DM$200,$AP6))</f>
        <v>0</v>
      </c>
      <c r="AZ6" s="987">
        <f t="shared" si="6"/>
        <v>16</v>
      </c>
      <c r="BA6" s="987">
        <f>IF($AX$1,COUNTIFS(PFM_eServices!$DU$3:$DU$200,$AP6,PFM_eServices!$GQ$3:$GQ$200,0),COUNTIF(PFM_eServices!$DU$3:$DU$200,$AP6))</f>
        <v>0</v>
      </c>
      <c r="BB6" s="987">
        <f t="shared" si="6"/>
        <v>83</v>
      </c>
      <c r="BC6" s="987">
        <f>IF($AX$1,COUNTIFS(PFM_eServices!$EA$3:$EA$200,$AP6,PFM_eServices!$GQ$3:$GQ$200,0),COUNTIF(PFM_eServices!$EA$3:$EA$200,$AP6))</f>
        <v>0</v>
      </c>
      <c r="BD6" s="987">
        <f t="shared" si="6"/>
        <v>1</v>
      </c>
      <c r="BE6" s="987">
        <f>IF($AX$1,COUNTIFS(PFM_eServices!$EE$3:$EE$200,$AP6,PFM_eServices!$GQ$3:$GQ$200,0),COUNTIF(PFM_eServices!$EE$3:$EE$200,$AP6))</f>
        <v>0</v>
      </c>
      <c r="BF6" s="987">
        <f t="shared" si="6"/>
        <v>104</v>
      </c>
      <c r="BG6" s="987">
        <f>IF($AX$1,COUNTIFS(PFM_eServices!$EM$3:$EM$200,$AP6,PFM_eServices!$GQ$3:$GQ$200,0),COUNTIF(PFM_eServices!$EM$3:$EM$200,$AP6))</f>
        <v>0</v>
      </c>
      <c r="BH6" s="987">
        <f t="shared" si="6"/>
        <v>2</v>
      </c>
      <c r="BI6" s="987">
        <f>IF($AX$1,COUNTIFS(PFM_eServices!$ES$3:$ES$200,$AP6,PFM_eServices!$GQ$3:$GQ$200,0),COUNTIF(PFM_eServices!$ES$3:$ES$200,$AP6))</f>
        <v>0</v>
      </c>
      <c r="BJ6" s="987">
        <f t="shared" si="6"/>
        <v>0</v>
      </c>
      <c r="BK6" s="987">
        <f>IF($AX$1,COUNTIFS(PFM_eServices!$EW$3:$EW$200,$AP6,PFM_eServices!$GQ$3:$GQ$200,0),COUNTIF(PFM_eServices!$EW$3:$EW$200,$AP6))</f>
        <v>0</v>
      </c>
      <c r="BL6" s="987">
        <f t="shared" si="6"/>
        <v>0</v>
      </c>
      <c r="BM6" s="987">
        <f>IF($AX$1,COUNTIFS(PFM_eServices!$EZ$3:$EZ$200,$AP6,PFM_eServices!$GQ$3:$GQ$200,0),COUNTIF(PFM_eServices!$EZ$3:$EZ$200,$AP6))</f>
        <v>0</v>
      </c>
      <c r="BN6" s="987">
        <f t="shared" si="7"/>
        <v>0</v>
      </c>
      <c r="BO6" s="987">
        <f>IF($AX$1,COUNTIFS(PFM_eServices!$EZ$3:$EZ$200,$AP6,PFM_eServices!$FA$3:$FA$200,3,PFM_eServices!$GQ$3:$GQ$200,0),COUNTIFS(PFM_eServices!$EZ$3:$EZ$200,$AP6,PFM_eServices!$FA$3:$FA$200,3))</f>
        <v>0</v>
      </c>
      <c r="BP6" s="987">
        <f t="shared" si="8"/>
        <v>0</v>
      </c>
      <c r="BQ6" s="987">
        <f>IF($AX$1,COUNTIFS(PFM_eServices!$FK$3:$FK$200,$AP6,PFM_eServices!$GQ$3:$GQ$200,0),COUNTIF(PFM_eServices!$FK$3:$FK$200,$AP6))</f>
        <v>0</v>
      </c>
      <c r="BR6" s="987">
        <f t="shared" si="9"/>
        <v>1</v>
      </c>
      <c r="BS6" s="987">
        <f>IF($AX$1,COUNTIFS(PFM_eServices!$FS$3:$FS$200,$AP6,PFM_eServices!$GQ$3:$GQ$200,0),COUNTIF(PFM_eServices!$FS$3:$FS$200,$AP6))</f>
        <v>0</v>
      </c>
      <c r="BT6" s="987">
        <f t="shared" si="10"/>
        <v>0</v>
      </c>
      <c r="BU6" s="987">
        <f>IF($AX$1,COUNTIFS(PFM_eServices!$FY$3:$FY$200,$AP6,PFM_eServices!$GQ$3:$GQ$200,0),COUNTIF(PFM_eServices!$FY$3:$FY$200,$AP6))</f>
        <v>0</v>
      </c>
      <c r="BV6" s="987">
        <f t="shared" si="11"/>
        <v>0</v>
      </c>
      <c r="BW6" s="987">
        <f>IF($AX$1,COUNTIFS(PFM_eServices!$DI$3:$DI$200,$AP6,PFM_eServices!$GQ$3:$GQ$200,0),COUNTIF(PFM_eServices!$DI$3:$DI$200,$AP6))</f>
        <v>0</v>
      </c>
      <c r="BX6" s="987">
        <f t="shared" si="12"/>
        <v>0</v>
      </c>
      <c r="BY6" s="987">
        <f>IF($AX$1,COUNTIFS(PFM_eServices!$GF$3:$GF$200,$AP6,PFM_eServices!$GQ$3:$GQ$200,0),COUNTIF(PFM_eServices!$GF$3:$GF$200,$AP6))</f>
        <v>6</v>
      </c>
      <c r="BZ6" s="987">
        <f t="shared" si="13"/>
        <v>14</v>
      </c>
      <c r="CC6" s="2"/>
      <c r="CD6" s="240" t="s">
        <v>46</v>
      </c>
      <c r="CE6" s="202">
        <f ca="1">IF($CK$15,COUNTIFS(INDIRECT("'PFM_eServices'!$"&amp;$CJ$16&amp;"$3:$"&amp;$CJ$16&amp;"$200"),CE$3,PFM_eServices!$GM$3:$GM$200,$CD6,PFM_eServices!$GQ$3:$GQ$200,0),COUNTIFS(INDIRECT("'PFM_eServices'!$"&amp;$CJ$16&amp;"$3:$"&amp;$CJ$16&amp;"$200"),CE$3,PFM_eServices!$GM$3:$GM$200,$CD6))</f>
        <v>43</v>
      </c>
      <c r="CF6" s="183">
        <f ca="1">IF($CK$15,COUNTIFS(INDIRECT("'PFM_eServices'!$"&amp;$CJ$16&amp;"$3:$"&amp;$CJ$16&amp;"$200"),CF$3,PFM_eServices!$GM$3:$GM$200,$CD6,PFM_eServices!$GQ$3:$GQ$200,0),COUNTIFS(INDIRECT("'PFM_eServices'!$"&amp;$CJ$16&amp;"$3:$"&amp;$CJ$16&amp;"$200"),CF$3,PFM_eServices!$GM$3:$GM$200,$CD6))</f>
        <v>9</v>
      </c>
      <c r="CG6" s="183">
        <f ca="1">IF($CK$15,COUNTIFS(INDIRECT("'PFM_eServices'!$"&amp;$CJ$16&amp;"$3:$"&amp;$CJ$16&amp;"$200"),CG$3,PFM_eServices!$GM$3:$GM$200,$CD6,PFM_eServices!$GQ$3:$GQ$200,0),COUNTIFS(INDIRECT("'PFM_eServices'!$"&amp;$CJ$16&amp;"$3:$"&amp;$CJ$16&amp;"$200"),CG$3,PFM_eServices!$GM$3:$GM$200,$CD6))</f>
        <v>0</v>
      </c>
      <c r="CH6" s="184">
        <f ca="1">IF($CK$15,COUNTIFS(INDIRECT("'PFM_eServices'!$"&amp;$CJ$16&amp;"$3:$"&amp;$CJ$16&amp;"$200"),CH$3,PFM_eServices!$GM$3:$GM$200,$CD6,PFM_eServices!$GQ$3:$GQ$200,0),COUNTIFS(INDIRECT("'PFM_eServices'!$"&amp;$CJ$16&amp;"$3:$"&amp;$CJ$16&amp;"$200"),CH$3,PFM_eServices!$GM$3:$GM$200,$CD6))</f>
        <v>0</v>
      </c>
      <c r="CI6" s="18">
        <f ca="1">SUM(CE6:CH6)</f>
        <v>52</v>
      </c>
      <c r="CJ6" s="274"/>
      <c r="CK6" s="243" t="s">
        <v>2456</v>
      </c>
      <c r="CL6" s="202">
        <f ca="1">IF($CK$15,COUNTIFS(INDIRECT("'PFM_eServices'!$"&amp;$CJ$16&amp;"$3:$"&amp;$CJ$16&amp;"$200"),CL$3,PFM_eServices!$GN$3:$GN$200,$CK6,PFM_eServices!$GQ$3:$GQ$200,0),COUNTIFS(INDIRECT("'PFM_eServices'!$"&amp;$CJ$16&amp;"$3:$"&amp;$CJ$16&amp;"$200"),CL$3,PFM_eServices!$GN$3:$GN$200,$CK6))</f>
        <v>8</v>
      </c>
      <c r="CM6" s="183">
        <f ca="1">IF($CK$15,COUNTIFS(INDIRECT("'PFM_eServices'!$"&amp;$CJ$16&amp;"$3:$"&amp;$CJ$16&amp;"$200"),CM$3,PFM_eServices!$GN$3:$GN$200,$CK6,PFM_eServices!$GQ$3:$GQ$200,0),COUNTIFS(INDIRECT("'PFM_eServices'!$"&amp;$CJ$16&amp;"$3:$"&amp;$CJ$16&amp;"$200"),CM$3,PFM_eServices!$GN$3:$GN$200,$CK6))</f>
        <v>22</v>
      </c>
      <c r="CN6" s="183">
        <f ca="1">IF($CK$15,COUNTIFS(INDIRECT("'PFM_eServices'!$"&amp;$CJ$16&amp;"$3:$"&amp;$CJ$16&amp;"$200"),CN$3,PFM_eServices!$GN$3:$GN$200,$CK6,PFM_eServices!$GQ$3:$GQ$200,0),COUNTIFS(INDIRECT("'PFM_eServices'!$"&amp;$CJ$16&amp;"$3:$"&amp;$CJ$16&amp;"$200"),CN$3,PFM_eServices!$GN$3:$GN$200,$CK6))</f>
        <v>0</v>
      </c>
      <c r="CO6" s="184">
        <f ca="1">IF($CK$15,COUNTIFS(INDIRECT("'PFM_eServices'!$"&amp;$CJ$16&amp;"$3:$"&amp;$CJ$16&amp;"$200"),CO$3,PFM_eServices!$GN$3:$GN$200,$CK6,PFM_eServices!$GQ$3:$GQ$200,0),COUNTIFS(INDIRECT("'PFM_eServices'!$"&amp;$CJ$16&amp;"$3:$"&amp;$CJ$16&amp;"$200"),CO$3,PFM_eServices!$GN$3:$GN$200,$CK6))</f>
        <v>0</v>
      </c>
      <c r="CP6" s="18">
        <f t="shared" ca="1" si="1"/>
        <v>30</v>
      </c>
      <c r="CQ6" s="323"/>
      <c r="CR6" s="97"/>
      <c r="CS6" s="97"/>
      <c r="CT6" s="97"/>
      <c r="CU6" s="290">
        <v>3</v>
      </c>
      <c r="CV6" s="495">
        <v>3</v>
      </c>
      <c r="CW6" s="48">
        <f>COUNTIF(PFM_eServices!$DX$3:$DX$200,CW$3)</f>
        <v>31</v>
      </c>
      <c r="CX6" s="48">
        <f>COUNTIF(PFM_eServices!$DX$3:$DX$200,CX$3)</f>
        <v>36</v>
      </c>
      <c r="CY6" s="48">
        <f>COUNTIF(PFM_eServices!$DX$3:$DX$200,CY$3)</f>
        <v>131</v>
      </c>
      <c r="CZ6" s="48"/>
      <c r="DA6" s="48">
        <f t="shared" si="2"/>
        <v>198</v>
      </c>
      <c r="DB6" s="291" t="s">
        <v>7744</v>
      </c>
      <c r="DC6" s="3" t="s">
        <v>8882</v>
      </c>
      <c r="DD6" s="3"/>
      <c r="DE6" s="495">
        <v>3</v>
      </c>
      <c r="DF6" s="48">
        <f>COUNTIFS(PFM_eServices!$DX$3:$DX$200,DF$3,PFM_eServices!$GN$3:$GN$200,"&gt;A")</f>
        <v>30</v>
      </c>
      <c r="DG6" s="48">
        <f>COUNTIFS(PFM_eServices!$DX$3:$DX$200,DG$3,PFM_eServices!$GN$3:$GN$200,"&gt;A")</f>
        <v>32</v>
      </c>
      <c r="DH6" s="48">
        <f>COUNTIFS(PFM_eServices!$DX$3:$DX$200,DH$3,PFM_eServices!$GN$3:$GN$200,"&gt;A")</f>
        <v>106</v>
      </c>
      <c r="DI6" s="48"/>
      <c r="DJ6" s="48">
        <f t="shared" si="3"/>
        <v>168</v>
      </c>
      <c r="DK6" s="178"/>
    </row>
    <row r="7" spans="2:115" x14ac:dyDescent="0.25">
      <c r="B7" s="241" t="s">
        <v>12</v>
      </c>
      <c r="C7" s="203">
        <f>IF($K$15,COUNTIFS(PFM_eServices!$GL$3:$GL$200,C$3,PFM_eServices!$GM$3:$GM$200,$B7,PFM_eServices!$GQ$3:$GQ$200,0),COUNTIFS(PFM_eServices!$GL$3:$GL$200,C$3,PFM_eServices!$GM$3:$GM$200,$B7))</f>
        <v>0</v>
      </c>
      <c r="D7" s="973">
        <f>IF($K$15,COUNTIFS(PFM_eServices!$GL$3:$GL$200,D$3,PFM_eServices!$GM$3:$GM$200,$B7,PFM_eServices!$GQ$3:$GQ$200,0),COUNTIFS(PFM_eServices!$GL$3:$GL$200,D$3,PFM_eServices!$GM$3:$GM$200,$B7))</f>
        <v>21</v>
      </c>
      <c r="E7" s="973">
        <f>IF($K$15,COUNTIFS(PFM_eServices!$GL$3:$GL$200,E$3,PFM_eServices!$GM$3:$GM$200,$B7,PFM_eServices!$GQ$3:$GQ$200,0),COUNTIFS(PFM_eServices!$GL$3:$GL$200,E$3,PFM_eServices!$GM$3:$GM$200,$B7))</f>
        <v>8</v>
      </c>
      <c r="F7" s="187">
        <f>IF($K$15,COUNTIFS(PFM_eServices!$GL$3:$GL$200,F$3,PFM_eServices!$GM$3:$GM$200,$B7,PFM_eServices!$GQ$3:$GQ$200,0),COUNTIFS(PFM_eServices!$GL$3:$GL$200,F$3,PFM_eServices!$GM$3:$GM$200,$B7))</f>
        <v>2</v>
      </c>
      <c r="G7" s="31">
        <f>SUM(C7:F7)</f>
        <v>31</v>
      </c>
      <c r="H7" s="274"/>
      <c r="I7" s="274"/>
      <c r="J7" s="274"/>
      <c r="K7" s="243" t="s">
        <v>2457</v>
      </c>
      <c r="L7" s="971">
        <f>IF($K$15,COUNTIFS(PFM_eServices!$GL$3:$GL$200,L$3,PFM_eServices!$GN$3:$GN$200,$K7,PFM_eServices!$GQ$3:$GQ$200,0),COUNTIFS(PFM_eServices!$GL$3:$GL$200,L$3,PFM_eServices!$GN$3:$GN$200,$K7))</f>
        <v>16</v>
      </c>
      <c r="M7" s="972">
        <f>IF($K$15,COUNTIFS(PFM_eServices!$GL$3:$GL$200,M$3,PFM_eServices!$GN$3:$GN$200,$K7,PFM_eServices!$GQ$3:$GQ$200,0),COUNTIFS(PFM_eServices!$GL$3:$GL$200,M$3,PFM_eServices!$GN$3:$GN$200,$K7))</f>
        <v>15</v>
      </c>
      <c r="N7" s="183">
        <f>IF($K$15,COUNTIFS(PFM_eServices!$GL$3:$GL$200,N$3,PFM_eServices!$GN$3:$GN$200,$K7,PFM_eServices!$GQ$3:$GQ$200,0),COUNTIFS(PFM_eServices!$GL$3:$GL$200,N$3,PFM_eServices!$GN$3:$GN$200,$K7))</f>
        <v>1</v>
      </c>
      <c r="O7" s="184">
        <f>IF($K$15,COUNTIFS(PFM_eServices!$GL$3:$GL$200,O$3,PFM_eServices!$GN$3:$GN$200,$K7,PFM_eServices!$GQ$3:$GQ$200,0),COUNTIFS(PFM_eServices!$GL$3:$GL$200,O$3,PFM_eServices!$GN$3:$GN$200,$K7))</f>
        <v>0</v>
      </c>
      <c r="P7" s="18">
        <f t="shared" si="0"/>
        <v>32</v>
      </c>
      <c r="S7" s="185" t="s">
        <v>8763</v>
      </c>
      <c r="T7" s="187">
        <f>IF($K$15,COUNTIFS(PFM_eServices!$DN$3:$DN$200,3,PFM_eServices!$GQ$3:$GQ$200,0),COUNTIF(PFM_eServices!$DN$3:$DN$200,3))</f>
        <v>66</v>
      </c>
      <c r="U7" s="335">
        <f>T7/T8</f>
        <v>0.33333333333333331</v>
      </c>
      <c r="AP7" s="987">
        <v>1987</v>
      </c>
      <c r="AQ7" s="987">
        <f>IF($AX$1,COUNTIFS(PFM_eServices!$CI$3:$CI$200,$AP7,PFM_eServices!$GQ$3:$GQ$200,0),COUNTIF(PFM_eServices!$CI$3:$CI$200,$AP7))</f>
        <v>1</v>
      </c>
      <c r="AR7" s="987">
        <f t="shared" si="14"/>
        <v>1</v>
      </c>
      <c r="AS7" s="987">
        <f>IF($AX$1,COUNTIFS(PFM_eServices!$AC$3:$AC$200,$AP7,PFM_eServices!$GQ$3:$GQ$200,0),COUNTIF(PFM_eServices!$AC$3:$AC$200,$AP7))</f>
        <v>0</v>
      </c>
      <c r="AT7" s="987">
        <f t="shared" si="4"/>
        <v>2</v>
      </c>
      <c r="AU7" s="987">
        <f>IF($AX$1,COUNTIFS(PFM_eServices!$AN$3:$AN$200,$AP7,PFM_eServices!$GQ$3:$GQ$200,0),COUNTIF(PFM_eServices!$AN$3:$AN$200,$AP7))</f>
        <v>0</v>
      </c>
      <c r="AV7" s="987">
        <f t="shared" si="5"/>
        <v>1</v>
      </c>
      <c r="AW7" s="987">
        <f>IF($AX$1,COUNTIFS(PFM_eServices!$DK$3:$DK$200,$AP7,PFM_eServices!$GQ$3:$GQ$200,0),COUNTIF(PFM_eServices!$DK$3:$DK$200,$AP7))</f>
        <v>1</v>
      </c>
      <c r="AX7" s="987">
        <f t="shared" si="6"/>
        <v>119</v>
      </c>
      <c r="AY7" s="987">
        <f>IF($AX$1,COUNTIFS(PFM_eServices!$DM$3:$DM$200,$AP7,PFM_eServices!$GQ$3:$GQ$200,0),COUNTIF(PFM_eServices!$DM$3:$DM$200,$AP7))</f>
        <v>1</v>
      </c>
      <c r="AZ7" s="987">
        <f t="shared" si="6"/>
        <v>17</v>
      </c>
      <c r="BA7" s="987">
        <f>IF($AX$1,COUNTIFS(PFM_eServices!$DU$3:$DU$200,$AP7,PFM_eServices!$GQ$3:$GQ$200,0),COUNTIF(PFM_eServices!$DU$3:$DU$200,$AP7))</f>
        <v>0</v>
      </c>
      <c r="BB7" s="987">
        <f t="shared" si="6"/>
        <v>83</v>
      </c>
      <c r="BC7" s="987">
        <f>IF($AX$1,COUNTIFS(PFM_eServices!$EA$3:$EA$200,$AP7,PFM_eServices!$GQ$3:$GQ$200,0),COUNTIF(PFM_eServices!$EA$3:$EA$200,$AP7))</f>
        <v>0</v>
      </c>
      <c r="BD7" s="987">
        <f t="shared" si="6"/>
        <v>1</v>
      </c>
      <c r="BE7" s="987">
        <f>IF($AX$1,COUNTIFS(PFM_eServices!$EE$3:$EE$200,$AP7,PFM_eServices!$GQ$3:$GQ$200,0),COUNTIF(PFM_eServices!$EE$3:$EE$200,$AP7))</f>
        <v>1</v>
      </c>
      <c r="BF7" s="987">
        <f t="shared" si="6"/>
        <v>105</v>
      </c>
      <c r="BG7" s="987">
        <f>IF($AX$1,COUNTIFS(PFM_eServices!$EM$3:$EM$200,$AP7,PFM_eServices!$GQ$3:$GQ$200,0),COUNTIF(PFM_eServices!$EM$3:$EM$200,$AP7))</f>
        <v>0</v>
      </c>
      <c r="BH7" s="987">
        <f t="shared" si="6"/>
        <v>2</v>
      </c>
      <c r="BI7" s="987">
        <f>IF($AX$1,COUNTIFS(PFM_eServices!$ES$3:$ES$200,$AP7,PFM_eServices!$GQ$3:$GQ$200,0),COUNTIF(PFM_eServices!$ES$3:$ES$200,$AP7))</f>
        <v>0</v>
      </c>
      <c r="BJ7" s="987">
        <f t="shared" si="6"/>
        <v>0</v>
      </c>
      <c r="BK7" s="987">
        <f>IF($AX$1,COUNTIFS(PFM_eServices!$EW$3:$EW$200,$AP7,PFM_eServices!$GQ$3:$GQ$200,0),COUNTIF(PFM_eServices!$EW$3:$EW$200,$AP7))</f>
        <v>0</v>
      </c>
      <c r="BL7" s="987">
        <f t="shared" si="6"/>
        <v>0</v>
      </c>
      <c r="BM7" s="987">
        <f>IF($AX$1,COUNTIFS(PFM_eServices!$EZ$3:$EZ$200,$AP7,PFM_eServices!$GQ$3:$GQ$200,0),COUNTIF(PFM_eServices!$EZ$3:$EZ$200,$AP7))</f>
        <v>0</v>
      </c>
      <c r="BN7" s="987">
        <f t="shared" si="7"/>
        <v>0</v>
      </c>
      <c r="BO7" s="987">
        <f>IF($AX$1,COUNTIFS(PFM_eServices!$EZ$3:$EZ$200,$AP7,PFM_eServices!$FA$3:$FA$200,3,PFM_eServices!$GQ$3:$GQ$200,0),COUNTIFS(PFM_eServices!$EZ$3:$EZ$200,$AP7,PFM_eServices!$FA$3:$FA$200,3))</f>
        <v>0</v>
      </c>
      <c r="BP7" s="987">
        <f t="shared" si="8"/>
        <v>0</v>
      </c>
      <c r="BQ7" s="987">
        <f>IF($AX$1,COUNTIFS(PFM_eServices!$FK$3:$FK$200,$AP7,PFM_eServices!$GQ$3:$GQ$200,0),COUNTIF(PFM_eServices!$FK$3:$FK$200,$AP7))</f>
        <v>0</v>
      </c>
      <c r="BR7" s="987">
        <f t="shared" si="9"/>
        <v>1</v>
      </c>
      <c r="BS7" s="987">
        <f>IF($AX$1,COUNTIFS(PFM_eServices!$FS$3:$FS$200,$AP7,PFM_eServices!$GQ$3:$GQ$200,0),COUNTIF(PFM_eServices!$FS$3:$FS$200,$AP7))</f>
        <v>1</v>
      </c>
      <c r="BT7" s="987">
        <f t="shared" si="10"/>
        <v>1</v>
      </c>
      <c r="BU7" s="987">
        <f>IF($AX$1,COUNTIFS(PFM_eServices!$FY$3:$FY$200,$AP7,PFM_eServices!$GQ$3:$GQ$200,0),COUNTIF(PFM_eServices!$FY$3:$FY$200,$AP7))</f>
        <v>0</v>
      </c>
      <c r="BV7" s="987">
        <f t="shared" si="11"/>
        <v>0</v>
      </c>
      <c r="BW7" s="987">
        <f>IF($AX$1,COUNTIFS(PFM_eServices!$DI$3:$DI$200,$AP7,PFM_eServices!$GQ$3:$GQ$200,0),COUNTIF(PFM_eServices!$DI$3:$DI$200,$AP7))</f>
        <v>0</v>
      </c>
      <c r="BX7" s="987">
        <f t="shared" si="12"/>
        <v>0</v>
      </c>
      <c r="BY7" s="987">
        <f>IF($AX$1,COUNTIFS(PFM_eServices!$GF$3:$GF$200,$AP7,PFM_eServices!$GQ$3:$GQ$200,0),COUNTIF(PFM_eServices!$GF$3:$GF$200,$AP7))</f>
        <v>10</v>
      </c>
      <c r="BZ7" s="987">
        <f t="shared" si="13"/>
        <v>24</v>
      </c>
      <c r="CD7" s="241" t="s">
        <v>12</v>
      </c>
      <c r="CE7" s="203">
        <f ca="1">IF($CK$15,COUNTIFS(INDIRECT("'PFM_eServices'!$"&amp;$CJ$16&amp;"$3:$"&amp;$CJ$16&amp;"$200"),CE$3,PFM_eServices!$GM$3:$GM$200,$CD7,PFM_eServices!$GQ$3:$GQ$200,0),COUNTIFS(INDIRECT("'PFM_eServices'!$"&amp;$CJ$16&amp;"$3:$"&amp;$CJ$16&amp;"$200"),CE$3,PFM_eServices!$GM$3:$GM$200,$CD7))</f>
        <v>29</v>
      </c>
      <c r="CF7" s="186">
        <f ca="1">IF($CK$15,COUNTIFS(INDIRECT("'PFM_eServices'!$"&amp;$CJ$16&amp;"$3:$"&amp;$CJ$16&amp;"$200"),CF$3,PFM_eServices!$GM$3:$GM$200,$CD7,PFM_eServices!$GQ$3:$GQ$200,0),COUNTIFS(INDIRECT("'PFM_eServices'!$"&amp;$CJ$16&amp;"$3:$"&amp;$CJ$16&amp;"$200"),CF$3,PFM_eServices!$GM$3:$GM$200,$CD7))</f>
        <v>0</v>
      </c>
      <c r="CG7" s="186">
        <f ca="1">IF($CK$15,COUNTIFS(INDIRECT("'PFM_eServices'!$"&amp;$CJ$16&amp;"$3:$"&amp;$CJ$16&amp;"$200"),CG$3,PFM_eServices!$GM$3:$GM$200,$CD7,PFM_eServices!$GQ$3:$GQ$200,0),COUNTIFS(INDIRECT("'PFM_eServices'!$"&amp;$CJ$16&amp;"$3:$"&amp;$CJ$16&amp;"$200"),CG$3,PFM_eServices!$GM$3:$GM$200,$CD7))</f>
        <v>0</v>
      </c>
      <c r="CH7" s="187">
        <f ca="1">IF($CK$15,COUNTIFS(INDIRECT("'PFM_eServices'!$"&amp;$CJ$16&amp;"$3:$"&amp;$CJ$16&amp;"$200"),CH$3,PFM_eServices!$GM$3:$GM$200,$CD7,PFM_eServices!$GQ$3:$GQ$200,0),COUNTIFS(INDIRECT("'PFM_eServices'!$"&amp;$CJ$16&amp;"$3:$"&amp;$CJ$16&amp;"$200"),CH$3,PFM_eServices!$GM$3:$GM$200,$CD7))</f>
        <v>0</v>
      </c>
      <c r="CI7" s="31">
        <f ca="1">SUM(CE7:CH7)</f>
        <v>29</v>
      </c>
      <c r="CJ7" s="274"/>
      <c r="CK7" s="243" t="s">
        <v>2457</v>
      </c>
      <c r="CL7" s="202">
        <f ca="1">IF($CK$15,COUNTIFS(INDIRECT("'PFM_eServices'!$"&amp;$CJ$16&amp;"$3:$"&amp;$CJ$16&amp;"$200"),CL$3,PFM_eServices!$GN$3:$GN$200,$CK7,PFM_eServices!$GQ$3:$GQ$200,0),COUNTIFS(INDIRECT("'PFM_eServices'!$"&amp;$CJ$16&amp;"$3:$"&amp;$CJ$16&amp;"$200"),CL$3,PFM_eServices!$GN$3:$GN$200,$CK7))</f>
        <v>18</v>
      </c>
      <c r="CM7" s="183">
        <f ca="1">IF($CK$15,COUNTIFS(INDIRECT("'PFM_eServices'!$"&amp;$CJ$16&amp;"$3:$"&amp;$CJ$16&amp;"$200"),CM$3,PFM_eServices!$GN$3:$GN$200,$CK7,PFM_eServices!$GQ$3:$GQ$200,0),COUNTIFS(INDIRECT("'PFM_eServices'!$"&amp;$CJ$16&amp;"$3:$"&amp;$CJ$16&amp;"$200"),CM$3,PFM_eServices!$GN$3:$GN$200,$CK7))</f>
        <v>14</v>
      </c>
      <c r="CN7" s="183">
        <f ca="1">IF($CK$15,COUNTIFS(INDIRECT("'PFM_eServices'!$"&amp;$CJ$16&amp;"$3:$"&amp;$CJ$16&amp;"$200"),CN$3,PFM_eServices!$GN$3:$GN$200,$CK7,PFM_eServices!$GQ$3:$GQ$200,0),COUNTIFS(INDIRECT("'PFM_eServices'!$"&amp;$CJ$16&amp;"$3:$"&amp;$CJ$16&amp;"$200"),CN$3,PFM_eServices!$GN$3:$GN$200,$CK7))</f>
        <v>0</v>
      </c>
      <c r="CO7" s="184">
        <f ca="1">IF($CK$15,COUNTIFS(INDIRECT("'PFM_eServices'!$"&amp;$CJ$16&amp;"$3:$"&amp;$CJ$16&amp;"$200"),CO$3,PFM_eServices!$GN$3:$GN$200,$CK7,PFM_eServices!$GQ$3:$GQ$200,0),COUNTIFS(INDIRECT("'PFM_eServices'!$"&amp;$CJ$16&amp;"$3:$"&amp;$CJ$16&amp;"$200"),CO$3,PFM_eServices!$GN$3:$GN$200,$CK7))</f>
        <v>0</v>
      </c>
      <c r="CP7" s="18">
        <f t="shared" ca="1" si="1"/>
        <v>32</v>
      </c>
      <c r="CQ7" s="323"/>
      <c r="CR7" s="97"/>
      <c r="CU7" s="290">
        <v>4</v>
      </c>
      <c r="CV7" s="495">
        <v>4</v>
      </c>
      <c r="CW7" s="48">
        <f>COUNTIF(PFM_eServices!$EB$3:$EB$200,CW$3)</f>
        <v>31</v>
      </c>
      <c r="CX7" s="48">
        <f>COUNTIF(PFM_eServices!$EB$3:$EB$200,CX$3)</f>
        <v>0</v>
      </c>
      <c r="CY7" s="48">
        <f>COUNTIF(PFM_eServices!$EB$3:$EB$200,CY$3)</f>
        <v>8</v>
      </c>
      <c r="CZ7" s="48">
        <f>COUNTIF(PFM_eServices!$EB$3:$EB$200,CZ$3)</f>
        <v>159</v>
      </c>
      <c r="DA7" s="48">
        <f t="shared" si="2"/>
        <v>198</v>
      </c>
      <c r="DB7" s="291" t="s">
        <v>7757</v>
      </c>
      <c r="DC7" s="3" t="s">
        <v>8883</v>
      </c>
      <c r="DD7" s="3"/>
      <c r="DE7" s="495">
        <v>4</v>
      </c>
      <c r="DF7" s="48">
        <f>COUNTIFS(PFM_eServices!$EB$3:$EB$200,DF$3,PFM_eServices!$GN$3:$GN$200,"&gt;A")</f>
        <v>30</v>
      </c>
      <c r="DG7" s="48">
        <f>COUNTIFS(PFM_eServices!$EB$3:$EB$200,DG$3,PFM_eServices!$GN$3:$GN$200,"&gt;A")</f>
        <v>0</v>
      </c>
      <c r="DH7" s="48">
        <f>COUNTIFS(PFM_eServices!$EB$3:$EB$200,DH$3,PFM_eServices!$GN$3:$GN$200,"&gt;A")</f>
        <v>8</v>
      </c>
      <c r="DI7" s="48">
        <f>COUNTIFS(PFM_eServices!$EB$3:$EB$200,DI$3,PFM_eServices!$GN$3:$GN$200,"&gt;A")</f>
        <v>130</v>
      </c>
      <c r="DJ7" s="48">
        <f t="shared" si="3"/>
        <v>168</v>
      </c>
      <c r="DK7" s="178"/>
    </row>
    <row r="8" spans="2:115" x14ac:dyDescent="0.25">
      <c r="B8" s="965" t="s">
        <v>2452</v>
      </c>
      <c r="C8" s="966">
        <f>SUM(C4:C7)</f>
        <v>49</v>
      </c>
      <c r="D8" s="205">
        <f>SUM(D4:D7)</f>
        <v>115</v>
      </c>
      <c r="E8" s="205">
        <f>SUM(E4:E7)</f>
        <v>24</v>
      </c>
      <c r="F8" s="967">
        <f>SUM(F4:F7)</f>
        <v>10</v>
      </c>
      <c r="G8" s="968">
        <f>SUM(G4:G7)</f>
        <v>198</v>
      </c>
      <c r="H8" s="137"/>
      <c r="I8" s="137"/>
      <c r="J8" s="137"/>
      <c r="K8" s="244" t="s">
        <v>2458</v>
      </c>
      <c r="L8" s="207">
        <f>IF($K$15,COUNTIFS(PFM_eServices!$GL$3:$GL$200,L$3,PFM_eServices!$GN$3:$GN$200,$K8,PFM_eServices!$GQ$3:$GQ$200,0),COUNTIFS(PFM_eServices!$GL$3:$GL$200,L$3,PFM_eServices!$GN$3:$GN$200,$K8))</f>
        <v>2</v>
      </c>
      <c r="M8" s="974">
        <f>IF($K$15,COUNTIFS(PFM_eServices!$GL$3:$GL$200,M$3,PFM_eServices!$GN$3:$GN$200,$K8,PFM_eServices!$GQ$3:$GQ$200,0),COUNTIFS(PFM_eServices!$GL$3:$GL$200,M$3,PFM_eServices!$GN$3:$GN$200,$K8))</f>
        <v>12</v>
      </c>
      <c r="N8" s="974">
        <f>IF($K$15,COUNTIFS(PFM_eServices!$GL$3:$GL$200,N$3,PFM_eServices!$GN$3:$GN$200,$K8,PFM_eServices!$GQ$3:$GQ$200,0),COUNTIFS(PFM_eServices!$GL$3:$GL$200,N$3,PFM_eServices!$GN$3:$GN$200,$K8))</f>
        <v>7</v>
      </c>
      <c r="O8" s="209">
        <f>IF($K$15,COUNTIFS(PFM_eServices!$GL$3:$GL$200,O$3,PFM_eServices!$GN$3:$GN$200,$K8,PFM_eServices!$GQ$3:$GQ$200,0),COUNTIFS(PFM_eServices!$GL$3:$GL$200,O$3,PFM_eServices!$GN$3:$GN$200,$K8))</f>
        <v>0</v>
      </c>
      <c r="P8" s="210">
        <f t="shared" si="0"/>
        <v>21</v>
      </c>
      <c r="T8" s="38">
        <f>SUM(T4:T7)</f>
        <v>198</v>
      </c>
      <c r="AP8" s="987">
        <v>1988</v>
      </c>
      <c r="AQ8" s="987">
        <f>IF($AX$1,COUNTIFS(PFM_eServices!$CI$3:$CI$200,$AP8,PFM_eServices!$GQ$3:$GQ$200,0),COUNTIF(PFM_eServices!$CI$3:$CI$200,$AP8))</f>
        <v>0</v>
      </c>
      <c r="AR8" s="987">
        <f t="shared" si="14"/>
        <v>1</v>
      </c>
      <c r="AS8" s="987">
        <f>IF($AX$1,COUNTIFS(PFM_eServices!$AC$3:$AC$200,$AP8,PFM_eServices!$GQ$3:$GQ$200,0),COUNTIF(PFM_eServices!$AC$3:$AC$200,$AP8))</f>
        <v>0</v>
      </c>
      <c r="AT8" s="987">
        <f t="shared" si="4"/>
        <v>2</v>
      </c>
      <c r="AU8" s="987">
        <f>IF($AX$1,COUNTIFS(PFM_eServices!$AN$3:$AN$200,$AP8,PFM_eServices!$GQ$3:$GQ$200,0),COUNTIF(PFM_eServices!$AN$3:$AN$200,$AP8))</f>
        <v>0</v>
      </c>
      <c r="AV8" s="987">
        <f t="shared" si="5"/>
        <v>1</v>
      </c>
      <c r="AW8" s="987">
        <f>IF($AX$1,COUNTIFS(PFM_eServices!$DK$3:$DK$200,$AP8,PFM_eServices!$GQ$3:$GQ$200,0),COUNTIF(PFM_eServices!$DK$3:$DK$200,$AP8))</f>
        <v>1</v>
      </c>
      <c r="AX8" s="987">
        <f t="shared" si="6"/>
        <v>120</v>
      </c>
      <c r="AY8" s="987">
        <f>IF($AX$1,COUNTIFS(PFM_eServices!$DM$3:$DM$200,$AP8,PFM_eServices!$GQ$3:$GQ$200,0),COUNTIF(PFM_eServices!$DM$3:$DM$200,$AP8))</f>
        <v>2</v>
      </c>
      <c r="AZ8" s="987">
        <f t="shared" si="6"/>
        <v>19</v>
      </c>
      <c r="BA8" s="987">
        <f>IF($AX$1,COUNTIFS(PFM_eServices!$DU$3:$DU$200,$AP8,PFM_eServices!$GQ$3:$GQ$200,0),COUNTIF(PFM_eServices!$DU$3:$DU$200,$AP8))</f>
        <v>2</v>
      </c>
      <c r="BB8" s="987">
        <f t="shared" si="6"/>
        <v>85</v>
      </c>
      <c r="BC8" s="987">
        <f>IF($AX$1,COUNTIFS(PFM_eServices!$EA$3:$EA$200,$AP8,PFM_eServices!$GQ$3:$GQ$200,0),COUNTIF(PFM_eServices!$EA$3:$EA$200,$AP8))</f>
        <v>0</v>
      </c>
      <c r="BD8" s="987">
        <f t="shared" si="6"/>
        <v>1</v>
      </c>
      <c r="BE8" s="987">
        <f>IF($AX$1,COUNTIFS(PFM_eServices!$EE$3:$EE$200,$AP8,PFM_eServices!$GQ$3:$GQ$200,0),COUNTIF(PFM_eServices!$EE$3:$EE$200,$AP8))</f>
        <v>0</v>
      </c>
      <c r="BF8" s="987">
        <f t="shared" si="6"/>
        <v>105</v>
      </c>
      <c r="BG8" s="987">
        <f>IF($AX$1,COUNTIFS(PFM_eServices!$EM$3:$EM$200,$AP8,PFM_eServices!$GQ$3:$GQ$200,0),COUNTIF(PFM_eServices!$EM$3:$EM$200,$AP8))</f>
        <v>0</v>
      </c>
      <c r="BH8" s="987">
        <f t="shared" si="6"/>
        <v>2</v>
      </c>
      <c r="BI8" s="987">
        <f>IF($AX$1,COUNTIFS(PFM_eServices!$ES$3:$ES$200,$AP8,PFM_eServices!$GQ$3:$GQ$200,0),COUNTIF(PFM_eServices!$ES$3:$ES$200,$AP8))</f>
        <v>0</v>
      </c>
      <c r="BJ8" s="987">
        <f t="shared" si="6"/>
        <v>0</v>
      </c>
      <c r="BK8" s="987">
        <f>IF($AX$1,COUNTIFS(PFM_eServices!$EW$3:$EW$200,$AP8,PFM_eServices!$GQ$3:$GQ$200,0),COUNTIF(PFM_eServices!$EW$3:$EW$200,$AP8))</f>
        <v>0</v>
      </c>
      <c r="BL8" s="987">
        <f t="shared" si="6"/>
        <v>0</v>
      </c>
      <c r="BM8" s="987">
        <f>IF($AX$1,COUNTIFS(PFM_eServices!$EZ$3:$EZ$200,$AP8,PFM_eServices!$GQ$3:$GQ$200,0),COUNTIF(PFM_eServices!$EZ$3:$EZ$200,$AP8))</f>
        <v>0</v>
      </c>
      <c r="BN8" s="987">
        <f t="shared" si="7"/>
        <v>0</v>
      </c>
      <c r="BO8" s="987">
        <f>IF($AX$1,COUNTIFS(PFM_eServices!$EZ$3:$EZ$200,$AP8,PFM_eServices!$FA$3:$FA$200,3,PFM_eServices!$GQ$3:$GQ$200,0),COUNTIFS(PFM_eServices!$EZ$3:$EZ$200,$AP8,PFM_eServices!$FA$3:$FA$200,3))</f>
        <v>0</v>
      </c>
      <c r="BP8" s="987">
        <f t="shared" si="8"/>
        <v>0</v>
      </c>
      <c r="BQ8" s="987">
        <f>IF($AX$1,COUNTIFS(PFM_eServices!$FK$3:$FK$200,$AP8,PFM_eServices!$GQ$3:$GQ$200,0),COUNTIF(PFM_eServices!$FK$3:$FK$200,$AP8))</f>
        <v>0</v>
      </c>
      <c r="BR8" s="987">
        <f t="shared" si="9"/>
        <v>1</v>
      </c>
      <c r="BS8" s="987">
        <f>IF($AX$1,COUNTIFS(PFM_eServices!$FS$3:$FS$200,$AP8,PFM_eServices!$GQ$3:$GQ$200,0),COUNTIF(PFM_eServices!$FS$3:$FS$200,$AP8))</f>
        <v>0</v>
      </c>
      <c r="BT8" s="987">
        <f t="shared" si="10"/>
        <v>1</v>
      </c>
      <c r="BU8" s="987">
        <f>IF($AX$1,COUNTIFS(PFM_eServices!$FY$3:$FY$200,$AP8,PFM_eServices!$GQ$3:$GQ$200,0),COUNTIF(PFM_eServices!$FY$3:$FY$200,$AP8))</f>
        <v>0</v>
      </c>
      <c r="BV8" s="987">
        <f t="shared" si="11"/>
        <v>0</v>
      </c>
      <c r="BW8" s="987">
        <f>IF($AX$1,COUNTIFS(PFM_eServices!$DI$3:$DI$200,$AP8,PFM_eServices!$GQ$3:$GQ$200,0),COUNTIF(PFM_eServices!$DI$3:$DI$200,$AP8))</f>
        <v>0</v>
      </c>
      <c r="BX8" s="987">
        <f t="shared" si="12"/>
        <v>0</v>
      </c>
      <c r="BY8" s="987">
        <f>IF($AX$1,COUNTIFS(PFM_eServices!$GF$3:$GF$200,$AP8,PFM_eServices!$GQ$3:$GQ$200,0),COUNTIF(PFM_eServices!$GF$3:$GF$200,$AP8))</f>
        <v>13</v>
      </c>
      <c r="BZ8" s="987">
        <f t="shared" si="13"/>
        <v>37</v>
      </c>
      <c r="CD8" s="197" t="s">
        <v>2452</v>
      </c>
      <c r="CE8" s="204">
        <f ca="1">SUM(CE4:CE7)</f>
        <v>117</v>
      </c>
      <c r="CF8" s="205">
        <f ca="1">SUM(CF4:CF7)</f>
        <v>75</v>
      </c>
      <c r="CG8" s="205">
        <f ca="1">SUM(CG4:CG7)</f>
        <v>0</v>
      </c>
      <c r="CH8" s="206">
        <f ca="1">SUM(CH4:CH7)</f>
        <v>0</v>
      </c>
      <c r="CI8" s="44">
        <f ca="1">SUM(CI4:CI7)</f>
        <v>192</v>
      </c>
      <c r="CJ8" s="137"/>
      <c r="CK8" s="244" t="s">
        <v>2458</v>
      </c>
      <c r="CL8" s="207">
        <f ca="1">IF($CK$15,COUNTIFS(INDIRECT("'PFM_eServices'!$"&amp;$CJ$16&amp;"$3:$"&amp;$CJ$16&amp;"$200"),CL$3,PFM_eServices!$GN$3:$GN$200,$CK8,PFM_eServices!$GQ$3:$GQ$200,0),COUNTIFS(INDIRECT("'PFM_eServices'!$"&amp;$CJ$16&amp;"$3:$"&amp;$CJ$16&amp;"$200"),CL$3,PFM_eServices!$GN$3:$GN$200,$CK8))</f>
        <v>16</v>
      </c>
      <c r="CM8" s="208">
        <f ca="1">IF($CK$15,COUNTIFS(INDIRECT("'PFM_eServices'!$"&amp;$CJ$16&amp;"$3:$"&amp;$CJ$16&amp;"$200"),CM$3,PFM_eServices!$GN$3:$GN$200,$CK8,PFM_eServices!$GQ$3:$GQ$200,0),COUNTIFS(INDIRECT("'PFM_eServices'!$"&amp;$CJ$16&amp;"$3:$"&amp;$CJ$16&amp;"$200"),CM$3,PFM_eServices!$GN$3:$GN$200,$CK8))</f>
        <v>5</v>
      </c>
      <c r="CN8" s="208">
        <f ca="1">IF($CK$15,COUNTIFS(INDIRECT("'PFM_eServices'!$"&amp;$CJ$16&amp;"$3:$"&amp;$CJ$16&amp;"$200"),CN$3,PFM_eServices!$GN$3:$GN$200,$CK8,PFM_eServices!$GQ$3:$GQ$200,0),COUNTIFS(INDIRECT("'PFM_eServices'!$"&amp;$CJ$16&amp;"$3:$"&amp;$CJ$16&amp;"$200"),CN$3,PFM_eServices!$GN$3:$GN$200,$CK8))</f>
        <v>0</v>
      </c>
      <c r="CO8" s="209">
        <f ca="1">IF($CK$15,COUNTIFS(INDIRECT("'PFM_eServices'!$"&amp;$CJ$16&amp;"$3:$"&amp;$CJ$16&amp;"$200"),CO$3,PFM_eServices!$GN$3:$GN$200,$CK8,PFM_eServices!$GQ$3:$GQ$200,0),COUNTIFS(INDIRECT("'PFM_eServices'!$"&amp;$CJ$16&amp;"$3:$"&amp;$CJ$16&amp;"$200"),CO$3,PFM_eServices!$GN$3:$GN$200,$CK8))</f>
        <v>0</v>
      </c>
      <c r="CP8" s="210">
        <f t="shared" ca="1" si="1"/>
        <v>21</v>
      </c>
      <c r="CQ8" s="323"/>
      <c r="CR8" s="97"/>
      <c r="CU8" s="290">
        <v>5</v>
      </c>
      <c r="CV8" s="495">
        <v>5</v>
      </c>
      <c r="CW8" s="48">
        <f>COUNTIF(PFM_eServices!$EC$3:$EC$200,CW$3)</f>
        <v>8</v>
      </c>
      <c r="CX8" s="48">
        <f>COUNTIF(PFM_eServices!$EC$3:$EC$200,CX$3)</f>
        <v>21</v>
      </c>
      <c r="CY8" s="48">
        <f>COUNTIF(PFM_eServices!$EC$3:$EC$200,CY$3)</f>
        <v>140</v>
      </c>
      <c r="CZ8" s="48">
        <f>COUNTIF(PFM_eServices!$EC$3:$EC$200,CZ$3)</f>
        <v>29</v>
      </c>
      <c r="DA8" s="48">
        <f t="shared" si="2"/>
        <v>198</v>
      </c>
      <c r="DB8" s="291" t="s">
        <v>2827</v>
      </c>
      <c r="DC8" s="3" t="s">
        <v>8884</v>
      </c>
      <c r="DD8" s="3"/>
      <c r="DE8" s="495">
        <v>5</v>
      </c>
      <c r="DF8" s="48">
        <f>COUNTIFS(PFM_eServices!$EC$3:$EC$200,DF$3,PFM_eServices!$GN$3:$GN$200,"&gt;A")</f>
        <v>7</v>
      </c>
      <c r="DG8" s="48">
        <f>COUNTIFS(PFM_eServices!$EC$3:$EC$200,DG$3,PFM_eServices!$GN$3:$GN$200,"&gt;A")</f>
        <v>21</v>
      </c>
      <c r="DH8" s="48">
        <f>COUNTIFS(PFM_eServices!$EC$3:$EC$200,DH$3,PFM_eServices!$GN$3:$GN$200,"&gt;A")</f>
        <v>122</v>
      </c>
      <c r="DI8" s="48">
        <f>COUNTIFS(PFM_eServices!$EC$3:$EC$200,DI$3,PFM_eServices!$GN$3:$GN$200,"&gt;A")</f>
        <v>18</v>
      </c>
      <c r="DJ8" s="48">
        <f t="shared" si="3"/>
        <v>168</v>
      </c>
      <c r="DK8" s="178"/>
    </row>
    <row r="9" spans="2:115" x14ac:dyDescent="0.25">
      <c r="B9" s="3"/>
      <c r="C9" s="319">
        <f>C8/$G$8</f>
        <v>0.24747474747474749</v>
      </c>
      <c r="D9" s="319">
        <f>D8/$G$8</f>
        <v>0.58080808080808077</v>
      </c>
      <c r="E9" s="319">
        <f>E8/$G$8</f>
        <v>0.12121212121212122</v>
      </c>
      <c r="F9" s="319">
        <f>F8/$G$8</f>
        <v>5.0505050505050504E-2</v>
      </c>
      <c r="G9" s="3"/>
      <c r="H9" s="3"/>
      <c r="I9" s="3"/>
      <c r="J9" s="3"/>
      <c r="K9" s="245" t="s">
        <v>2459</v>
      </c>
      <c r="L9" s="203">
        <f>IF($K$15,COUNTIFS(PFM_eServices!$GL$3:$GL$200,L$3,PFM_eServices!$GN$3:$GN$200,$K9,PFM_eServices!$GQ$3:$GQ$200,0),COUNTIFS(PFM_eServices!$GL$3:$GL$200,L$3,PFM_eServices!$GN$3:$GN$200,$K9))</f>
        <v>1</v>
      </c>
      <c r="M9" s="973">
        <f>IF($K$15,COUNTIFS(PFM_eServices!$GL$3:$GL$200,M$3,PFM_eServices!$GN$3:$GN$200,$K9,PFM_eServices!$GQ$3:$GQ$200,0),COUNTIFS(PFM_eServices!$GL$3:$GL$200,M$3,PFM_eServices!$GN$3:$GN$200,$K9))</f>
        <v>6</v>
      </c>
      <c r="N9" s="186">
        <f>IF($K$15,COUNTIFS(PFM_eServices!$GL$3:$GL$200,N$3,PFM_eServices!$GN$3:$GN$200,$K9,PFM_eServices!$GQ$3:$GQ$200,0),COUNTIFS(PFM_eServices!$GL$3:$GL$200,N$3,PFM_eServices!$GN$3:$GN$200,$K9))</f>
        <v>1</v>
      </c>
      <c r="O9" s="187">
        <f>IF($K$15,COUNTIFS(PFM_eServices!$GL$3:$GL$200,O$3,PFM_eServices!$GN$3:$GN$200,$K9,PFM_eServices!$GQ$3:$GQ$200,0),COUNTIFS(PFM_eServices!$GL$3:$GL$200,O$3,PFM_eServices!$GN$3:$GN$200,$K9))</f>
        <v>0</v>
      </c>
      <c r="P9" s="31">
        <f t="shared" si="0"/>
        <v>8</v>
      </c>
      <c r="AP9" s="987">
        <v>1989</v>
      </c>
      <c r="AQ9" s="987">
        <f>IF($AX$1,COUNTIFS(PFM_eServices!$CI$3:$CI$200,$AP9,PFM_eServices!$GQ$3:$GQ$200,0),COUNTIF(PFM_eServices!$CI$3:$CI$200,$AP9))</f>
        <v>0</v>
      </c>
      <c r="AR9" s="987">
        <f t="shared" si="14"/>
        <v>1</v>
      </c>
      <c r="AS9" s="987">
        <f>IF($AX$1,COUNTIFS(PFM_eServices!$AC$3:$AC$200,$AP9,PFM_eServices!$GQ$3:$GQ$200,0),COUNTIF(PFM_eServices!$AC$3:$AC$200,$AP9))</f>
        <v>1</v>
      </c>
      <c r="AT9" s="987">
        <f t="shared" si="4"/>
        <v>3</v>
      </c>
      <c r="AU9" s="987">
        <f>IF($AX$1,COUNTIFS(PFM_eServices!$AN$3:$AN$200,$AP9,PFM_eServices!$GQ$3:$GQ$200,0),COUNTIF(PFM_eServices!$AN$3:$AN$200,$AP9))</f>
        <v>0</v>
      </c>
      <c r="AV9" s="987">
        <f t="shared" si="5"/>
        <v>1</v>
      </c>
      <c r="AW9" s="987">
        <f>IF($AX$1,COUNTIFS(PFM_eServices!$DK$3:$DK$200,$AP9,PFM_eServices!$GQ$3:$GQ$200,0),COUNTIF(PFM_eServices!$DK$3:$DK$200,$AP9))</f>
        <v>1</v>
      </c>
      <c r="AX9" s="987">
        <f t="shared" si="6"/>
        <v>121</v>
      </c>
      <c r="AY9" s="987">
        <f>IF($AX$1,COUNTIFS(PFM_eServices!$DM$3:$DM$200,$AP9,PFM_eServices!$GQ$3:$GQ$200,0),COUNTIF(PFM_eServices!$DM$3:$DM$200,$AP9))</f>
        <v>2</v>
      </c>
      <c r="AZ9" s="987">
        <f t="shared" si="6"/>
        <v>21</v>
      </c>
      <c r="BA9" s="987">
        <f>IF($AX$1,COUNTIFS(PFM_eServices!$DU$3:$DU$200,$AP9,PFM_eServices!$GQ$3:$GQ$200,0),COUNTIF(PFM_eServices!$DU$3:$DU$200,$AP9))</f>
        <v>1</v>
      </c>
      <c r="BB9" s="987">
        <f t="shared" si="6"/>
        <v>86</v>
      </c>
      <c r="BC9" s="987">
        <f>IF($AX$1,COUNTIFS(PFM_eServices!$EA$3:$EA$200,$AP9,PFM_eServices!$GQ$3:$GQ$200,0),COUNTIF(PFM_eServices!$EA$3:$EA$200,$AP9))</f>
        <v>0</v>
      </c>
      <c r="BD9" s="987">
        <f t="shared" si="6"/>
        <v>1</v>
      </c>
      <c r="BE9" s="987">
        <f>IF($AX$1,COUNTIFS(PFM_eServices!$EE$3:$EE$200,$AP9,PFM_eServices!$GQ$3:$GQ$200,0),COUNTIF(PFM_eServices!$EE$3:$EE$200,$AP9))</f>
        <v>1</v>
      </c>
      <c r="BF9" s="987">
        <f t="shared" si="6"/>
        <v>106</v>
      </c>
      <c r="BG9" s="987">
        <f>IF($AX$1,COUNTIFS(PFM_eServices!$EM$3:$EM$200,$AP9,PFM_eServices!$GQ$3:$GQ$200,0),COUNTIF(PFM_eServices!$EM$3:$EM$200,$AP9))</f>
        <v>1</v>
      </c>
      <c r="BH9" s="987">
        <f t="shared" si="6"/>
        <v>3</v>
      </c>
      <c r="BI9" s="987">
        <f>IF($AX$1,COUNTIFS(PFM_eServices!$ES$3:$ES$200,$AP9,PFM_eServices!$GQ$3:$GQ$200,0),COUNTIF(PFM_eServices!$ES$3:$ES$200,$AP9))</f>
        <v>0</v>
      </c>
      <c r="BJ9" s="987">
        <f t="shared" si="6"/>
        <v>0</v>
      </c>
      <c r="BK9" s="987">
        <f>IF($AX$1,COUNTIFS(PFM_eServices!$EW$3:$EW$200,$AP9,PFM_eServices!$GQ$3:$GQ$200,0),COUNTIF(PFM_eServices!$EW$3:$EW$200,$AP9))</f>
        <v>0</v>
      </c>
      <c r="BL9" s="987">
        <f t="shared" si="6"/>
        <v>0</v>
      </c>
      <c r="BM9" s="987">
        <f>IF($AX$1,COUNTIFS(PFM_eServices!$EZ$3:$EZ$200,$AP9,PFM_eServices!$GQ$3:$GQ$200,0),COUNTIF(PFM_eServices!$EZ$3:$EZ$200,$AP9))</f>
        <v>0</v>
      </c>
      <c r="BN9" s="987">
        <f t="shared" si="7"/>
        <v>0</v>
      </c>
      <c r="BO9" s="987">
        <f>IF($AX$1,COUNTIFS(PFM_eServices!$EZ$3:$EZ$200,$AP9,PFM_eServices!$FA$3:$FA$200,3,PFM_eServices!$GQ$3:$GQ$200,0),COUNTIFS(PFM_eServices!$EZ$3:$EZ$200,$AP9,PFM_eServices!$FA$3:$FA$200,3))</f>
        <v>0</v>
      </c>
      <c r="BP9" s="987">
        <f t="shared" si="8"/>
        <v>0</v>
      </c>
      <c r="BQ9" s="987">
        <f>IF($AX$1,COUNTIFS(PFM_eServices!$FK$3:$FK$200,$AP9,PFM_eServices!$GQ$3:$GQ$200,0),COUNTIF(PFM_eServices!$FK$3:$FK$200,$AP9))</f>
        <v>0</v>
      </c>
      <c r="BR9" s="987">
        <f t="shared" si="9"/>
        <v>1</v>
      </c>
      <c r="BS9" s="987">
        <f>IF($AX$1,COUNTIFS(PFM_eServices!$FS$3:$FS$200,$AP9,PFM_eServices!$GQ$3:$GQ$200,0),COUNTIF(PFM_eServices!$FS$3:$FS$200,$AP9))</f>
        <v>1</v>
      </c>
      <c r="BT9" s="987">
        <f t="shared" si="10"/>
        <v>2</v>
      </c>
      <c r="BU9" s="987">
        <f>IF($AX$1,COUNTIFS(PFM_eServices!$FY$3:$FY$200,$AP9,PFM_eServices!$GQ$3:$GQ$200,0),COUNTIF(PFM_eServices!$FY$3:$FY$200,$AP9))</f>
        <v>0</v>
      </c>
      <c r="BV9" s="987">
        <f t="shared" si="11"/>
        <v>0</v>
      </c>
      <c r="BW9" s="987">
        <f>IF($AX$1,COUNTIFS(PFM_eServices!$DI$3:$DI$200,$AP9,PFM_eServices!$GQ$3:$GQ$200,0),COUNTIF(PFM_eServices!$DI$3:$DI$200,$AP9))</f>
        <v>0</v>
      </c>
      <c r="BX9" s="987">
        <f t="shared" si="12"/>
        <v>0</v>
      </c>
      <c r="BY9" s="987">
        <f>IF($AX$1,COUNTIFS(PFM_eServices!$GF$3:$GF$200,$AP9,PFM_eServices!$GQ$3:$GQ$200,0),COUNTIF(PFM_eServices!$GF$3:$GF$200,$AP9))</f>
        <v>5</v>
      </c>
      <c r="BZ9" s="987">
        <f t="shared" si="13"/>
        <v>42</v>
      </c>
      <c r="CD9" s="3"/>
      <c r="CE9" s="319">
        <f ca="1">CE8/$CI$8</f>
        <v>0.609375</v>
      </c>
      <c r="CF9" s="319">
        <f t="shared" ref="CF9:CH9" ca="1" si="15">CF8/$CI$8</f>
        <v>0.390625</v>
      </c>
      <c r="CG9" s="319">
        <f t="shared" ca="1" si="15"/>
        <v>0</v>
      </c>
      <c r="CH9" s="319">
        <f t="shared" ca="1" si="15"/>
        <v>0</v>
      </c>
      <c r="CI9" s="3"/>
      <c r="CJ9" s="3"/>
      <c r="CK9" s="245" t="s">
        <v>2459</v>
      </c>
      <c r="CL9" s="203">
        <f ca="1">IF($CK$15,COUNTIFS(INDIRECT("'PFM_eServices'!$"&amp;$CJ$16&amp;"$3:$"&amp;$CJ$16&amp;"$200"),CL$3,PFM_eServices!$GN$3:$GN$200,$CK9,PFM_eServices!$GQ$3:$GQ$200,0),COUNTIFS(INDIRECT("'PFM_eServices'!$"&amp;$CJ$16&amp;"$3:$"&amp;$CJ$16&amp;"$200"),CL$3,PFM_eServices!$GN$3:$GN$200,$CK9))</f>
        <v>7</v>
      </c>
      <c r="CM9" s="186">
        <f ca="1">IF($CK$15,COUNTIFS(INDIRECT("'PFM_eServices'!$"&amp;$CJ$16&amp;"$3:$"&amp;$CJ$16&amp;"$200"),CM$3,PFM_eServices!$GN$3:$GN$200,$CK9,PFM_eServices!$GQ$3:$GQ$200,0),COUNTIFS(INDIRECT("'PFM_eServices'!$"&amp;$CJ$16&amp;"$3:$"&amp;$CJ$16&amp;"$200"),CM$3,PFM_eServices!$GN$3:$GN$200,$CK9))</f>
        <v>1</v>
      </c>
      <c r="CN9" s="186">
        <f ca="1">IF($CK$15,COUNTIFS(INDIRECT("'PFM_eServices'!$"&amp;$CJ$16&amp;"$3:$"&amp;$CJ$16&amp;"$200"),CN$3,PFM_eServices!$GN$3:$GN$200,$CK9,PFM_eServices!$GQ$3:$GQ$200,0),COUNTIFS(INDIRECT("'PFM_eServices'!$"&amp;$CJ$16&amp;"$3:$"&amp;$CJ$16&amp;"$200"),CN$3,PFM_eServices!$GN$3:$GN$200,$CK9))</f>
        <v>0</v>
      </c>
      <c r="CO9" s="187">
        <f ca="1">IF($CK$15,COUNTIFS(INDIRECT("'PFM_eServices'!$"&amp;$CJ$16&amp;"$3:$"&amp;$CJ$16&amp;"$200"),CO$3,PFM_eServices!$GN$3:$GN$200,$CK9,PFM_eServices!$GQ$3:$GQ$200,0),COUNTIFS(INDIRECT("'PFM_eServices'!$"&amp;$CJ$16&amp;"$3:$"&amp;$CJ$16&amp;"$200"),CO$3,PFM_eServices!$GN$3:$GN$200,$CK9))</f>
        <v>0</v>
      </c>
      <c r="CP9" s="31">
        <f t="shared" ca="1" si="1"/>
        <v>8</v>
      </c>
      <c r="CQ9" s="323"/>
      <c r="CU9" s="290">
        <v>6</v>
      </c>
      <c r="CV9" s="495">
        <v>6</v>
      </c>
      <c r="CW9" s="48">
        <f>COUNTIF(PFM_eServices!$EJ$3:$EJ$200,CW$3)</f>
        <v>16</v>
      </c>
      <c r="CX9" s="48">
        <f>COUNTIF(PFM_eServices!$EJ$3:$EJ$200,CX$3)</f>
        <v>19</v>
      </c>
      <c r="CY9" s="48">
        <f>COUNTIF(PFM_eServices!$EJ$3:$EJ$200,CY$3)</f>
        <v>163</v>
      </c>
      <c r="CZ9" s="48"/>
      <c r="DA9" s="48">
        <f t="shared" si="2"/>
        <v>198</v>
      </c>
      <c r="DB9" s="291" t="s">
        <v>2833</v>
      </c>
      <c r="DC9" s="3" t="s">
        <v>8885</v>
      </c>
      <c r="DD9" s="3"/>
      <c r="DE9" s="495">
        <v>6</v>
      </c>
      <c r="DF9" s="48">
        <f>COUNTIFS(PFM_eServices!$EJ$3:$EJ$200,DF$3,PFM_eServices!$GN$3:$GN$200,"&gt;A")</f>
        <v>11</v>
      </c>
      <c r="DG9" s="48">
        <f>COUNTIFS(PFM_eServices!$EJ$3:$EJ$200,DG$3,PFM_eServices!$GN$3:$GN$200,"&gt;A")</f>
        <v>16</v>
      </c>
      <c r="DH9" s="48">
        <f>COUNTIFS(PFM_eServices!$EJ$3:$EJ$200,DH$3,PFM_eServices!$GN$3:$GN$200,"&gt;A")</f>
        <v>141</v>
      </c>
      <c r="DI9" s="48"/>
      <c r="DJ9" s="48">
        <f t="shared" si="3"/>
        <v>168</v>
      </c>
      <c r="DK9" s="178"/>
    </row>
    <row r="10" spans="2:115" x14ac:dyDescent="0.25">
      <c r="B10" s="3"/>
      <c r="C10" s="3"/>
      <c r="D10" s="3"/>
      <c r="E10" s="3"/>
      <c r="F10" s="3"/>
      <c r="G10" s="3"/>
      <c r="H10" s="3"/>
      <c r="I10" s="3"/>
      <c r="J10" s="3"/>
      <c r="K10" s="197" t="s">
        <v>2452</v>
      </c>
      <c r="L10" s="204">
        <f>SUM(L4:L9)</f>
        <v>34</v>
      </c>
      <c r="M10" s="205">
        <f>SUM(M4:M9)</f>
        <v>105</v>
      </c>
      <c r="N10" s="205">
        <f>SUM(N4:N9)</f>
        <v>22</v>
      </c>
      <c r="O10" s="206">
        <f>SUM(O4:O9)</f>
        <v>7</v>
      </c>
      <c r="P10" s="44">
        <f>SUM(P4:P9)</f>
        <v>168</v>
      </c>
      <c r="AP10" s="987">
        <v>1990</v>
      </c>
      <c r="AQ10" s="987">
        <f>IF($AX$1,COUNTIFS(PFM_eServices!$CI$3:$CI$200,$AP10,PFM_eServices!$GQ$3:$GQ$200,0),COUNTIF(PFM_eServices!$CI$3:$CI$200,$AP10))</f>
        <v>0</v>
      </c>
      <c r="AR10" s="987">
        <f t="shared" si="14"/>
        <v>1</v>
      </c>
      <c r="AS10" s="987">
        <f>IF($AX$1,COUNTIFS(PFM_eServices!$AC$3:$AC$200,$AP10,PFM_eServices!$GQ$3:$GQ$200,0),COUNTIF(PFM_eServices!$AC$3:$AC$200,$AP10))</f>
        <v>2</v>
      </c>
      <c r="AT10" s="987">
        <f t="shared" si="4"/>
        <v>5</v>
      </c>
      <c r="AU10" s="987">
        <f>IF($AX$1,COUNTIFS(PFM_eServices!$AN$3:$AN$200,$AP10,PFM_eServices!$GQ$3:$GQ$200,0),COUNTIF(PFM_eServices!$AN$3:$AN$200,$AP10))</f>
        <v>1</v>
      </c>
      <c r="AV10" s="987">
        <f t="shared" si="5"/>
        <v>2</v>
      </c>
      <c r="AW10" s="987">
        <f>IF($AX$1,COUNTIFS(PFM_eServices!$DK$3:$DK$200,$AP10,PFM_eServices!$GQ$3:$GQ$200,0),COUNTIF(PFM_eServices!$DK$3:$DK$200,$AP10))</f>
        <v>5</v>
      </c>
      <c r="AX10" s="987">
        <f t="shared" si="6"/>
        <v>126</v>
      </c>
      <c r="AY10" s="987">
        <f>IF($AX$1,COUNTIFS(PFM_eServices!$DM$3:$DM$200,$AP10,PFM_eServices!$GQ$3:$GQ$200,0),COUNTIF(PFM_eServices!$DM$3:$DM$200,$AP10))</f>
        <v>1</v>
      </c>
      <c r="AZ10" s="987">
        <f t="shared" si="6"/>
        <v>22</v>
      </c>
      <c r="BA10" s="987">
        <f>IF($AX$1,COUNTIFS(PFM_eServices!$DU$3:$DU$200,$AP10,PFM_eServices!$GQ$3:$GQ$200,0),COUNTIF(PFM_eServices!$DU$3:$DU$200,$AP10))</f>
        <v>10</v>
      </c>
      <c r="BB10" s="987">
        <f t="shared" si="6"/>
        <v>96</v>
      </c>
      <c r="BC10" s="987">
        <f>IF($AX$1,COUNTIFS(PFM_eServices!$EA$3:$EA$200,$AP10,PFM_eServices!$GQ$3:$GQ$200,0),COUNTIF(PFM_eServices!$EA$3:$EA$200,$AP10))</f>
        <v>1</v>
      </c>
      <c r="BD10" s="987">
        <f t="shared" si="6"/>
        <v>2</v>
      </c>
      <c r="BE10" s="987">
        <f>IF($AX$1,COUNTIFS(PFM_eServices!$EE$3:$EE$200,$AP10,PFM_eServices!$GQ$3:$GQ$200,0),COUNTIF(PFM_eServices!$EE$3:$EE$200,$AP10))</f>
        <v>6</v>
      </c>
      <c r="BF10" s="987">
        <f t="shared" si="6"/>
        <v>112</v>
      </c>
      <c r="BG10" s="987">
        <f>IF($AX$1,COUNTIFS(PFM_eServices!$EM$3:$EM$200,$AP10,PFM_eServices!$GQ$3:$GQ$200,0),COUNTIF(PFM_eServices!$EM$3:$EM$200,$AP10))</f>
        <v>0</v>
      </c>
      <c r="BH10" s="987">
        <f t="shared" si="6"/>
        <v>3</v>
      </c>
      <c r="BI10" s="987">
        <f>IF($AX$1,COUNTIFS(PFM_eServices!$ES$3:$ES$200,$AP10,PFM_eServices!$GQ$3:$GQ$200,0),COUNTIF(PFM_eServices!$ES$3:$ES$200,$AP10))</f>
        <v>2</v>
      </c>
      <c r="BJ10" s="987">
        <f t="shared" si="6"/>
        <v>2</v>
      </c>
      <c r="BK10" s="987">
        <f>IF($AX$1,COUNTIFS(PFM_eServices!$EW$3:$EW$200,$AP10,PFM_eServices!$GQ$3:$GQ$200,0),COUNTIF(PFM_eServices!$EW$3:$EW$200,$AP10))</f>
        <v>0</v>
      </c>
      <c r="BL10" s="987">
        <f t="shared" si="6"/>
        <v>0</v>
      </c>
      <c r="BM10" s="987">
        <f>IF($AX$1,COUNTIFS(PFM_eServices!$EZ$3:$EZ$200,$AP10,PFM_eServices!$GQ$3:$GQ$200,0),COUNTIF(PFM_eServices!$EZ$3:$EZ$200,$AP10))</f>
        <v>0</v>
      </c>
      <c r="BN10" s="987">
        <f t="shared" si="7"/>
        <v>0</v>
      </c>
      <c r="BO10" s="987">
        <f>IF($AX$1,COUNTIFS(PFM_eServices!$EZ$3:$EZ$200,$AP10,PFM_eServices!$FA$3:$FA$200,3,PFM_eServices!$GQ$3:$GQ$200,0),COUNTIFS(PFM_eServices!$EZ$3:$EZ$200,$AP10,PFM_eServices!$FA$3:$FA$200,3))</f>
        <v>0</v>
      </c>
      <c r="BP10" s="987">
        <f t="shared" si="8"/>
        <v>0</v>
      </c>
      <c r="BQ10" s="987">
        <f>IF($AX$1,COUNTIFS(PFM_eServices!$FK$3:$FK$200,$AP10,PFM_eServices!$GQ$3:$GQ$200,0),COUNTIF(PFM_eServices!$FK$3:$FK$200,$AP10))</f>
        <v>1</v>
      </c>
      <c r="BR10" s="987">
        <f t="shared" si="9"/>
        <v>2</v>
      </c>
      <c r="BS10" s="987">
        <f>IF($AX$1,COUNTIFS(PFM_eServices!$FS$3:$FS$200,$AP10,PFM_eServices!$GQ$3:$GQ$200,0),COUNTIF(PFM_eServices!$FS$3:$FS$200,$AP10))</f>
        <v>0</v>
      </c>
      <c r="BT10" s="987">
        <f t="shared" si="10"/>
        <v>2</v>
      </c>
      <c r="BU10" s="987">
        <f>IF($AX$1,COUNTIFS(PFM_eServices!$FY$3:$FY$200,$AP10,PFM_eServices!$GQ$3:$GQ$200,0),COUNTIF(PFM_eServices!$FY$3:$FY$200,$AP10))</f>
        <v>0</v>
      </c>
      <c r="BV10" s="987">
        <f t="shared" si="11"/>
        <v>0</v>
      </c>
      <c r="BW10" s="987">
        <f>IF($AX$1,COUNTIFS(PFM_eServices!$DI$3:$DI$200,$AP10,PFM_eServices!$GQ$3:$GQ$200,0),COUNTIF(PFM_eServices!$DI$3:$DI$200,$AP10))</f>
        <v>0</v>
      </c>
      <c r="BX10" s="987">
        <f t="shared" si="12"/>
        <v>0</v>
      </c>
      <c r="BY10" s="987">
        <f>IF($AX$1,COUNTIFS(PFM_eServices!$GF$3:$GF$200,$AP10,PFM_eServices!$GQ$3:$GQ$200,0),COUNTIF(PFM_eServices!$GF$3:$GF$200,$AP10))</f>
        <v>4</v>
      </c>
      <c r="BZ10" s="987">
        <f t="shared" si="13"/>
        <v>46</v>
      </c>
      <c r="CE10" s="397"/>
      <c r="CK10" s="197" t="s">
        <v>2452</v>
      </c>
      <c r="CL10" s="204">
        <f ca="1">SUM(CL4:CL9)</f>
        <v>112</v>
      </c>
      <c r="CM10" s="205">
        <f ca="1">SUM(CM4:CM9)</f>
        <v>53</v>
      </c>
      <c r="CN10" s="205">
        <f ca="1">SUM(CN4:CN9)</f>
        <v>0</v>
      </c>
      <c r="CO10" s="206">
        <f ca="1">SUM(CO4:CO9)</f>
        <v>0</v>
      </c>
      <c r="CP10" s="44">
        <f ca="1">SUM(CP4:CP9)</f>
        <v>165</v>
      </c>
      <c r="CU10" s="290">
        <v>7</v>
      </c>
      <c r="CV10" s="495">
        <v>7</v>
      </c>
      <c r="CW10" s="48">
        <f>COUNTIF(PFM_eServices!$EN$3:$EN$200,CW$3)</f>
        <v>16</v>
      </c>
      <c r="CX10" s="48">
        <f>COUNTIF(PFM_eServices!$EN$3:$EN$200,CX$3)</f>
        <v>0</v>
      </c>
      <c r="CY10" s="48">
        <f>COUNTIF(PFM_eServices!$EN$3:$EN$200,CY$3)</f>
        <v>3</v>
      </c>
      <c r="CZ10" s="48">
        <f>COUNTIF(PFM_eServices!$EN$3:$EN$200,CZ$3)</f>
        <v>179</v>
      </c>
      <c r="DA10" s="48">
        <f t="shared" si="2"/>
        <v>198</v>
      </c>
      <c r="DB10" s="291" t="s">
        <v>2836</v>
      </c>
      <c r="DC10" s="3" t="s">
        <v>8886</v>
      </c>
      <c r="DD10" s="3"/>
      <c r="DE10" s="495">
        <v>7</v>
      </c>
      <c r="DF10" s="48">
        <f>COUNTIFS(PFM_eServices!$EN$3:$EN$200,DF$3,PFM_eServices!$GN$3:$GN$200,"&gt;A")</f>
        <v>11</v>
      </c>
      <c r="DG10" s="48">
        <f>COUNTIFS(PFM_eServices!$EN$3:$EN$200,DG$3,PFM_eServices!$GN$3:$GN$200,"&gt;A")</f>
        <v>0</v>
      </c>
      <c r="DH10" s="48">
        <f>COUNTIFS(PFM_eServices!$EN$3:$EN$200,DH$3,PFM_eServices!$GN$3:$GN$200,"&gt;A")</f>
        <v>3</v>
      </c>
      <c r="DI10" s="48">
        <f>COUNTIFS(PFM_eServices!$EN$3:$EN$200,DI$3,PFM_eServices!$GN$3:$GN$200,"&gt;A")</f>
        <v>154</v>
      </c>
      <c r="DJ10" s="48">
        <f t="shared" si="3"/>
        <v>168</v>
      </c>
      <c r="DK10" s="178"/>
    </row>
    <row r="11" spans="2:115" x14ac:dyDescent="0.25">
      <c r="B11" s="195" t="s">
        <v>10</v>
      </c>
      <c r="C11" s="198" t="s">
        <v>1450</v>
      </c>
      <c r="D11" s="199" t="s">
        <v>1546</v>
      </c>
      <c r="E11" s="199" t="s">
        <v>1548</v>
      </c>
      <c r="F11" s="200" t="s">
        <v>1556</v>
      </c>
      <c r="G11" s="196" t="s">
        <v>2452</v>
      </c>
      <c r="H11" s="3"/>
      <c r="I11" s="3"/>
      <c r="J11" s="3"/>
      <c r="K11" s="3"/>
      <c r="L11" s="384">
        <f>L10/$P$10</f>
        <v>0.20238095238095238</v>
      </c>
      <c r="M11" s="384">
        <f>M10/$P$10</f>
        <v>0.625</v>
      </c>
      <c r="N11" s="384">
        <f>N10/$P$10</f>
        <v>0.13095238095238096</v>
      </c>
      <c r="O11" s="384">
        <f>O10/$P$10</f>
        <v>4.1666666666666664E-2</v>
      </c>
      <c r="P11" s="3"/>
      <c r="AP11" s="987">
        <v>1991</v>
      </c>
      <c r="AQ11" s="987">
        <f>IF($AX$1,COUNTIFS(PFM_eServices!$CI$3:$CI$200,$AP11,PFM_eServices!$GQ$3:$GQ$200,0),COUNTIF(PFM_eServices!$CI$3:$CI$200,$AP11))</f>
        <v>0</v>
      </c>
      <c r="AR11" s="987">
        <f t="shared" si="14"/>
        <v>1</v>
      </c>
      <c r="AS11" s="987">
        <f>IF($AX$1,COUNTIFS(PFM_eServices!$AC$3:$AC$200,$AP11,PFM_eServices!$GQ$3:$GQ$200,0),COUNTIF(PFM_eServices!$AC$3:$AC$200,$AP11))</f>
        <v>2</v>
      </c>
      <c r="AT11" s="987">
        <f t="shared" si="4"/>
        <v>7</v>
      </c>
      <c r="AU11" s="987">
        <f>IF($AX$1,COUNTIFS(PFM_eServices!$AN$3:$AN$200,$AP11,PFM_eServices!$GQ$3:$GQ$200,0),COUNTIF(PFM_eServices!$AN$3:$AN$200,$AP11))</f>
        <v>2</v>
      </c>
      <c r="AV11" s="987">
        <f t="shared" si="5"/>
        <v>4</v>
      </c>
      <c r="AW11" s="987">
        <f>IF($AX$1,COUNTIFS(PFM_eServices!$DK$3:$DK$200,$AP11,PFM_eServices!$GQ$3:$GQ$200,0),COUNTIF(PFM_eServices!$DK$3:$DK$200,$AP11))</f>
        <v>4</v>
      </c>
      <c r="AX11" s="987">
        <f t="shared" si="6"/>
        <v>130</v>
      </c>
      <c r="AY11" s="987">
        <f>IF($AX$1,COUNTIFS(PFM_eServices!$DM$3:$DM$200,$AP11,PFM_eServices!$GQ$3:$GQ$200,0),COUNTIF(PFM_eServices!$DM$3:$DM$200,$AP11))</f>
        <v>0</v>
      </c>
      <c r="AZ11" s="987">
        <f t="shared" si="6"/>
        <v>22</v>
      </c>
      <c r="BA11" s="987">
        <f>IF($AX$1,COUNTIFS(PFM_eServices!$DU$3:$DU$200,$AP11,PFM_eServices!$GQ$3:$GQ$200,0),COUNTIF(PFM_eServices!$DU$3:$DU$200,$AP11))</f>
        <v>5</v>
      </c>
      <c r="BB11" s="987">
        <f t="shared" si="6"/>
        <v>101</v>
      </c>
      <c r="BC11" s="987">
        <f>IF($AX$1,COUNTIFS(PFM_eServices!$EA$3:$EA$200,$AP11,PFM_eServices!$GQ$3:$GQ$200,0),COUNTIF(PFM_eServices!$EA$3:$EA$200,$AP11))</f>
        <v>0</v>
      </c>
      <c r="BD11" s="987">
        <f t="shared" si="6"/>
        <v>2</v>
      </c>
      <c r="BE11" s="987">
        <f>IF($AX$1,COUNTIFS(PFM_eServices!$EE$3:$EE$200,$AP11,PFM_eServices!$GQ$3:$GQ$200,0),COUNTIF(PFM_eServices!$EE$3:$EE$200,$AP11))</f>
        <v>6</v>
      </c>
      <c r="BF11" s="987">
        <f t="shared" si="6"/>
        <v>118</v>
      </c>
      <c r="BG11" s="987">
        <f>IF($AX$1,COUNTIFS(PFM_eServices!$EM$3:$EM$200,$AP11,PFM_eServices!$GQ$3:$GQ$200,0),COUNTIF(PFM_eServices!$EM$3:$EM$200,$AP11))</f>
        <v>3</v>
      </c>
      <c r="BH11" s="987">
        <f t="shared" si="6"/>
        <v>6</v>
      </c>
      <c r="BI11" s="987">
        <f>IF($AX$1,COUNTIFS(PFM_eServices!$ES$3:$ES$200,$AP11,PFM_eServices!$GQ$3:$GQ$200,0),COUNTIF(PFM_eServices!$ES$3:$ES$200,$AP11))</f>
        <v>1</v>
      </c>
      <c r="BJ11" s="987">
        <f t="shared" si="6"/>
        <v>3</v>
      </c>
      <c r="BK11" s="987">
        <f>IF($AX$1,COUNTIFS(PFM_eServices!$EW$3:$EW$200,$AP11,PFM_eServices!$GQ$3:$GQ$200,0),COUNTIF(PFM_eServices!$EW$3:$EW$200,$AP11))</f>
        <v>0</v>
      </c>
      <c r="BL11" s="987">
        <f t="shared" si="6"/>
        <v>0</v>
      </c>
      <c r="BM11" s="987">
        <f>IF($AX$1,COUNTIFS(PFM_eServices!$EZ$3:$EZ$200,$AP11,PFM_eServices!$GQ$3:$GQ$200,0),COUNTIF(PFM_eServices!$EZ$3:$EZ$200,$AP11))</f>
        <v>0</v>
      </c>
      <c r="BN11" s="987">
        <f t="shared" si="7"/>
        <v>0</v>
      </c>
      <c r="BO11" s="987">
        <f>IF($AX$1,COUNTIFS(PFM_eServices!$EZ$3:$EZ$200,$AP11,PFM_eServices!$FA$3:$FA$200,3,PFM_eServices!$GQ$3:$GQ$200,0),COUNTIFS(PFM_eServices!$EZ$3:$EZ$200,$AP11,PFM_eServices!$FA$3:$FA$200,3))</f>
        <v>0</v>
      </c>
      <c r="BP11" s="987">
        <f t="shared" si="8"/>
        <v>0</v>
      </c>
      <c r="BQ11" s="987">
        <f>IF($AX$1,COUNTIFS(PFM_eServices!$FK$3:$FK$200,$AP11,PFM_eServices!$GQ$3:$GQ$200,0),COUNTIF(PFM_eServices!$FK$3:$FK$200,$AP11))</f>
        <v>0</v>
      </c>
      <c r="BR11" s="987">
        <f t="shared" si="9"/>
        <v>2</v>
      </c>
      <c r="BS11" s="987">
        <f>IF($AX$1,COUNTIFS(PFM_eServices!$FS$3:$FS$200,$AP11,PFM_eServices!$GQ$3:$GQ$200,0),COUNTIF(PFM_eServices!$FS$3:$FS$200,$AP11))</f>
        <v>0</v>
      </c>
      <c r="BT11" s="987">
        <f t="shared" si="10"/>
        <v>2</v>
      </c>
      <c r="BU11" s="987">
        <f>IF($AX$1,COUNTIFS(PFM_eServices!$FY$3:$FY$200,$AP11,PFM_eServices!$GQ$3:$GQ$200,0),COUNTIF(PFM_eServices!$FY$3:$FY$200,$AP11))</f>
        <v>0</v>
      </c>
      <c r="BV11" s="987">
        <f t="shared" si="11"/>
        <v>0</v>
      </c>
      <c r="BW11" s="987">
        <f>IF($AX$1,COUNTIFS(PFM_eServices!$DI$3:$DI$200,$AP11,PFM_eServices!$GQ$3:$GQ$200,0),COUNTIF(PFM_eServices!$DI$3:$DI$200,$AP11))</f>
        <v>0</v>
      </c>
      <c r="BX11" s="987">
        <f t="shared" si="12"/>
        <v>0</v>
      </c>
      <c r="BY11" s="987">
        <f>IF($AX$1,COUNTIFS(PFM_eServices!$GF$3:$GF$200,$AP11,PFM_eServices!$GQ$3:$GQ$200,0),COUNTIF(PFM_eServices!$GF$3:$GF$200,$AP11))</f>
        <v>0</v>
      </c>
      <c r="BZ11" s="987">
        <f t="shared" si="13"/>
        <v>46</v>
      </c>
      <c r="CD11" s="195" t="s">
        <v>10</v>
      </c>
      <c r="CE11" s="396">
        <v>0</v>
      </c>
      <c r="CF11" s="199">
        <v>1</v>
      </c>
      <c r="CG11" s="199">
        <v>2</v>
      </c>
      <c r="CH11" s="200">
        <v>3</v>
      </c>
      <c r="CI11" s="196" t="s">
        <v>2452</v>
      </c>
      <c r="CJ11" s="3"/>
      <c r="CK11" s="3"/>
      <c r="CL11" s="319">
        <f ca="1">CL10/$CP$10</f>
        <v>0.67878787878787883</v>
      </c>
      <c r="CM11" s="319">
        <f t="shared" ref="CM11:CO11" ca="1" si="16">CM10/$CP$10</f>
        <v>0.32121212121212123</v>
      </c>
      <c r="CN11" s="319">
        <f t="shared" ca="1" si="16"/>
        <v>0</v>
      </c>
      <c r="CO11" s="319">
        <f t="shared" ca="1" si="16"/>
        <v>0</v>
      </c>
      <c r="CP11" s="3"/>
      <c r="CU11" s="290">
        <v>8</v>
      </c>
      <c r="CV11" s="495">
        <v>8</v>
      </c>
      <c r="CW11" s="48">
        <f>COUNTIF(PFM_eServices!$EO$3:$EO$200,CW$3)</f>
        <v>8</v>
      </c>
      <c r="CX11" s="48">
        <f>COUNTIF(PFM_eServices!$EO$3:$EO$200,CX$3)</f>
        <v>8</v>
      </c>
      <c r="CY11" s="48">
        <f>COUNTIF(PFM_eServices!$EO$3:$EO$200,CY$3)</f>
        <v>144</v>
      </c>
      <c r="CZ11" s="48">
        <f>COUNTIF(PFM_eServices!$EO$3:$EO$200,CZ$3)</f>
        <v>38</v>
      </c>
      <c r="DA11" s="48">
        <f t="shared" si="2"/>
        <v>198</v>
      </c>
      <c r="DB11" s="291" t="s">
        <v>2837</v>
      </c>
      <c r="DC11" s="3" t="s">
        <v>8887</v>
      </c>
      <c r="DD11" s="3"/>
      <c r="DE11" s="495">
        <v>8</v>
      </c>
      <c r="DF11" s="48">
        <f>COUNTIFS(PFM_eServices!$EO$3:$EO$200,DF$3,PFM_eServices!$GN$3:$GN$200,"&gt;A")</f>
        <v>4</v>
      </c>
      <c r="DG11" s="48">
        <f>COUNTIFS(PFM_eServices!$EO$3:$EO$200,DG$3,PFM_eServices!$GN$3:$GN$200,"&gt;A")</f>
        <v>7</v>
      </c>
      <c r="DH11" s="48">
        <f>COUNTIFS(PFM_eServices!$EO$3:$EO$200,DH$3,PFM_eServices!$GN$3:$GN$200,"&gt;A")</f>
        <v>132</v>
      </c>
      <c r="DI11" s="48">
        <f>COUNTIFS(PFM_eServices!$EO$3:$EO$200,DI$3,PFM_eServices!$GN$3:$GN$200,"&gt;A")</f>
        <v>25</v>
      </c>
      <c r="DJ11" s="48">
        <f t="shared" si="3"/>
        <v>168</v>
      </c>
      <c r="DK11" s="178"/>
    </row>
    <row r="12" spans="2:115" x14ac:dyDescent="0.25">
      <c r="B12" s="242" t="s">
        <v>2429</v>
      </c>
      <c r="C12" s="201">
        <f>COUNTIFS(PFM_eServices!$GL$3:$GL$200,C$3,PFM_eServices!$GR$3:$GR$200,$B12)</f>
        <v>13</v>
      </c>
      <c r="D12" s="180">
        <f>COUNTIFS(PFM_eServices!$GL$3:$GL$200,D$3,PFM_eServices!$GR$3:$GR$200,$B12)</f>
        <v>14</v>
      </c>
      <c r="E12" s="180">
        <f>COUNTIFS(PFM_eServices!$GL$3:$GL$200,E$3,PFM_eServices!$GR$3:$GR$200,$B12)</f>
        <v>0</v>
      </c>
      <c r="F12" s="181">
        <f>COUNTIFS(PFM_eServices!$GL$3:$GL$200,F$3,PFM_eServices!$GR$3:$GR$200,$B12)</f>
        <v>0</v>
      </c>
      <c r="G12" s="247">
        <f>SUM(C12:F12)</f>
        <v>27</v>
      </c>
      <c r="H12" s="3"/>
      <c r="I12" s="3"/>
      <c r="J12" s="3"/>
      <c r="K12" s="3"/>
      <c r="L12" s="3"/>
      <c r="M12" s="3"/>
      <c r="N12" s="3"/>
      <c r="O12" s="3"/>
      <c r="P12" s="3"/>
      <c r="S12" s="328" t="s">
        <v>8870</v>
      </c>
      <c r="T12" s="200" t="s">
        <v>2504</v>
      </c>
      <c r="AP12" s="987">
        <v>1992</v>
      </c>
      <c r="AQ12" s="987">
        <f>IF($AX$1,COUNTIFS(PFM_eServices!$CI$3:$CI$200,$AP12,PFM_eServices!$GQ$3:$GQ$200,0),COUNTIF(PFM_eServices!$CI$3:$CI$200,$AP12))</f>
        <v>0</v>
      </c>
      <c r="AR12" s="987">
        <f t="shared" si="14"/>
        <v>1</v>
      </c>
      <c r="AS12" s="987">
        <f>IF($AX$1,COUNTIFS(PFM_eServices!$AC$3:$AC$200,$AP12,PFM_eServices!$GQ$3:$GQ$200,0),COUNTIF(PFM_eServices!$AC$3:$AC$200,$AP12))</f>
        <v>1</v>
      </c>
      <c r="AT12" s="987">
        <f t="shared" si="4"/>
        <v>8</v>
      </c>
      <c r="AU12" s="987">
        <f>IF($AX$1,COUNTIFS(PFM_eServices!$AN$3:$AN$200,$AP12,PFM_eServices!$GQ$3:$GQ$200,0),COUNTIF(PFM_eServices!$AN$3:$AN$200,$AP12))</f>
        <v>0</v>
      </c>
      <c r="AV12" s="987">
        <f t="shared" si="5"/>
        <v>4</v>
      </c>
      <c r="AW12" s="987">
        <f>IF($AX$1,COUNTIFS(PFM_eServices!$DK$3:$DK$200,$AP12,PFM_eServices!$GQ$3:$GQ$200,0),COUNTIF(PFM_eServices!$DK$3:$DK$200,$AP12))</f>
        <v>2</v>
      </c>
      <c r="AX12" s="987">
        <f t="shared" si="6"/>
        <v>132</v>
      </c>
      <c r="AY12" s="987">
        <f>IF($AX$1,COUNTIFS(PFM_eServices!$DM$3:$DM$200,$AP12,PFM_eServices!$GQ$3:$GQ$200,0),COUNTIF(PFM_eServices!$DM$3:$DM$200,$AP12))</f>
        <v>0</v>
      </c>
      <c r="AZ12" s="987">
        <f t="shared" si="6"/>
        <v>22</v>
      </c>
      <c r="BA12" s="987">
        <f>IF($AX$1,COUNTIFS(PFM_eServices!$DU$3:$DU$200,$AP12,PFM_eServices!$GQ$3:$GQ$200,0),COUNTIF(PFM_eServices!$DU$3:$DU$200,$AP12))</f>
        <v>7</v>
      </c>
      <c r="BB12" s="987">
        <f t="shared" si="6"/>
        <v>108</v>
      </c>
      <c r="BC12" s="987">
        <f>IF($AX$1,COUNTIFS(PFM_eServices!$EA$3:$EA$200,$AP12,PFM_eServices!$GQ$3:$GQ$200,0),COUNTIF(PFM_eServices!$EA$3:$EA$200,$AP12))</f>
        <v>0</v>
      </c>
      <c r="BD12" s="987">
        <f t="shared" si="6"/>
        <v>2</v>
      </c>
      <c r="BE12" s="987">
        <f>IF($AX$1,COUNTIFS(PFM_eServices!$EE$3:$EE$200,$AP12,PFM_eServices!$GQ$3:$GQ$200,0),COUNTIF(PFM_eServices!$EE$3:$EE$200,$AP12))</f>
        <v>9</v>
      </c>
      <c r="BF12" s="987">
        <f t="shared" si="6"/>
        <v>127</v>
      </c>
      <c r="BG12" s="987">
        <f>IF($AX$1,COUNTIFS(PFM_eServices!$EM$3:$EM$200,$AP12,PFM_eServices!$GQ$3:$GQ$200,0),COUNTIF(PFM_eServices!$EM$3:$EM$200,$AP12))</f>
        <v>3</v>
      </c>
      <c r="BH12" s="987">
        <f t="shared" si="6"/>
        <v>9</v>
      </c>
      <c r="BI12" s="987">
        <f>IF($AX$1,COUNTIFS(PFM_eServices!$ES$3:$ES$200,$AP12,PFM_eServices!$GQ$3:$GQ$200,0),COUNTIF(PFM_eServices!$ES$3:$ES$200,$AP12))</f>
        <v>1</v>
      </c>
      <c r="BJ12" s="987">
        <f t="shared" si="6"/>
        <v>4</v>
      </c>
      <c r="BK12" s="987">
        <f>IF($AX$1,COUNTIFS(PFM_eServices!$EW$3:$EW$200,$AP12,PFM_eServices!$GQ$3:$GQ$200,0),COUNTIF(PFM_eServices!$EW$3:$EW$200,$AP12))</f>
        <v>0</v>
      </c>
      <c r="BL12" s="987">
        <f t="shared" si="6"/>
        <v>0</v>
      </c>
      <c r="BM12" s="987">
        <f>IF($AX$1,COUNTIFS(PFM_eServices!$EZ$3:$EZ$200,$AP12,PFM_eServices!$GQ$3:$GQ$200,0),COUNTIF(PFM_eServices!$EZ$3:$EZ$200,$AP12))</f>
        <v>0</v>
      </c>
      <c r="BN12" s="987">
        <f t="shared" si="7"/>
        <v>0</v>
      </c>
      <c r="BO12" s="987">
        <f>IF($AX$1,COUNTIFS(PFM_eServices!$EZ$3:$EZ$200,$AP12,PFM_eServices!$FA$3:$FA$200,3,PFM_eServices!$GQ$3:$GQ$200,0),COUNTIFS(PFM_eServices!$EZ$3:$EZ$200,$AP12,PFM_eServices!$FA$3:$FA$200,3))</f>
        <v>0</v>
      </c>
      <c r="BP12" s="987">
        <f t="shared" si="8"/>
        <v>0</v>
      </c>
      <c r="BQ12" s="987">
        <f>IF($AX$1,COUNTIFS(PFM_eServices!$FK$3:$FK$200,$AP12,PFM_eServices!$GQ$3:$GQ$200,0),COUNTIF(PFM_eServices!$FK$3:$FK$200,$AP12))</f>
        <v>1</v>
      </c>
      <c r="BR12" s="987">
        <f t="shared" si="9"/>
        <v>3</v>
      </c>
      <c r="BS12" s="987">
        <f>IF($AX$1,COUNTIFS(PFM_eServices!$FS$3:$FS$200,$AP12,PFM_eServices!$GQ$3:$GQ$200,0),COUNTIF(PFM_eServices!$FS$3:$FS$200,$AP12))</f>
        <v>1</v>
      </c>
      <c r="BT12" s="987">
        <f t="shared" si="10"/>
        <v>3</v>
      </c>
      <c r="BU12" s="987">
        <f>IF($AX$1,COUNTIFS(PFM_eServices!$FY$3:$FY$200,$AP12,PFM_eServices!$GQ$3:$GQ$200,0),COUNTIF(PFM_eServices!$FY$3:$FY$200,$AP12))</f>
        <v>0</v>
      </c>
      <c r="BV12" s="987">
        <f t="shared" si="11"/>
        <v>0</v>
      </c>
      <c r="BW12" s="987">
        <f>IF($AX$1,COUNTIFS(PFM_eServices!$DI$3:$DI$200,$AP12,PFM_eServices!$GQ$3:$GQ$200,0),COUNTIF(PFM_eServices!$DI$3:$DI$200,$AP12))</f>
        <v>0</v>
      </c>
      <c r="BX12" s="987">
        <f t="shared" si="12"/>
        <v>0</v>
      </c>
      <c r="BY12" s="987">
        <f>IF($AX$1,COUNTIFS(PFM_eServices!$GF$3:$GF$200,$AP12,PFM_eServices!$GQ$3:$GQ$200,0),COUNTIF(PFM_eServices!$GF$3:$GF$200,$AP12))</f>
        <v>4</v>
      </c>
      <c r="BZ12" s="987">
        <f t="shared" si="13"/>
        <v>50</v>
      </c>
      <c r="CD12" s="242" t="s">
        <v>2429</v>
      </c>
      <c r="CE12" s="201">
        <f ca="1">COUNTIFS(INDIRECT("'PFM_eServices'!$"&amp;$CJ$16&amp;"$3:$"&amp;$CJ$16&amp;"$200"),CE$3,PFM_eServices!$GR$3:$GR$200,$CD12)</f>
        <v>1</v>
      </c>
      <c r="CF12" s="180">
        <f ca="1">COUNTIFS(INDIRECT("'PFM_eServices'!$"&amp;$CJ$16&amp;"$3:$"&amp;$CJ$16&amp;"$200"),CF$3,PFM_eServices!$GR$3:$GR$200,$CD12)</f>
        <v>26</v>
      </c>
      <c r="CG12" s="180">
        <f ca="1">COUNTIFS(INDIRECT("'PFM_eServices'!$"&amp;$CJ$16&amp;"$3:$"&amp;$CJ$16&amp;"$200"),CG$3,PFM_eServices!$GR$3:$GR$200,$CD12)</f>
        <v>0</v>
      </c>
      <c r="CH12" s="181">
        <f ca="1">COUNTIFS(INDIRECT("'PFM_eServices'!$"&amp;$CJ$16&amp;"$3:$"&amp;$CJ$16&amp;"$200"),CH$3,PFM_eServices!$GR$3:$GR$200,$CD12)</f>
        <v>0</v>
      </c>
      <c r="CI12" s="247">
        <f ca="1">SUM(CE12:CH12)</f>
        <v>27</v>
      </c>
      <c r="CJ12" s="3"/>
      <c r="CU12" s="290">
        <v>9</v>
      </c>
      <c r="CV12" s="495">
        <v>9</v>
      </c>
      <c r="CW12" s="48">
        <f>COUNTIF(PFM_eServices!$ET$3:$ET$200,CW$3)</f>
        <v>37</v>
      </c>
      <c r="CX12" s="48">
        <f>COUNTIF(PFM_eServices!$ET$3:$ET$200,CX$3)</f>
        <v>35</v>
      </c>
      <c r="CY12" s="48">
        <f>COUNTIF(PFM_eServices!$ET$3:$ET$200,CY$3)</f>
        <v>46</v>
      </c>
      <c r="CZ12" s="48">
        <f>COUNTIF(PFM_eServices!$ET$3:$ET$200,CZ$3)</f>
        <v>80</v>
      </c>
      <c r="DA12" s="48">
        <f t="shared" si="2"/>
        <v>198</v>
      </c>
      <c r="DB12" s="291" t="s">
        <v>2842</v>
      </c>
      <c r="DC12" s="3" t="s">
        <v>8881</v>
      </c>
      <c r="DD12" s="3"/>
      <c r="DE12" s="495">
        <v>9</v>
      </c>
      <c r="DF12" s="48">
        <f>COUNTIFS(PFM_eServices!$ET$3:$ET$200,DF$3,PFM_eServices!$GN$3:$GN$200,"&gt;A")</f>
        <v>34</v>
      </c>
      <c r="DG12" s="48">
        <f>COUNTIFS(PFM_eServices!$ET$3:$ET$200,DG$3,PFM_eServices!$GN$3:$GN$200,"&gt;A")</f>
        <v>34</v>
      </c>
      <c r="DH12" s="48">
        <f>COUNTIFS(PFM_eServices!$ET$3:$ET$200,DH$3,PFM_eServices!$GN$3:$GN$200,"&gt;A")</f>
        <v>41</v>
      </c>
      <c r="DI12" s="48">
        <f>COUNTIFS(PFM_eServices!$ET$3:$ET$200,DI$3,PFM_eServices!$GN$3:$GN$200,"&gt;A")</f>
        <v>59</v>
      </c>
      <c r="DJ12" s="48">
        <f t="shared" si="3"/>
        <v>168</v>
      </c>
      <c r="DK12" s="178"/>
    </row>
    <row r="13" spans="2:115" x14ac:dyDescent="0.25">
      <c r="B13" s="246" t="s">
        <v>2430</v>
      </c>
      <c r="C13" s="204">
        <f>COUNTIFS(PFM_eServices!$GL$3:$GL$200,C$3,PFM_eServices!$GS$3:$GS$200,$B13)</f>
        <v>22</v>
      </c>
      <c r="D13" s="205">
        <f>COUNTIFS(PFM_eServices!$GL$3:$GL$200,D$3,PFM_eServices!$GS$3:$GS$200,$B13)</f>
        <v>12</v>
      </c>
      <c r="E13" s="205">
        <f>COUNTIFS(PFM_eServices!$GL$3:$GL$200,E$3,PFM_eServices!$GS$3:$GS$200,$B13)</f>
        <v>0</v>
      </c>
      <c r="F13" s="206">
        <f>COUNTIFS(PFM_eServices!$GL$3:$GL$200,F$3,PFM_eServices!$GS$3:$GS$200,$B13)</f>
        <v>0</v>
      </c>
      <c r="G13" s="44">
        <f>SUM(C13:F13)</f>
        <v>34</v>
      </c>
      <c r="H13" s="3"/>
      <c r="I13" s="3"/>
      <c r="J13" s="3"/>
      <c r="K13" s="195" t="s">
        <v>4</v>
      </c>
      <c r="L13" s="198" t="s">
        <v>1450</v>
      </c>
      <c r="M13" s="199" t="s">
        <v>1546</v>
      </c>
      <c r="N13" s="199" t="s">
        <v>1548</v>
      </c>
      <c r="O13" s="200" t="s">
        <v>1556</v>
      </c>
      <c r="P13" s="196" t="s">
        <v>2452</v>
      </c>
      <c r="S13" s="329" t="s">
        <v>8873</v>
      </c>
      <c r="T13" s="209">
        <f>IF($K$15,COUNTIFS(PFM_eServices!$DX$3:$DX$200,0,PFM_eServices!$GQ$3:$GQ$200,0),COUNTIF(PFM_eServices!$DX$3:$DX$200,0))</f>
        <v>31</v>
      </c>
      <c r="U13" s="335">
        <f>T13/T16</f>
        <v>0.15656565656565657</v>
      </c>
      <c r="AP13" s="987">
        <v>1993</v>
      </c>
      <c r="AQ13" s="987">
        <f>IF($AX$1,COUNTIFS(PFM_eServices!$CI$3:$CI$200,$AP13,PFM_eServices!$GQ$3:$GQ$200,0),COUNTIF(PFM_eServices!$CI$3:$CI$200,$AP13))</f>
        <v>0</v>
      </c>
      <c r="AR13" s="987">
        <f t="shared" si="14"/>
        <v>1</v>
      </c>
      <c r="AS13" s="987">
        <f>IF($AX$1,COUNTIFS(PFM_eServices!$AC$3:$AC$200,$AP13,PFM_eServices!$GQ$3:$GQ$200,0),COUNTIF(PFM_eServices!$AC$3:$AC$200,$AP13))</f>
        <v>1</v>
      </c>
      <c r="AT13" s="987">
        <f t="shared" si="4"/>
        <v>9</v>
      </c>
      <c r="AU13" s="987">
        <f>IF($AX$1,COUNTIFS(PFM_eServices!$AN$3:$AN$200,$AP13,PFM_eServices!$GQ$3:$GQ$200,0),COUNTIF(PFM_eServices!$AN$3:$AN$200,$AP13))</f>
        <v>1</v>
      </c>
      <c r="AV13" s="987">
        <f t="shared" si="5"/>
        <v>5</v>
      </c>
      <c r="AW13" s="987">
        <f>IF($AX$1,COUNTIFS(PFM_eServices!$DK$3:$DK$200,$AP13,PFM_eServices!$GQ$3:$GQ$200,0),COUNTIF(PFM_eServices!$DK$3:$DK$200,$AP13))</f>
        <v>7</v>
      </c>
      <c r="AX13" s="987">
        <f t="shared" si="6"/>
        <v>139</v>
      </c>
      <c r="AY13" s="987">
        <f>IF($AX$1,COUNTIFS(PFM_eServices!$DM$3:$DM$200,$AP13,PFM_eServices!$GQ$3:$GQ$200,0),COUNTIF(PFM_eServices!$DM$3:$DM$200,$AP13))</f>
        <v>1</v>
      </c>
      <c r="AZ13" s="987">
        <f t="shared" si="6"/>
        <v>23</v>
      </c>
      <c r="BA13" s="987">
        <f>IF($AX$1,COUNTIFS(PFM_eServices!$DU$3:$DU$200,$AP13,PFM_eServices!$GQ$3:$GQ$200,0),COUNTIF(PFM_eServices!$DU$3:$DU$200,$AP13))</f>
        <v>5</v>
      </c>
      <c r="BB13" s="987">
        <f t="shared" si="6"/>
        <v>113</v>
      </c>
      <c r="BC13" s="987">
        <f>IF($AX$1,COUNTIFS(PFM_eServices!$EA$3:$EA$200,$AP13,PFM_eServices!$GQ$3:$GQ$200,0),COUNTIF(PFM_eServices!$EA$3:$EA$200,$AP13))</f>
        <v>2</v>
      </c>
      <c r="BD13" s="987">
        <f t="shared" si="6"/>
        <v>4</v>
      </c>
      <c r="BE13" s="987">
        <f>IF($AX$1,COUNTIFS(PFM_eServices!$EE$3:$EE$200,$AP13,PFM_eServices!$GQ$3:$GQ$200,0),COUNTIF(PFM_eServices!$EE$3:$EE$200,$AP13))</f>
        <v>5</v>
      </c>
      <c r="BF13" s="987">
        <f t="shared" si="6"/>
        <v>132</v>
      </c>
      <c r="BG13" s="987">
        <f>IF($AX$1,COUNTIFS(PFM_eServices!$EM$3:$EM$200,$AP13,PFM_eServices!$GQ$3:$GQ$200,0),COUNTIF(PFM_eServices!$EM$3:$EM$200,$AP13))</f>
        <v>4</v>
      </c>
      <c r="BH13" s="987">
        <f t="shared" si="6"/>
        <v>13</v>
      </c>
      <c r="BI13" s="987">
        <f>IF($AX$1,COUNTIFS(PFM_eServices!$ES$3:$ES$200,$AP13,PFM_eServices!$GQ$3:$GQ$200,0),COUNTIF(PFM_eServices!$ES$3:$ES$200,$AP13))</f>
        <v>0</v>
      </c>
      <c r="BJ13" s="987">
        <f t="shared" si="6"/>
        <v>4</v>
      </c>
      <c r="BK13" s="987">
        <f>IF($AX$1,COUNTIFS(PFM_eServices!$EW$3:$EW$200,$AP13,PFM_eServices!$GQ$3:$GQ$200,0),COUNTIF(PFM_eServices!$EW$3:$EW$200,$AP13))</f>
        <v>0</v>
      </c>
      <c r="BL13" s="987">
        <f t="shared" si="6"/>
        <v>0</v>
      </c>
      <c r="BM13" s="987">
        <f>IF($AX$1,COUNTIFS(PFM_eServices!$EZ$3:$EZ$200,$AP13,PFM_eServices!$GQ$3:$GQ$200,0),COUNTIF(PFM_eServices!$EZ$3:$EZ$200,$AP13))</f>
        <v>0</v>
      </c>
      <c r="BN13" s="987">
        <f t="shared" si="7"/>
        <v>0</v>
      </c>
      <c r="BO13" s="987">
        <f>IF($AX$1,COUNTIFS(PFM_eServices!$EZ$3:$EZ$200,$AP13,PFM_eServices!$FA$3:$FA$200,3,PFM_eServices!$GQ$3:$GQ$200,0),COUNTIFS(PFM_eServices!$EZ$3:$EZ$200,$AP13,PFM_eServices!$FA$3:$FA$200,3))</f>
        <v>0</v>
      </c>
      <c r="BP13" s="987">
        <f t="shared" si="8"/>
        <v>0</v>
      </c>
      <c r="BQ13" s="987">
        <f>IF($AX$1,COUNTIFS(PFM_eServices!$FK$3:$FK$200,$AP13,PFM_eServices!$GQ$3:$GQ$200,0),COUNTIF(PFM_eServices!$FK$3:$FK$200,$AP13))</f>
        <v>0</v>
      </c>
      <c r="BR13" s="987">
        <f t="shared" si="9"/>
        <v>3</v>
      </c>
      <c r="BS13" s="987">
        <f>IF($AX$1,COUNTIFS(PFM_eServices!$FS$3:$FS$200,$AP13,PFM_eServices!$GQ$3:$GQ$200,0),COUNTIF(PFM_eServices!$FS$3:$FS$200,$AP13))</f>
        <v>0</v>
      </c>
      <c r="BT13" s="987">
        <f t="shared" si="10"/>
        <v>3</v>
      </c>
      <c r="BU13" s="987">
        <f>IF($AX$1,COUNTIFS(PFM_eServices!$FY$3:$FY$200,$AP13,PFM_eServices!$GQ$3:$GQ$200,0),COUNTIF(PFM_eServices!$FY$3:$FY$200,$AP13))</f>
        <v>0</v>
      </c>
      <c r="BV13" s="987">
        <f t="shared" si="11"/>
        <v>0</v>
      </c>
      <c r="BW13" s="987">
        <f>IF($AX$1,COUNTIFS(PFM_eServices!$DI$3:$DI$200,$AP13,PFM_eServices!$GQ$3:$GQ$200,0),COUNTIF(PFM_eServices!$DI$3:$DI$200,$AP13))</f>
        <v>0</v>
      </c>
      <c r="BX13" s="987">
        <f t="shared" si="12"/>
        <v>0</v>
      </c>
      <c r="BY13" s="987">
        <f>IF($AX$1,COUNTIFS(PFM_eServices!$GF$3:$GF$200,$AP13,PFM_eServices!$GQ$3:$GQ$200,0),COUNTIF(PFM_eServices!$GF$3:$GF$200,$AP13))</f>
        <v>10</v>
      </c>
      <c r="BZ13" s="987">
        <f t="shared" si="13"/>
        <v>60</v>
      </c>
      <c r="CD13" s="246" t="s">
        <v>2430</v>
      </c>
      <c r="CE13" s="204">
        <f ca="1">COUNTIFS(INDIRECT("'PFM_eServices'!$"&amp;$CJ$16&amp;"$3:$"&amp;$CJ$16&amp;"$200"),CE$3,PFM_eServices!$GS$3:$GS$200,$CD13)</f>
        <v>2</v>
      </c>
      <c r="CF13" s="205">
        <f ca="1">COUNTIFS(INDIRECT("'PFM_eServices'!$"&amp;$CJ$16&amp;"$3:$"&amp;$CJ$16&amp;"$200"),CF$3,PFM_eServices!$GS$3:$GS$200,$CD13)</f>
        <v>32</v>
      </c>
      <c r="CG13" s="205">
        <f ca="1">COUNTIFS(INDIRECT("'PFM_eServices'!$"&amp;$CJ$16&amp;"$3:$"&amp;$CJ$16&amp;"$200"),CG$3,PFM_eServices!$GS$3:$GS$200,$CD13)</f>
        <v>0</v>
      </c>
      <c r="CH13" s="206">
        <f ca="1">COUNTIFS(INDIRECT("'PFM_eServices'!$"&amp;$CJ$16&amp;"$3:$"&amp;$CJ$16&amp;"$200"),CH$3,PFM_eServices!$GS$3:$GS$200,$CD13)</f>
        <v>0</v>
      </c>
      <c r="CI13" s="44">
        <f ca="1">SUM(CE13:CH13)</f>
        <v>34</v>
      </c>
      <c r="CJ13" s="3"/>
      <c r="CK13" s="195" t="s">
        <v>4</v>
      </c>
      <c r="CL13" s="198">
        <v>0</v>
      </c>
      <c r="CM13" s="199">
        <v>1</v>
      </c>
      <c r="CN13" s="199">
        <v>2</v>
      </c>
      <c r="CO13" s="200">
        <v>3</v>
      </c>
      <c r="CP13" s="196" t="s">
        <v>2452</v>
      </c>
      <c r="CU13" s="290">
        <v>10</v>
      </c>
      <c r="CV13" s="495">
        <v>10</v>
      </c>
      <c r="CW13" s="48">
        <f>COUNTIF(PFM_eServices!$EX$3:$EX$200,CW$3)</f>
        <v>117</v>
      </c>
      <c r="CX13" s="48">
        <f>COUNTIF(PFM_eServices!$EX$3:$EX$200,CX$3)</f>
        <v>27</v>
      </c>
      <c r="CY13" s="48">
        <f>COUNTIF(PFM_eServices!$EX$3:$EX$200,CY$3)</f>
        <v>54</v>
      </c>
      <c r="CZ13" s="48"/>
      <c r="DA13" s="48">
        <f t="shared" si="2"/>
        <v>198</v>
      </c>
      <c r="DB13" s="291" t="s">
        <v>7799</v>
      </c>
      <c r="DC13" s="3" t="s">
        <v>8888</v>
      </c>
      <c r="DD13" s="3"/>
      <c r="DE13" s="495">
        <v>10</v>
      </c>
      <c r="DF13" s="48">
        <f>COUNTIFS(PFM_eServices!$EX$3:$EX$200,DF$3,PFM_eServices!$GN$3:$GN$200,"&gt;A")</f>
        <v>111</v>
      </c>
      <c r="DG13" s="48">
        <f>COUNTIFS(PFM_eServices!$EX$3:$EX$200,DG$3,PFM_eServices!$GN$3:$GN$200,"&gt;A")</f>
        <v>16</v>
      </c>
      <c r="DH13" s="48">
        <f>COUNTIFS(PFM_eServices!$EX$3:$EX$200,DH$3,PFM_eServices!$GN$3:$GN$200,"&gt;A")</f>
        <v>41</v>
      </c>
      <c r="DI13" s="48"/>
      <c r="DJ13" s="48">
        <f t="shared" si="3"/>
        <v>168</v>
      </c>
      <c r="DK13" s="178"/>
    </row>
    <row r="14" spans="2:115" x14ac:dyDescent="0.25">
      <c r="B14" s="246" t="s">
        <v>2465</v>
      </c>
      <c r="C14" s="204">
        <f>COUNTIFS(PFM_eServices!$GL$3:$GL$200,C$3,PFM_eServices!$GT$3:$GT$200,$B14)</f>
        <v>15</v>
      </c>
      <c r="D14" s="205">
        <f>COUNTIFS(PFM_eServices!$GL$3:$GL$200,D$3,PFM_eServices!$GT$3:$GT$200,$B14)</f>
        <v>6</v>
      </c>
      <c r="E14" s="205">
        <f>COUNTIFS(PFM_eServices!$GL$3:$GL$200,E$3,PFM_eServices!$GT$3:$GT$200,$B14)</f>
        <v>0</v>
      </c>
      <c r="F14" s="206">
        <f>COUNTIFS(PFM_eServices!$GL$3:$GL$200,F$3,PFM_eServices!$GT$3:$GT$200,$B14)</f>
        <v>0</v>
      </c>
      <c r="G14" s="44">
        <f>SUM(C14:F14)</f>
        <v>21</v>
      </c>
      <c r="H14" s="3"/>
      <c r="I14" s="3"/>
      <c r="J14" s="3"/>
      <c r="K14" s="246" t="s">
        <v>13</v>
      </c>
      <c r="L14" s="204">
        <f>IF($K$15,COUNTIFS(PFM_eServices!$GL$3:$GL$200,C$3,PFM_eServices!$GO$3:$GO$200,1,PFM_eServices!$GQ$3:$GQ$200,0),COUNTIFS(PFM_eServices!$GL$3:$GL$200,C$3,PFM_eServices!$GO$3:$GO$200,1))</f>
        <v>0</v>
      </c>
      <c r="M14" s="205">
        <f>IF($K$15,COUNTIFS(PFM_eServices!$GL$3:$GL$200,D$3,PFM_eServices!$GO$3:$GO$200,1,PFM_eServices!$GQ$3:$GQ$200,0),COUNTIFS(PFM_eServices!$GL$3:$GL$200,D$3,PFM_eServices!$GO$3:$GO$200,1))</f>
        <v>18</v>
      </c>
      <c r="N14" s="205">
        <f>IF($K$15,COUNTIFS(PFM_eServices!$GL$3:$GL$200,E$3,PFM_eServices!$GO$3:$GO$200,1,PFM_eServices!$GQ$3:$GQ$200,0),COUNTIFS(PFM_eServices!$GL$3:$GL$200,E$3,PFM_eServices!$GO$3:$GO$200,1))</f>
        <v>10</v>
      </c>
      <c r="O14" s="206">
        <f>IF($K$15,COUNTIFS(PFM_eServices!$GL$3:$GL$200,F$3,PFM_eServices!$GO$3:$GO$200,1,PFM_eServices!$GQ$3:$GQ$200,0),COUNTIFS(PFM_eServices!$GL$3:$GL$200,F$3,PFM_eServices!$GO$3:$GO$200,1))</f>
        <v>5</v>
      </c>
      <c r="P14" s="44">
        <f>SUM(L14:O14)</f>
        <v>33</v>
      </c>
      <c r="S14" s="182" t="s">
        <v>8871</v>
      </c>
      <c r="T14" s="184">
        <f>IF($K$15,COUNTIFS(PFM_eServices!$DX$3:$DX$200,1,PFM_eServices!$GQ$3:$GQ$200,0),COUNTIF(PFM_eServices!$DX$3:$DX$200,1))</f>
        <v>36</v>
      </c>
      <c r="U14" s="335">
        <f>T14/T16</f>
        <v>0.18181818181818182</v>
      </c>
      <c r="AP14" s="987">
        <v>1994</v>
      </c>
      <c r="AQ14" s="987">
        <f>IF($AX$1,COUNTIFS(PFM_eServices!$CI$3:$CI$200,$AP14,PFM_eServices!$GQ$3:$GQ$200,0),COUNTIF(PFM_eServices!$CI$3:$CI$200,$AP14))</f>
        <v>1</v>
      </c>
      <c r="AR14" s="987">
        <f t="shared" si="14"/>
        <v>2</v>
      </c>
      <c r="AS14" s="987">
        <f>IF($AX$1,COUNTIFS(PFM_eServices!$AC$3:$AC$200,$AP14,PFM_eServices!$GQ$3:$GQ$200,0),COUNTIF(PFM_eServices!$AC$3:$AC$200,$AP14))</f>
        <v>0</v>
      </c>
      <c r="AT14" s="987">
        <f t="shared" si="4"/>
        <v>9</v>
      </c>
      <c r="AU14" s="987">
        <f>IF($AX$1,COUNTIFS(PFM_eServices!$AN$3:$AN$200,$AP14,PFM_eServices!$GQ$3:$GQ$200,0),COUNTIF(PFM_eServices!$AN$3:$AN$200,$AP14))</f>
        <v>1</v>
      </c>
      <c r="AV14" s="987">
        <f t="shared" si="5"/>
        <v>6</v>
      </c>
      <c r="AW14" s="987">
        <f>IF($AX$1,COUNTIFS(PFM_eServices!$DK$3:$DK$200,$AP14,PFM_eServices!$GQ$3:$GQ$200,0),COUNTIF(PFM_eServices!$DK$3:$DK$200,$AP14))</f>
        <v>5</v>
      </c>
      <c r="AX14" s="987">
        <f t="shared" si="6"/>
        <v>144</v>
      </c>
      <c r="AY14" s="987">
        <f>IF($AX$1,COUNTIFS(PFM_eServices!$DM$3:$DM$200,$AP14,PFM_eServices!$GQ$3:$GQ$200,0),COUNTIF(PFM_eServices!$DM$3:$DM$200,$AP14))</f>
        <v>1</v>
      </c>
      <c r="AZ14" s="987">
        <f t="shared" si="6"/>
        <v>24</v>
      </c>
      <c r="BA14" s="987">
        <f>IF($AX$1,COUNTIFS(PFM_eServices!$DU$3:$DU$200,$AP14,PFM_eServices!$GQ$3:$GQ$200,0),COUNTIF(PFM_eServices!$DU$3:$DU$200,$AP14))</f>
        <v>6</v>
      </c>
      <c r="BB14" s="987">
        <f t="shared" si="6"/>
        <v>119</v>
      </c>
      <c r="BC14" s="987">
        <f>IF($AX$1,COUNTIFS(PFM_eServices!$EA$3:$EA$200,$AP14,PFM_eServices!$GQ$3:$GQ$200,0),COUNTIF(PFM_eServices!$EA$3:$EA$200,$AP14))</f>
        <v>1</v>
      </c>
      <c r="BD14" s="987">
        <f t="shared" si="6"/>
        <v>5</v>
      </c>
      <c r="BE14" s="987">
        <f>IF($AX$1,COUNTIFS(PFM_eServices!$EE$3:$EE$200,$AP14,PFM_eServices!$GQ$3:$GQ$200,0),COUNTIF(PFM_eServices!$EE$3:$EE$200,$AP14))</f>
        <v>5</v>
      </c>
      <c r="BF14" s="987">
        <f t="shared" si="6"/>
        <v>137</v>
      </c>
      <c r="BG14" s="987">
        <f>IF($AX$1,COUNTIFS(PFM_eServices!$EM$3:$EM$200,$AP14,PFM_eServices!$GQ$3:$GQ$200,0),COUNTIF(PFM_eServices!$EM$3:$EM$200,$AP14))</f>
        <v>6</v>
      </c>
      <c r="BH14" s="987">
        <f t="shared" si="6"/>
        <v>19</v>
      </c>
      <c r="BI14" s="987">
        <f>IF($AX$1,COUNTIFS(PFM_eServices!$ES$3:$ES$200,$AP14,PFM_eServices!$GQ$3:$GQ$200,0),COUNTIF(PFM_eServices!$ES$3:$ES$200,$AP14))</f>
        <v>0</v>
      </c>
      <c r="BJ14" s="987">
        <f t="shared" si="6"/>
        <v>4</v>
      </c>
      <c r="BK14" s="987">
        <f>IF($AX$1,COUNTIFS(PFM_eServices!$EW$3:$EW$200,$AP14,PFM_eServices!$GQ$3:$GQ$200,0),COUNTIF(PFM_eServices!$EW$3:$EW$200,$AP14))</f>
        <v>0</v>
      </c>
      <c r="BL14" s="987">
        <f t="shared" si="6"/>
        <v>0</v>
      </c>
      <c r="BM14" s="987">
        <f>IF($AX$1,COUNTIFS(PFM_eServices!$EZ$3:$EZ$200,$AP14,PFM_eServices!$GQ$3:$GQ$200,0),COUNTIF(PFM_eServices!$EZ$3:$EZ$200,$AP14))</f>
        <v>0</v>
      </c>
      <c r="BN14" s="987">
        <f t="shared" si="7"/>
        <v>0</v>
      </c>
      <c r="BO14" s="987">
        <f>IF($AX$1,COUNTIFS(PFM_eServices!$EZ$3:$EZ$200,$AP14,PFM_eServices!$FA$3:$FA$200,3,PFM_eServices!$GQ$3:$GQ$200,0),COUNTIFS(PFM_eServices!$EZ$3:$EZ$200,$AP14,PFM_eServices!$FA$3:$FA$200,3))</f>
        <v>0</v>
      </c>
      <c r="BP14" s="987">
        <f t="shared" si="8"/>
        <v>0</v>
      </c>
      <c r="BQ14" s="987">
        <f>IF($AX$1,COUNTIFS(PFM_eServices!$FK$3:$FK$200,$AP14,PFM_eServices!$GQ$3:$GQ$200,0),COUNTIF(PFM_eServices!$FK$3:$FK$200,$AP14))</f>
        <v>1</v>
      </c>
      <c r="BR14" s="987">
        <f t="shared" si="9"/>
        <v>4</v>
      </c>
      <c r="BS14" s="987">
        <f>IF($AX$1,COUNTIFS(PFM_eServices!$FS$3:$FS$200,$AP14,PFM_eServices!$GQ$3:$GQ$200,0),COUNTIF(PFM_eServices!$FS$3:$FS$200,$AP14))</f>
        <v>1</v>
      </c>
      <c r="BT14" s="987">
        <f t="shared" si="10"/>
        <v>4</v>
      </c>
      <c r="BU14" s="987">
        <f>IF($AX$1,COUNTIFS(PFM_eServices!$FY$3:$FY$200,$AP14,PFM_eServices!$GQ$3:$GQ$200,0),COUNTIF(PFM_eServices!$FY$3:$FY$200,$AP14))</f>
        <v>0</v>
      </c>
      <c r="BV14" s="987">
        <f t="shared" si="11"/>
        <v>0</v>
      </c>
      <c r="BW14" s="987">
        <f>IF($AX$1,COUNTIFS(PFM_eServices!$DI$3:$DI$200,$AP14,PFM_eServices!$GQ$3:$GQ$200,0),COUNTIF(PFM_eServices!$DI$3:$DI$200,$AP14))</f>
        <v>0</v>
      </c>
      <c r="BX14" s="987">
        <f t="shared" si="12"/>
        <v>0</v>
      </c>
      <c r="BY14" s="987">
        <f>IF($AX$1,COUNTIFS(PFM_eServices!$GF$3:$GF$200,$AP14,PFM_eServices!$GQ$3:$GQ$200,0),COUNTIF(PFM_eServices!$GF$3:$GF$200,$AP14))</f>
        <v>4</v>
      </c>
      <c r="BZ14" s="987">
        <f t="shared" si="13"/>
        <v>64</v>
      </c>
      <c r="CD14" s="246" t="s">
        <v>2465</v>
      </c>
      <c r="CE14" s="204">
        <f ca="1">COUNTIFS(INDIRECT("'PFM_eServices'!$"&amp;$CJ$16&amp;"$3:$"&amp;$CJ$16&amp;"$200"),CE$3,PFM_eServices!$GT$3:$GT$200,$CD14)</f>
        <v>4</v>
      </c>
      <c r="CF14" s="205">
        <f ca="1">COUNTIFS(INDIRECT("'PFM_eServices'!$"&amp;$CJ$16&amp;"$3:$"&amp;$CJ$16&amp;"$200"),CF$3,PFM_eServices!$GT$3:$GT$200,$CD14)</f>
        <v>17</v>
      </c>
      <c r="CG14" s="205">
        <f ca="1">COUNTIFS(INDIRECT("'PFM_eServices'!$"&amp;$CJ$16&amp;"$3:$"&amp;$CJ$16&amp;"$200"),CG$3,PFM_eServices!$GT$3:$GT$200,$CD14)</f>
        <v>0</v>
      </c>
      <c r="CH14" s="206">
        <f ca="1">COUNTIFS(INDIRECT("'PFM_eServices'!$"&amp;$CJ$16&amp;"$3:$"&amp;$CJ$16&amp;"$200"),CH$3,PFM_eServices!$GT$3:$GT$200,$CD14)</f>
        <v>0</v>
      </c>
      <c r="CI14" s="44">
        <f ca="1">SUM(CE14:CH14)</f>
        <v>21</v>
      </c>
      <c r="CJ14" s="3"/>
      <c r="CK14" s="246" t="s">
        <v>8998</v>
      </c>
      <c r="CL14" s="204">
        <f ca="1">COUNTIFS(INDIRECT("'PFM_eServices'!$"&amp;$CJ$16&amp;"$3:$"&amp;$CJ$16&amp;"$200"),CE$3,PFM_eServices!$GO$3:$GO$200,1)</f>
        <v>31</v>
      </c>
      <c r="CM14" s="205">
        <f ca="1">COUNTIFS(INDIRECT("'PFM_eServices'!$"&amp;$CJ$16&amp;"$3:$"&amp;$CJ$16&amp;"$200"),CF$3,PFM_eServices!$GO$3:$GO$200,1)</f>
        <v>1</v>
      </c>
      <c r="CN14" s="205">
        <f ca="1">COUNTIFS(INDIRECT("'PFM_eServices'!$"&amp;$CJ$16&amp;"$3:$"&amp;$CJ$16&amp;"$200"),CG$3,PFM_eServices!$GO$3:$GO$200,1)</f>
        <v>0</v>
      </c>
      <c r="CO14" s="206">
        <f ca="1">COUNTIFS(INDIRECT("'PFM_eServices'!$"&amp;$CJ$16&amp;"$3:$"&amp;$CJ$16&amp;"$200"),CH$3,PFM_eServices!$GO$3:$GO$200,1)</f>
        <v>0</v>
      </c>
      <c r="CP14" s="44">
        <f ca="1">SUM(CL14:CO14)</f>
        <v>32</v>
      </c>
      <c r="CU14" s="290">
        <v>11</v>
      </c>
      <c r="CV14" s="495">
        <v>11</v>
      </c>
      <c r="CW14" s="48">
        <f>COUNTIF(PFM_eServices!$FA$3:$FA$200,CW$3)</f>
        <v>53</v>
      </c>
      <c r="CX14" s="48">
        <f>COUNTIF(PFM_eServices!$FA$3:$FA$200,CX$3)</f>
        <v>41</v>
      </c>
      <c r="CY14" s="48">
        <f>COUNTIF(PFM_eServices!$FA$3:$FA$200,CY$3)</f>
        <v>38</v>
      </c>
      <c r="CZ14" s="48">
        <f>COUNTIF(PFM_eServices!$FA$3:$FA$200,CZ$3)</f>
        <v>66</v>
      </c>
      <c r="DA14" s="48">
        <f t="shared" si="2"/>
        <v>198</v>
      </c>
      <c r="DB14" s="291" t="s">
        <v>2849</v>
      </c>
      <c r="DC14" s="3" t="s">
        <v>4344</v>
      </c>
      <c r="DD14" s="3"/>
      <c r="DE14" s="495">
        <v>11</v>
      </c>
      <c r="DF14" s="48">
        <f>COUNTIFS(PFM_eServices!$FA$3:$FA$200,DF$3,PFM_eServices!$GN$3:$GN$200,"&gt;A")</f>
        <v>50</v>
      </c>
      <c r="DG14" s="48">
        <f>COUNTIFS(PFM_eServices!$FA$3:$FA$200,DG$3,PFM_eServices!$GN$3:$GN$200,"&gt;A")</f>
        <v>39</v>
      </c>
      <c r="DH14" s="48">
        <f>COUNTIFS(PFM_eServices!$FA$3:$FA$200,DH$3,PFM_eServices!$GN$3:$GN$200,"&gt;A")</f>
        <v>33</v>
      </c>
      <c r="DI14" s="48">
        <f>COUNTIFS(PFM_eServices!$FA$3:$FA$200,DI$3,PFM_eServices!$GN$3:$GN$200,"&gt;A")</f>
        <v>46</v>
      </c>
      <c r="DJ14" s="48">
        <f t="shared" si="3"/>
        <v>168</v>
      </c>
      <c r="DK14" s="178"/>
    </row>
    <row r="15" spans="2:115" x14ac:dyDescent="0.25">
      <c r="C15" s="3"/>
      <c r="D15" s="3"/>
      <c r="E15" s="3"/>
      <c r="F15" s="3"/>
      <c r="G15" s="3"/>
      <c r="H15" s="3"/>
      <c r="J15" s="3"/>
      <c r="K15" s="318" t="b">
        <v>0</v>
      </c>
      <c r="L15" s="3"/>
      <c r="M15" s="3"/>
      <c r="N15" s="3"/>
      <c r="O15" s="3"/>
      <c r="P15" s="3"/>
      <c r="S15" s="185" t="s">
        <v>8872</v>
      </c>
      <c r="T15" s="187">
        <f>IF($K$15,COUNTIFS(PFM_eServices!$DX$3:$DX$200,2,PFM_eServices!$GQ$3:$GQ$200,0),COUNTIF(PFM_eServices!$DX$3:$DX$200,2))</f>
        <v>131</v>
      </c>
      <c r="U15" s="335">
        <f>T15/T16</f>
        <v>0.66161616161616166</v>
      </c>
      <c r="Y15">
        <v>1</v>
      </c>
      <c r="AP15" s="987">
        <v>1995</v>
      </c>
      <c r="AQ15" s="987">
        <f>IF($AX$1,COUNTIFS(PFM_eServices!$CI$3:$CI$200,$AP15,PFM_eServices!$GQ$3:$GQ$200,0),COUNTIF(PFM_eServices!$CI$3:$CI$200,$AP15))</f>
        <v>1</v>
      </c>
      <c r="AR15" s="987">
        <f t="shared" si="14"/>
        <v>3</v>
      </c>
      <c r="AS15" s="987">
        <f>IF($AX$1,COUNTIFS(PFM_eServices!$AC$3:$AC$200,$AP15,PFM_eServices!$GQ$3:$GQ$200,0),COUNTIF(PFM_eServices!$AC$3:$AC$200,$AP15))</f>
        <v>0</v>
      </c>
      <c r="AT15" s="987">
        <f t="shared" si="4"/>
        <v>9</v>
      </c>
      <c r="AU15" s="987">
        <f>IF($AX$1,COUNTIFS(PFM_eServices!$AN$3:$AN$200,$AP15,PFM_eServices!$GQ$3:$GQ$200,0),COUNTIF(PFM_eServices!$AN$3:$AN$200,$AP15))</f>
        <v>4</v>
      </c>
      <c r="AV15" s="987">
        <f t="shared" si="5"/>
        <v>10</v>
      </c>
      <c r="AW15" s="987">
        <f>IF($AX$1,COUNTIFS(PFM_eServices!$DK$3:$DK$200,$AP15,PFM_eServices!$GQ$3:$GQ$200,0),COUNTIF(PFM_eServices!$DK$3:$DK$200,$AP15))</f>
        <v>3</v>
      </c>
      <c r="AX15" s="987">
        <f t="shared" si="6"/>
        <v>147</v>
      </c>
      <c r="AY15" s="987">
        <f>IF($AX$1,COUNTIFS(PFM_eServices!$DM$3:$DM$200,$AP15,PFM_eServices!$GQ$3:$GQ$200,0),COUNTIF(PFM_eServices!$DM$3:$DM$200,$AP15))</f>
        <v>3</v>
      </c>
      <c r="AZ15" s="987">
        <f t="shared" si="6"/>
        <v>27</v>
      </c>
      <c r="BA15" s="987">
        <f>IF($AX$1,COUNTIFS(PFM_eServices!$DU$3:$DU$200,$AP15,PFM_eServices!$GQ$3:$GQ$200,0),COUNTIF(PFM_eServices!$DU$3:$DU$200,$AP15))</f>
        <v>6</v>
      </c>
      <c r="BB15" s="987">
        <f t="shared" si="6"/>
        <v>125</v>
      </c>
      <c r="BC15" s="987">
        <f>IF($AX$1,COUNTIFS(PFM_eServices!$EA$3:$EA$200,$AP15,PFM_eServices!$GQ$3:$GQ$200,0),COUNTIF(PFM_eServices!$EA$3:$EA$200,$AP15))</f>
        <v>3</v>
      </c>
      <c r="BD15" s="987">
        <f t="shared" si="6"/>
        <v>8</v>
      </c>
      <c r="BE15" s="987">
        <f>IF($AX$1,COUNTIFS(PFM_eServices!$EE$3:$EE$200,$AP15,PFM_eServices!$GQ$3:$GQ$200,0),COUNTIF(PFM_eServices!$EE$3:$EE$200,$AP15))</f>
        <v>4</v>
      </c>
      <c r="BF15" s="987">
        <f t="shared" si="6"/>
        <v>141</v>
      </c>
      <c r="BG15" s="987">
        <f>IF($AX$1,COUNTIFS(PFM_eServices!$EM$3:$EM$200,$AP15,PFM_eServices!$GQ$3:$GQ$200,0),COUNTIF(PFM_eServices!$EM$3:$EM$200,$AP15))</f>
        <v>0</v>
      </c>
      <c r="BH15" s="987">
        <f t="shared" si="6"/>
        <v>19</v>
      </c>
      <c r="BI15" s="987">
        <f>IF($AX$1,COUNTIFS(PFM_eServices!$ES$3:$ES$200,$AP15,PFM_eServices!$GQ$3:$GQ$200,0),COUNTIF(PFM_eServices!$ES$3:$ES$200,$AP15))</f>
        <v>1</v>
      </c>
      <c r="BJ15" s="987">
        <f t="shared" si="6"/>
        <v>5</v>
      </c>
      <c r="BK15" s="987">
        <f>IF($AX$1,COUNTIFS(PFM_eServices!$EW$3:$EW$200,$AP15,PFM_eServices!$GQ$3:$GQ$200,0),COUNTIF(PFM_eServices!$EW$3:$EW$200,$AP15))</f>
        <v>0</v>
      </c>
      <c r="BL15" s="987">
        <f t="shared" si="6"/>
        <v>0</v>
      </c>
      <c r="BM15" s="987">
        <f>IF($AX$1,COUNTIFS(PFM_eServices!$EZ$3:$EZ$200,$AP15,PFM_eServices!$GQ$3:$GQ$200,0),COUNTIF(PFM_eServices!$EZ$3:$EZ$200,$AP15))</f>
        <v>0</v>
      </c>
      <c r="BN15" s="987">
        <f t="shared" si="7"/>
        <v>0</v>
      </c>
      <c r="BO15" s="987">
        <f>IF($AX$1,COUNTIFS(PFM_eServices!$EZ$3:$EZ$200,$AP15,PFM_eServices!$FA$3:$FA$200,3,PFM_eServices!$GQ$3:$GQ$200,0),COUNTIFS(PFM_eServices!$EZ$3:$EZ$200,$AP15,PFM_eServices!$FA$3:$FA$200,3))</f>
        <v>0</v>
      </c>
      <c r="BP15" s="987">
        <f t="shared" si="8"/>
        <v>0</v>
      </c>
      <c r="BQ15" s="987">
        <f>IF($AX$1,COUNTIFS(PFM_eServices!$FK$3:$FK$200,$AP15,PFM_eServices!$GQ$3:$GQ$200,0),COUNTIF(PFM_eServices!$FK$3:$FK$200,$AP15))</f>
        <v>0</v>
      </c>
      <c r="BR15" s="987">
        <f t="shared" si="9"/>
        <v>4</v>
      </c>
      <c r="BS15" s="987">
        <f>IF($AX$1,COUNTIFS(PFM_eServices!$FS$3:$FS$200,$AP15,PFM_eServices!$GQ$3:$GQ$200,0),COUNTIF(PFM_eServices!$FS$3:$FS$200,$AP15))</f>
        <v>1</v>
      </c>
      <c r="BT15" s="987">
        <f t="shared" si="10"/>
        <v>5</v>
      </c>
      <c r="BU15" s="987">
        <f>IF($AX$1,COUNTIFS(PFM_eServices!$FY$3:$FY$200,$AP15,PFM_eServices!$GQ$3:$GQ$200,0),COUNTIF(PFM_eServices!$FY$3:$FY$200,$AP15))</f>
        <v>0</v>
      </c>
      <c r="BV15" s="987">
        <f t="shared" si="11"/>
        <v>0</v>
      </c>
      <c r="BW15" s="987">
        <f>IF($AX$1,COUNTIFS(PFM_eServices!$DI$3:$DI$200,$AP15,PFM_eServices!$GQ$3:$GQ$200,0),COUNTIF(PFM_eServices!$DI$3:$DI$200,$AP15))</f>
        <v>1</v>
      </c>
      <c r="BX15" s="987">
        <f t="shared" si="12"/>
        <v>1</v>
      </c>
      <c r="BY15" s="987">
        <f>IF($AX$1,COUNTIFS(PFM_eServices!$GF$3:$GF$200,$AP15,PFM_eServices!$GQ$3:$GQ$200,0),COUNTIF(PFM_eServices!$GF$3:$GF$200,$AP15))</f>
        <v>7</v>
      </c>
      <c r="BZ15" s="987">
        <f t="shared" si="13"/>
        <v>71</v>
      </c>
      <c r="CJ15" s="290">
        <v>1</v>
      </c>
      <c r="CK15" s="318" t="b">
        <v>0</v>
      </c>
      <c r="CL15" s="290"/>
      <c r="CU15" s="290">
        <v>12</v>
      </c>
      <c r="CV15" s="495">
        <v>12</v>
      </c>
      <c r="CW15" s="48">
        <f>COUNTIF(PFM_eServices!$FH$3:$FH$200,CW$3)</f>
        <v>26</v>
      </c>
      <c r="CX15" s="48">
        <f>COUNTIF(PFM_eServices!$FH$3:$FH$200,CX$3)</f>
        <v>96</v>
      </c>
      <c r="CY15" s="48">
        <f>COUNTIF(PFM_eServices!$FH$3:$FH$200,CY$3)</f>
        <v>76</v>
      </c>
      <c r="CZ15" s="48"/>
      <c r="DA15" s="48">
        <f t="shared" si="2"/>
        <v>198</v>
      </c>
      <c r="DB15" s="291" t="s">
        <v>7823</v>
      </c>
      <c r="DC15" s="3" t="s">
        <v>8889</v>
      </c>
      <c r="DD15" s="3"/>
      <c r="DE15" s="495">
        <v>12</v>
      </c>
      <c r="DF15" s="48">
        <f>COUNTIFS(PFM_eServices!$FH$3:$FH$200,DF$3,PFM_eServices!$GN$3:$GN$200,"&gt;A")</f>
        <v>21</v>
      </c>
      <c r="DG15" s="48">
        <f>COUNTIFS(PFM_eServices!$FH$3:$FH$200,DG$3,PFM_eServices!$GN$3:$GN$200,"&gt;A")</f>
        <v>90</v>
      </c>
      <c r="DH15" s="48">
        <f>COUNTIFS(PFM_eServices!$FH$3:$FH$200,DH$3,PFM_eServices!$GN$3:$GN$200,"&gt;A")</f>
        <v>57</v>
      </c>
      <c r="DI15" s="48"/>
      <c r="DJ15" s="48">
        <f t="shared" si="3"/>
        <v>168</v>
      </c>
      <c r="DK15" s="178"/>
    </row>
    <row r="16" spans="2:115" x14ac:dyDescent="0.25">
      <c r="B16" s="3"/>
      <c r="C16" s="3"/>
      <c r="D16" s="3"/>
      <c r="E16" s="3"/>
      <c r="F16" s="3"/>
      <c r="G16" s="3"/>
      <c r="H16" s="3"/>
      <c r="I16" s="3"/>
      <c r="J16" s="3"/>
      <c r="K16" s="1019"/>
      <c r="L16" s="1019"/>
      <c r="M16" s="1019"/>
      <c r="N16" s="1019"/>
      <c r="O16" s="1019"/>
      <c r="P16" s="1019"/>
      <c r="T16" s="38">
        <f>SUM(T13:T15)</f>
        <v>198</v>
      </c>
      <c r="AP16" s="987">
        <v>1996</v>
      </c>
      <c r="AQ16" s="987">
        <f>IF($AX$1,COUNTIFS(PFM_eServices!$CI$3:$CI$200,$AP16,PFM_eServices!$GQ$3:$GQ$200,0),COUNTIF(PFM_eServices!$CI$3:$CI$200,$AP16))</f>
        <v>1</v>
      </c>
      <c r="AR16" s="987">
        <f t="shared" si="14"/>
        <v>4</v>
      </c>
      <c r="AS16" s="987">
        <f>IF($AX$1,COUNTIFS(PFM_eServices!$AC$3:$AC$200,$AP16,PFM_eServices!$GQ$3:$GQ$200,0),COUNTIF(PFM_eServices!$AC$3:$AC$200,$AP16))</f>
        <v>9</v>
      </c>
      <c r="AT16" s="987">
        <f t="shared" si="4"/>
        <v>18</v>
      </c>
      <c r="AU16" s="987">
        <f>IF($AX$1,COUNTIFS(PFM_eServices!$AN$3:$AN$200,$AP16,PFM_eServices!$GQ$3:$GQ$200,0),COUNTIF(PFM_eServices!$AN$3:$AN$200,$AP16))</f>
        <v>5</v>
      </c>
      <c r="AV16" s="987">
        <f t="shared" si="5"/>
        <v>15</v>
      </c>
      <c r="AW16" s="987">
        <f>IF($AX$1,COUNTIFS(PFM_eServices!$DK$3:$DK$200,$AP16,PFM_eServices!$GQ$3:$GQ$200,0),COUNTIF(PFM_eServices!$DK$3:$DK$200,$AP16))</f>
        <v>8</v>
      </c>
      <c r="AX16" s="987">
        <f t="shared" si="6"/>
        <v>155</v>
      </c>
      <c r="AY16" s="987">
        <f>IF($AX$1,COUNTIFS(PFM_eServices!$DM$3:$DM$200,$AP16,PFM_eServices!$GQ$3:$GQ$200,0),COUNTIF(PFM_eServices!$DM$3:$DM$200,$AP16))</f>
        <v>0</v>
      </c>
      <c r="AZ16" s="987">
        <f t="shared" si="6"/>
        <v>27</v>
      </c>
      <c r="BA16" s="987">
        <f>IF($AX$1,COUNTIFS(PFM_eServices!$DU$3:$DU$200,$AP16,PFM_eServices!$GQ$3:$GQ$200,0),COUNTIF(PFM_eServices!$DU$3:$DU$200,$AP16))</f>
        <v>1</v>
      </c>
      <c r="BB16" s="987">
        <f t="shared" si="6"/>
        <v>126</v>
      </c>
      <c r="BC16" s="987">
        <f>IF($AX$1,COUNTIFS(PFM_eServices!$EA$3:$EA$200,$AP16,PFM_eServices!$GQ$3:$GQ$200,0),COUNTIF(PFM_eServices!$EA$3:$EA$200,$AP16))</f>
        <v>3</v>
      </c>
      <c r="BD16" s="987">
        <f t="shared" si="6"/>
        <v>11</v>
      </c>
      <c r="BE16" s="987">
        <f>IF($AX$1,COUNTIFS(PFM_eServices!$EE$3:$EE$200,$AP16,PFM_eServices!$GQ$3:$GQ$200,0),COUNTIF(PFM_eServices!$EE$3:$EE$200,$AP16))</f>
        <v>2</v>
      </c>
      <c r="BF16" s="987">
        <f t="shared" si="6"/>
        <v>143</v>
      </c>
      <c r="BG16" s="987">
        <f>IF($AX$1,COUNTIFS(PFM_eServices!$EM$3:$EM$200,$AP16,PFM_eServices!$GQ$3:$GQ$200,0),COUNTIF(PFM_eServices!$EM$3:$EM$200,$AP16))</f>
        <v>4</v>
      </c>
      <c r="BH16" s="987">
        <f t="shared" si="6"/>
        <v>23</v>
      </c>
      <c r="BI16" s="987">
        <f>IF($AX$1,COUNTIFS(PFM_eServices!$ES$3:$ES$200,$AP16,PFM_eServices!$GQ$3:$GQ$200,0),COUNTIF(PFM_eServices!$ES$3:$ES$200,$AP16))</f>
        <v>1</v>
      </c>
      <c r="BJ16" s="987">
        <f t="shared" si="6"/>
        <v>6</v>
      </c>
      <c r="BK16" s="987">
        <f>IF($AX$1,COUNTIFS(PFM_eServices!$EW$3:$EW$200,$AP16,PFM_eServices!$GQ$3:$GQ$200,0),COUNTIF(PFM_eServices!$EW$3:$EW$200,$AP16))</f>
        <v>0</v>
      </c>
      <c r="BL16" s="987">
        <f t="shared" si="6"/>
        <v>0</v>
      </c>
      <c r="BM16" s="987">
        <f>IF($AX$1,COUNTIFS(PFM_eServices!$EZ$3:$EZ$200,$AP16,PFM_eServices!$GQ$3:$GQ$200,0),COUNTIF(PFM_eServices!$EZ$3:$EZ$200,$AP16))</f>
        <v>0</v>
      </c>
      <c r="BN16" s="987">
        <f t="shared" si="7"/>
        <v>0</v>
      </c>
      <c r="BO16" s="987">
        <f>IF($AX$1,COUNTIFS(PFM_eServices!$EZ$3:$EZ$200,$AP16,PFM_eServices!$FA$3:$FA$200,3,PFM_eServices!$GQ$3:$GQ$200,0),COUNTIFS(PFM_eServices!$EZ$3:$EZ$200,$AP16,PFM_eServices!$FA$3:$FA$200,3))</f>
        <v>0</v>
      </c>
      <c r="BP16" s="987">
        <f t="shared" si="8"/>
        <v>0</v>
      </c>
      <c r="BQ16" s="987">
        <f>IF($AX$1,COUNTIFS(PFM_eServices!$FK$3:$FK$200,$AP16,PFM_eServices!$GQ$3:$GQ$200,0),COUNTIF(PFM_eServices!$FK$3:$FK$200,$AP16))</f>
        <v>0</v>
      </c>
      <c r="BR16" s="987">
        <f t="shared" si="9"/>
        <v>4</v>
      </c>
      <c r="BS16" s="987">
        <f>IF($AX$1,COUNTIFS(PFM_eServices!$FS$3:$FS$200,$AP16,PFM_eServices!$GQ$3:$GQ$200,0),COUNTIF(PFM_eServices!$FS$3:$FS$200,$AP16))</f>
        <v>0</v>
      </c>
      <c r="BT16" s="987">
        <f t="shared" si="10"/>
        <v>5</v>
      </c>
      <c r="BU16" s="987">
        <f>IF($AX$1,COUNTIFS(PFM_eServices!$FY$3:$FY$200,$AP16,PFM_eServices!$GQ$3:$GQ$200,0),COUNTIF(PFM_eServices!$FY$3:$FY$200,$AP16))</f>
        <v>1</v>
      </c>
      <c r="BV16" s="987">
        <f t="shared" si="11"/>
        <v>1</v>
      </c>
      <c r="BW16" s="987">
        <f>IF($AX$1,COUNTIFS(PFM_eServices!$DI$3:$DI$200,$AP16,PFM_eServices!$GQ$3:$GQ$200,0),COUNTIF(PFM_eServices!$DI$3:$DI$200,$AP16))</f>
        <v>1</v>
      </c>
      <c r="BX16" s="987">
        <f t="shared" si="12"/>
        <v>2</v>
      </c>
      <c r="BY16" s="987">
        <f>IF($AX$1,COUNTIFS(PFM_eServices!$GF$3:$GF$200,$AP16,PFM_eServices!$GQ$3:$GQ$200,0),COUNTIF(PFM_eServices!$GF$3:$GF$200,$AP16))</f>
        <v>5</v>
      </c>
      <c r="BZ16" s="987">
        <f t="shared" si="13"/>
        <v>76</v>
      </c>
      <c r="CC16" s="309" t="s">
        <v>2556</v>
      </c>
      <c r="CJ16" s="290" t="str">
        <f>VLOOKUP(CJ15,CU4:DB42,8,FALSE)</f>
        <v>EU</v>
      </c>
      <c r="CK16" s="361"/>
      <c r="CL16" s="361"/>
      <c r="CM16" s="361"/>
      <c r="CN16" s="361"/>
      <c r="CO16" s="361"/>
      <c r="CP16" s="361"/>
      <c r="CQ16" s="361"/>
      <c r="CU16" s="290">
        <v>13</v>
      </c>
      <c r="CV16" s="495">
        <v>13</v>
      </c>
      <c r="CW16" s="48">
        <f>COUNTIF(PFM_eServices!$FL$3:$FL$200,CW$3)</f>
        <v>15</v>
      </c>
      <c r="CX16" s="48">
        <f>COUNTIF(PFM_eServices!$FL$3:$FL$200,CX$3)</f>
        <v>11</v>
      </c>
      <c r="CY16" s="48">
        <f>COUNTIF(PFM_eServices!$FL$3:$FL$200,CY$3)</f>
        <v>32</v>
      </c>
      <c r="CZ16" s="48">
        <f>COUNTIF(PFM_eServices!$FL$3:$FL$200,CZ$3)</f>
        <v>140</v>
      </c>
      <c r="DA16" s="48">
        <f t="shared" si="2"/>
        <v>198</v>
      </c>
      <c r="DB16" s="291" t="s">
        <v>7832</v>
      </c>
      <c r="DC16" s="3" t="s">
        <v>8890</v>
      </c>
      <c r="DD16" s="3"/>
      <c r="DE16" s="495">
        <v>13</v>
      </c>
      <c r="DF16" s="48">
        <f>COUNTIFS(PFM_eServices!$FL$3:$FL$200,DF$3,PFM_eServices!$GN$3:$GN$200,"&gt;A")</f>
        <v>12</v>
      </c>
      <c r="DG16" s="48">
        <f>COUNTIFS(PFM_eServices!$FL$3:$FL$200,DG$3,PFM_eServices!$GN$3:$GN$200,"&gt;A")</f>
        <v>9</v>
      </c>
      <c r="DH16" s="48">
        <f>COUNTIFS(PFM_eServices!$FL$3:$FL$200,DH$3,PFM_eServices!$GN$3:$GN$200,"&gt;A")</f>
        <v>30</v>
      </c>
      <c r="DI16" s="48">
        <f>COUNTIFS(PFM_eServices!$FL$3:$FL$200,DI$3,PFM_eServices!$GN$3:$GN$200,"&gt;A")</f>
        <v>117</v>
      </c>
      <c r="DJ16" s="48">
        <f t="shared" si="3"/>
        <v>168</v>
      </c>
      <c r="DK16" s="178"/>
    </row>
    <row r="17" spans="2:116" x14ac:dyDescent="0.25">
      <c r="E17" s="3"/>
      <c r="G17" s="3"/>
      <c r="H17" s="3"/>
      <c r="I17" s="3"/>
      <c r="J17" s="3"/>
      <c r="K17" s="3"/>
      <c r="L17" s="3"/>
      <c r="M17" s="3"/>
      <c r="N17" s="3"/>
      <c r="O17" s="3"/>
      <c r="P17" s="3"/>
      <c r="AP17" s="987">
        <v>1997</v>
      </c>
      <c r="AQ17" s="987">
        <f>IF($AX$1,COUNTIFS(PFM_eServices!$CI$3:$CI$200,$AP17,PFM_eServices!$GQ$3:$GQ$200,0),COUNTIF(PFM_eServices!$CI$3:$CI$200,$AP17))</f>
        <v>3</v>
      </c>
      <c r="AR17" s="987">
        <f t="shared" si="14"/>
        <v>7</v>
      </c>
      <c r="AS17" s="987">
        <f>IF($AX$1,COUNTIFS(PFM_eServices!$AC$3:$AC$200,$AP17,PFM_eServices!$GQ$3:$GQ$200,0),COUNTIF(PFM_eServices!$AC$3:$AC$200,$AP17))</f>
        <v>6</v>
      </c>
      <c r="AT17" s="987">
        <f t="shared" si="4"/>
        <v>24</v>
      </c>
      <c r="AU17" s="987">
        <f>IF($AX$1,COUNTIFS(PFM_eServices!$AN$3:$AN$200,$AP17,PFM_eServices!$GQ$3:$GQ$200,0),COUNTIF(PFM_eServices!$AN$3:$AN$200,$AP17))</f>
        <v>4</v>
      </c>
      <c r="AV17" s="987">
        <f t="shared" si="5"/>
        <v>19</v>
      </c>
      <c r="AW17" s="987">
        <f>IF($AX$1,COUNTIFS(PFM_eServices!$DK$3:$DK$200,$AP17,PFM_eServices!$GQ$3:$GQ$200,0),COUNTIF(PFM_eServices!$DK$3:$DK$200,$AP17))</f>
        <v>6</v>
      </c>
      <c r="AX17" s="987">
        <f t="shared" si="6"/>
        <v>161</v>
      </c>
      <c r="AY17" s="987">
        <f>IF($AX$1,COUNTIFS(PFM_eServices!$DM$3:$DM$200,$AP17,PFM_eServices!$GQ$3:$GQ$200,0),COUNTIF(PFM_eServices!$DM$3:$DM$200,$AP17))</f>
        <v>7</v>
      </c>
      <c r="AZ17" s="987">
        <f t="shared" si="6"/>
        <v>34</v>
      </c>
      <c r="BA17" s="987">
        <f>IF($AX$1,COUNTIFS(PFM_eServices!$DU$3:$DU$200,$AP17,PFM_eServices!$GQ$3:$GQ$200,0),COUNTIF(PFM_eServices!$DU$3:$DU$200,$AP17))</f>
        <v>6</v>
      </c>
      <c r="BB17" s="987">
        <f t="shared" si="6"/>
        <v>132</v>
      </c>
      <c r="BC17" s="987">
        <f>IF($AX$1,COUNTIFS(PFM_eServices!$EA$3:$EA$200,$AP17,PFM_eServices!$GQ$3:$GQ$200,0),COUNTIF(PFM_eServices!$EA$3:$EA$200,$AP17))</f>
        <v>5</v>
      </c>
      <c r="BD17" s="987">
        <f t="shared" si="6"/>
        <v>16</v>
      </c>
      <c r="BE17" s="987">
        <f>IF($AX$1,COUNTIFS(PFM_eServices!$EE$3:$EE$200,$AP17,PFM_eServices!$GQ$3:$GQ$200,0),COUNTIF(PFM_eServices!$EE$3:$EE$200,$AP17))</f>
        <v>6</v>
      </c>
      <c r="BF17" s="987">
        <f t="shared" si="6"/>
        <v>149</v>
      </c>
      <c r="BG17" s="987">
        <f>IF($AX$1,COUNTIFS(PFM_eServices!$EM$3:$EM$200,$AP17,PFM_eServices!$GQ$3:$GQ$200,0),COUNTIF(PFM_eServices!$EM$3:$EM$200,$AP17))</f>
        <v>4</v>
      </c>
      <c r="BH17" s="987">
        <f t="shared" si="6"/>
        <v>27</v>
      </c>
      <c r="BI17" s="987">
        <f>IF($AX$1,COUNTIFS(PFM_eServices!$ES$3:$ES$200,$AP17,PFM_eServices!$GQ$3:$GQ$200,0),COUNTIF(PFM_eServices!$ES$3:$ES$200,$AP17))</f>
        <v>2</v>
      </c>
      <c r="BJ17" s="987">
        <f t="shared" si="6"/>
        <v>8</v>
      </c>
      <c r="BK17" s="987">
        <f>IF($AX$1,COUNTIFS(PFM_eServices!$EW$3:$EW$200,$AP17,PFM_eServices!$GQ$3:$GQ$200,0),COUNTIF(PFM_eServices!$EW$3:$EW$200,$AP17))</f>
        <v>0</v>
      </c>
      <c r="BL17" s="987">
        <f t="shared" si="6"/>
        <v>0</v>
      </c>
      <c r="BM17" s="987">
        <f>IF($AX$1,COUNTIFS(PFM_eServices!$EZ$3:$EZ$200,$AP17,PFM_eServices!$GQ$3:$GQ$200,0),COUNTIF(PFM_eServices!$EZ$3:$EZ$200,$AP17))</f>
        <v>0</v>
      </c>
      <c r="BN17" s="987">
        <f t="shared" si="7"/>
        <v>0</v>
      </c>
      <c r="BO17" s="987">
        <f>IF($AX$1,COUNTIFS(PFM_eServices!$EZ$3:$EZ$200,$AP17,PFM_eServices!$FA$3:$FA$200,3,PFM_eServices!$GQ$3:$GQ$200,0),COUNTIFS(PFM_eServices!$EZ$3:$EZ$200,$AP17,PFM_eServices!$FA$3:$FA$200,3))</f>
        <v>0</v>
      </c>
      <c r="BP17" s="987">
        <f t="shared" si="8"/>
        <v>0</v>
      </c>
      <c r="BQ17" s="987">
        <f>IF($AX$1,COUNTIFS(PFM_eServices!$FK$3:$FK$200,$AP17,PFM_eServices!$GQ$3:$GQ$200,0),COUNTIF(PFM_eServices!$FK$3:$FK$200,$AP17))</f>
        <v>2</v>
      </c>
      <c r="BR17" s="987">
        <f t="shared" si="9"/>
        <v>6</v>
      </c>
      <c r="BS17" s="987">
        <f>IF($AX$1,COUNTIFS(PFM_eServices!$FS$3:$FS$200,$AP17,PFM_eServices!$GQ$3:$GQ$200,0),COUNTIF(PFM_eServices!$FS$3:$FS$200,$AP17))</f>
        <v>1</v>
      </c>
      <c r="BT17" s="987">
        <f t="shared" si="10"/>
        <v>6</v>
      </c>
      <c r="BU17" s="987">
        <f>IF($AX$1,COUNTIFS(PFM_eServices!$FY$3:$FY$200,$AP17,PFM_eServices!$GQ$3:$GQ$200,0),COUNTIF(PFM_eServices!$FY$3:$FY$200,$AP17))</f>
        <v>0</v>
      </c>
      <c r="BV17" s="987">
        <f t="shared" si="11"/>
        <v>1</v>
      </c>
      <c r="BW17" s="987">
        <f>IF($AX$1,COUNTIFS(PFM_eServices!$DI$3:$DI$200,$AP17,PFM_eServices!$GQ$3:$GQ$200,0),COUNTIF(PFM_eServices!$DI$3:$DI$200,$AP17))</f>
        <v>1</v>
      </c>
      <c r="BX17" s="987">
        <f t="shared" si="12"/>
        <v>3</v>
      </c>
      <c r="BY17" s="987">
        <f>IF($AX$1,COUNTIFS(PFM_eServices!$GF$3:$GF$200,$AP17,PFM_eServices!$GQ$3:$GQ$200,0),COUNTIF(PFM_eServices!$GF$3:$GF$200,$AP17))</f>
        <v>11</v>
      </c>
      <c r="BZ17" s="987">
        <f t="shared" si="13"/>
        <v>87</v>
      </c>
      <c r="CD17" s="320"/>
      <c r="CE17" s="321" t="s">
        <v>2657</v>
      </c>
      <c r="CF17" s="275">
        <f>VLOOKUP($CJ$15,$CU$4:$DC$22,2,FALSE)</f>
        <v>1</v>
      </c>
      <c r="CG17" t="str">
        <f>VLOOKUP($CJ$15,$CU$4:$DC$22,9,FALSE)</f>
        <v>Type of e-Gov/e-Service portal</v>
      </c>
      <c r="CU17" s="290">
        <v>14</v>
      </c>
      <c r="CV17" s="495">
        <v>14</v>
      </c>
      <c r="CW17" s="48">
        <f>COUNTIF(PFM_eServices!$FM$3:$FM$200,CW$3)</f>
        <v>26</v>
      </c>
      <c r="CX17" s="48">
        <f>COUNTIF(PFM_eServices!$FM$3:$FM$200,CX$3)</f>
        <v>32</v>
      </c>
      <c r="CY17" s="48">
        <f>COUNTIF(PFM_eServices!$FM$3:$FM$200,CY$3)</f>
        <v>140</v>
      </c>
      <c r="CZ17" s="48"/>
      <c r="DA17" s="48">
        <f t="shared" si="2"/>
        <v>198</v>
      </c>
      <c r="DB17" s="291" t="s">
        <v>2850</v>
      </c>
      <c r="DC17" s="3" t="s">
        <v>8891</v>
      </c>
      <c r="DD17" s="3"/>
      <c r="DE17" s="495">
        <v>14</v>
      </c>
      <c r="DF17" s="48">
        <f>COUNTIFS(PFM_eServices!$FM$3:$FM$200,DF$3,PFM_eServices!$GN$3:$GN$200,"&gt;A")</f>
        <v>21</v>
      </c>
      <c r="DG17" s="48">
        <f>COUNTIFS(PFM_eServices!$FM$3:$FM$200,DG$3,PFM_eServices!$GN$3:$GN$200,"&gt;A")</f>
        <v>22</v>
      </c>
      <c r="DH17" s="48">
        <f>COUNTIFS(PFM_eServices!$FM$3:$FM$200,DH$3,PFM_eServices!$GN$3:$GN$200,"&gt;A")</f>
        <v>125</v>
      </c>
      <c r="DI17" s="48"/>
      <c r="DJ17" s="48">
        <f t="shared" si="3"/>
        <v>168</v>
      </c>
      <c r="DK17" s="178"/>
    </row>
    <row r="18" spans="2:116" x14ac:dyDescent="0.25">
      <c r="B18" s="289" t="s">
        <v>9001</v>
      </c>
      <c r="D18" s="3"/>
      <c r="AP18" s="987">
        <v>1998</v>
      </c>
      <c r="AQ18" s="987">
        <f>IF($AX$1,COUNTIFS(PFM_eServices!$CI$3:$CI$200,$AP18,PFM_eServices!$GQ$3:$GQ$200,0),COUNTIF(PFM_eServices!$CI$3:$CI$200,$AP18))</f>
        <v>3</v>
      </c>
      <c r="AR18" s="987">
        <f t="shared" si="14"/>
        <v>10</v>
      </c>
      <c r="AS18" s="987">
        <f>IF($AX$1,COUNTIFS(PFM_eServices!$AC$3:$AC$200,$AP18,PFM_eServices!$GQ$3:$GQ$200,0),COUNTIF(PFM_eServices!$AC$3:$AC$200,$AP18))</f>
        <v>6</v>
      </c>
      <c r="AT18" s="987">
        <f t="shared" si="4"/>
        <v>30</v>
      </c>
      <c r="AU18" s="987">
        <f>IF($AX$1,COUNTIFS(PFM_eServices!$AN$3:$AN$200,$AP18,PFM_eServices!$GQ$3:$GQ$200,0),COUNTIF(PFM_eServices!$AN$3:$AN$200,$AP18))</f>
        <v>6</v>
      </c>
      <c r="AV18" s="987">
        <f t="shared" si="5"/>
        <v>25</v>
      </c>
      <c r="AW18" s="987">
        <f>IF($AX$1,COUNTIFS(PFM_eServices!$DK$3:$DK$200,$AP18,PFM_eServices!$GQ$3:$GQ$200,0),COUNTIF(PFM_eServices!$DK$3:$DK$200,$AP18))</f>
        <v>4</v>
      </c>
      <c r="AX18" s="987">
        <f t="shared" si="6"/>
        <v>165</v>
      </c>
      <c r="AY18" s="987">
        <f>IF($AX$1,COUNTIFS(PFM_eServices!$DM$3:$DM$200,$AP18,PFM_eServices!$GQ$3:$GQ$200,0),COUNTIF(PFM_eServices!$DM$3:$DM$200,$AP18))</f>
        <v>4</v>
      </c>
      <c r="AZ18" s="987">
        <f t="shared" si="6"/>
        <v>38</v>
      </c>
      <c r="BA18" s="987">
        <f>IF($AX$1,COUNTIFS(PFM_eServices!$DU$3:$DU$200,$AP18,PFM_eServices!$GQ$3:$GQ$200,0),COUNTIF(PFM_eServices!$DU$3:$DU$200,$AP18))</f>
        <v>5</v>
      </c>
      <c r="BB18" s="987">
        <f t="shared" si="6"/>
        <v>137</v>
      </c>
      <c r="BC18" s="987">
        <f>IF($AX$1,COUNTIFS(PFM_eServices!$EA$3:$EA$200,$AP18,PFM_eServices!$GQ$3:$GQ$200,0),COUNTIF(PFM_eServices!$EA$3:$EA$200,$AP18))</f>
        <v>5</v>
      </c>
      <c r="BD18" s="987">
        <f t="shared" si="6"/>
        <v>21</v>
      </c>
      <c r="BE18" s="987">
        <f>IF($AX$1,COUNTIFS(PFM_eServices!$EE$3:$EE$200,$AP18,PFM_eServices!$GQ$3:$GQ$200,0),COUNTIF(PFM_eServices!$EE$3:$EE$200,$AP18))</f>
        <v>2</v>
      </c>
      <c r="BF18" s="987">
        <f t="shared" si="6"/>
        <v>151</v>
      </c>
      <c r="BG18" s="987">
        <f>IF($AX$1,COUNTIFS(PFM_eServices!$EM$3:$EM$200,$AP18,PFM_eServices!$GQ$3:$GQ$200,0),COUNTIF(PFM_eServices!$EM$3:$EM$200,$AP18))</f>
        <v>6</v>
      </c>
      <c r="BH18" s="987">
        <f t="shared" si="6"/>
        <v>33</v>
      </c>
      <c r="BI18" s="987">
        <f>IF($AX$1,COUNTIFS(PFM_eServices!$ES$3:$ES$200,$AP18,PFM_eServices!$GQ$3:$GQ$200,0),COUNTIF(PFM_eServices!$ES$3:$ES$200,$AP18))</f>
        <v>5</v>
      </c>
      <c r="BJ18" s="987">
        <f t="shared" si="6"/>
        <v>13</v>
      </c>
      <c r="BK18" s="987">
        <f>IF($AX$1,COUNTIFS(PFM_eServices!$EW$3:$EW$200,$AP18,PFM_eServices!$GQ$3:$GQ$200,0),COUNTIF(PFM_eServices!$EW$3:$EW$200,$AP18))</f>
        <v>0</v>
      </c>
      <c r="BL18" s="987">
        <f t="shared" si="6"/>
        <v>0</v>
      </c>
      <c r="BM18" s="987">
        <f>IF($AX$1,COUNTIFS(PFM_eServices!$EZ$3:$EZ$200,$AP18,PFM_eServices!$GQ$3:$GQ$200,0),COUNTIF(PFM_eServices!$EZ$3:$EZ$200,$AP18))</f>
        <v>0</v>
      </c>
      <c r="BN18" s="987">
        <f t="shared" si="7"/>
        <v>0</v>
      </c>
      <c r="BO18" s="987">
        <f>IF($AX$1,COUNTIFS(PFM_eServices!$EZ$3:$EZ$200,$AP18,PFM_eServices!$FA$3:$FA$200,3,PFM_eServices!$GQ$3:$GQ$200,0),COUNTIFS(PFM_eServices!$EZ$3:$EZ$200,$AP18,PFM_eServices!$FA$3:$FA$200,3))</f>
        <v>0</v>
      </c>
      <c r="BP18" s="987">
        <f t="shared" si="8"/>
        <v>0</v>
      </c>
      <c r="BQ18" s="987">
        <f>IF($AX$1,COUNTIFS(PFM_eServices!$FK$3:$FK$200,$AP18,PFM_eServices!$GQ$3:$GQ$200,0),COUNTIF(PFM_eServices!$FK$3:$FK$200,$AP18))</f>
        <v>1</v>
      </c>
      <c r="BR18" s="987">
        <f t="shared" si="9"/>
        <v>7</v>
      </c>
      <c r="BS18" s="987">
        <f>IF($AX$1,COUNTIFS(PFM_eServices!$FS$3:$FS$200,$AP18,PFM_eServices!$GQ$3:$GQ$200,0),COUNTIF(PFM_eServices!$FS$3:$FS$200,$AP18))</f>
        <v>0</v>
      </c>
      <c r="BT18" s="987">
        <f t="shared" si="10"/>
        <v>6</v>
      </c>
      <c r="BU18" s="987">
        <f>IF($AX$1,COUNTIFS(PFM_eServices!$FY$3:$FY$200,$AP18,PFM_eServices!$GQ$3:$GQ$200,0),COUNTIF(PFM_eServices!$FY$3:$FY$200,$AP18))</f>
        <v>0</v>
      </c>
      <c r="BV18" s="987">
        <f t="shared" si="11"/>
        <v>1</v>
      </c>
      <c r="BW18" s="987">
        <f>IF($AX$1,COUNTIFS(PFM_eServices!$DI$3:$DI$200,$AP18,PFM_eServices!$GQ$3:$GQ$200,0),COUNTIF(PFM_eServices!$DI$3:$DI$200,$AP18))</f>
        <v>1</v>
      </c>
      <c r="BX18" s="987">
        <f t="shared" si="12"/>
        <v>4</v>
      </c>
      <c r="BY18" s="987">
        <f>IF($AX$1,COUNTIFS(PFM_eServices!$GF$3:$GF$200,$AP18,PFM_eServices!$GQ$3:$GQ$200,0),COUNTIF(PFM_eServices!$GF$3:$GF$200,$AP18))</f>
        <v>12</v>
      </c>
      <c r="BZ18" s="987">
        <f t="shared" si="13"/>
        <v>99</v>
      </c>
      <c r="CU18" s="290">
        <v>15</v>
      </c>
      <c r="CV18" s="495">
        <v>15</v>
      </c>
      <c r="CW18" s="48">
        <f>COUNTIF(PFM_eServices!$FP$3:$FP$200,CW$3)</f>
        <v>21</v>
      </c>
      <c r="CX18" s="48">
        <f>COUNTIF(PFM_eServices!$FP$3:$FP$200,CX$3)</f>
        <v>93</v>
      </c>
      <c r="CY18" s="48">
        <f>COUNTIF(PFM_eServices!$FP$3:$FP$200,CY$3)</f>
        <v>84</v>
      </c>
      <c r="CZ18" s="48"/>
      <c r="DA18" s="48">
        <f t="shared" si="2"/>
        <v>198</v>
      </c>
      <c r="DB18" s="291" t="s">
        <v>2854</v>
      </c>
      <c r="DC18" s="3" t="s">
        <v>8892</v>
      </c>
      <c r="DD18" s="3"/>
      <c r="DE18" s="495">
        <v>15</v>
      </c>
      <c r="DF18" s="48">
        <f>COUNTIFS(PFM_eServices!$FP$3:$FP$200,DF$3,PFM_eServices!$GN$3:$GN$200,"&gt;A")</f>
        <v>16</v>
      </c>
      <c r="DG18" s="48">
        <f>COUNTIFS(PFM_eServices!$FP$3:$FP$200,DG$3,PFM_eServices!$GN$3:$GN$200,"&gt;A")</f>
        <v>85</v>
      </c>
      <c r="DH18" s="48">
        <f>COUNTIFS(PFM_eServices!$FP$3:$FP$200,DH$3,PFM_eServices!$GN$3:$GN$200,"&gt;A")</f>
        <v>67</v>
      </c>
      <c r="DI18" s="48"/>
      <c r="DJ18" s="48">
        <f t="shared" si="3"/>
        <v>168</v>
      </c>
      <c r="DK18" s="178"/>
    </row>
    <row r="19" spans="2:116" x14ac:dyDescent="0.25">
      <c r="B19" s="138" t="s">
        <v>1450</v>
      </c>
      <c r="C19" s="139" t="s">
        <v>3532</v>
      </c>
      <c r="F19" s="3"/>
      <c r="AP19" s="987">
        <v>1999</v>
      </c>
      <c r="AQ19" s="987">
        <f>IF($AX$1,COUNTIFS(PFM_eServices!$CI$3:$CI$200,$AP19,PFM_eServices!$GQ$3:$GQ$200,0),COUNTIF(PFM_eServices!$CI$3:$CI$200,$AP19))</f>
        <v>9</v>
      </c>
      <c r="AR19" s="987">
        <f t="shared" si="14"/>
        <v>19</v>
      </c>
      <c r="AS19" s="987">
        <f>IF($AX$1,COUNTIFS(PFM_eServices!$AC$3:$AC$200,$AP19,PFM_eServices!$GQ$3:$GQ$200,0),COUNTIF(PFM_eServices!$AC$3:$AC$200,$AP19))</f>
        <v>2</v>
      </c>
      <c r="AT19" s="987">
        <f t="shared" si="4"/>
        <v>32</v>
      </c>
      <c r="AU19" s="987">
        <f>IF($AX$1,COUNTIFS(PFM_eServices!$AN$3:$AN$200,$AP19,PFM_eServices!$GQ$3:$GQ$200,0),COUNTIF(PFM_eServices!$AN$3:$AN$200,$AP19))</f>
        <v>3</v>
      </c>
      <c r="AV19" s="987">
        <f t="shared" si="5"/>
        <v>28</v>
      </c>
      <c r="AW19" s="987">
        <f>IF($AX$1,COUNTIFS(PFM_eServices!$DK$3:$DK$200,$AP19,PFM_eServices!$GQ$3:$GQ$200,0),COUNTIF(PFM_eServices!$DK$3:$DK$200,$AP19))</f>
        <v>4</v>
      </c>
      <c r="AX19" s="987">
        <f t="shared" si="6"/>
        <v>169</v>
      </c>
      <c r="AY19" s="987">
        <f>IF($AX$1,COUNTIFS(PFM_eServices!$DM$3:$DM$200,$AP19,PFM_eServices!$GQ$3:$GQ$200,0),COUNTIF(PFM_eServices!$DM$3:$DM$200,$AP19))</f>
        <v>5</v>
      </c>
      <c r="AZ19" s="987">
        <f t="shared" si="6"/>
        <v>43</v>
      </c>
      <c r="BA19" s="987">
        <f>IF($AX$1,COUNTIFS(PFM_eServices!$DU$3:$DU$200,$AP19,PFM_eServices!$GQ$3:$GQ$200,0),COUNTIF(PFM_eServices!$DU$3:$DU$200,$AP19))</f>
        <v>4</v>
      </c>
      <c r="BB19" s="987">
        <f t="shared" si="6"/>
        <v>141</v>
      </c>
      <c r="BC19" s="987">
        <f>IF($AX$1,COUNTIFS(PFM_eServices!$EA$3:$EA$200,$AP19,PFM_eServices!$GQ$3:$GQ$200,0),COUNTIF(PFM_eServices!$EA$3:$EA$200,$AP19))</f>
        <v>8</v>
      </c>
      <c r="BD19" s="987">
        <f t="shared" si="6"/>
        <v>29</v>
      </c>
      <c r="BE19" s="987">
        <f>IF($AX$1,COUNTIFS(PFM_eServices!$EE$3:$EE$200,$AP19,PFM_eServices!$GQ$3:$GQ$200,0),COUNTIF(PFM_eServices!$EE$3:$EE$200,$AP19))</f>
        <v>3</v>
      </c>
      <c r="BF19" s="987">
        <f t="shared" si="6"/>
        <v>154</v>
      </c>
      <c r="BG19" s="987">
        <f>IF($AX$1,COUNTIFS(PFM_eServices!$EM$3:$EM$200,$AP19,PFM_eServices!$GQ$3:$GQ$200,0),COUNTIF(PFM_eServices!$EM$3:$EM$200,$AP19))</f>
        <v>12</v>
      </c>
      <c r="BH19" s="987">
        <f t="shared" si="6"/>
        <v>45</v>
      </c>
      <c r="BI19" s="987">
        <f>IF($AX$1,COUNTIFS(PFM_eServices!$ES$3:$ES$200,$AP19,PFM_eServices!$GQ$3:$GQ$200,0),COUNTIF(PFM_eServices!$ES$3:$ES$200,$AP19))</f>
        <v>4</v>
      </c>
      <c r="BJ19" s="987">
        <f t="shared" si="6"/>
        <v>17</v>
      </c>
      <c r="BK19" s="987">
        <f>IF($AX$1,COUNTIFS(PFM_eServices!$EW$3:$EW$200,$AP19,PFM_eServices!$GQ$3:$GQ$200,0),COUNTIF(PFM_eServices!$EW$3:$EW$200,$AP19))</f>
        <v>0</v>
      </c>
      <c r="BL19" s="987">
        <f t="shared" si="6"/>
        <v>0</v>
      </c>
      <c r="BM19" s="987">
        <f>IF($AX$1,COUNTIFS(PFM_eServices!$EZ$3:$EZ$200,$AP19,PFM_eServices!$GQ$3:$GQ$200,0),COUNTIF(PFM_eServices!$EZ$3:$EZ$200,$AP19))</f>
        <v>1</v>
      </c>
      <c r="BN19" s="987">
        <f t="shared" si="7"/>
        <v>1</v>
      </c>
      <c r="BO19" s="987">
        <f>IF($AX$1,COUNTIFS(PFM_eServices!$EZ$3:$EZ$200,$AP19,PFM_eServices!$FA$3:$FA$200,3,PFM_eServices!$GQ$3:$GQ$200,0),COUNTIFS(PFM_eServices!$EZ$3:$EZ$200,$AP19,PFM_eServices!$FA$3:$FA$200,3))</f>
        <v>0</v>
      </c>
      <c r="BP19" s="987">
        <f t="shared" si="8"/>
        <v>0</v>
      </c>
      <c r="BQ19" s="987">
        <f>IF($AX$1,COUNTIFS(PFM_eServices!$FK$3:$FK$200,$AP19,PFM_eServices!$GQ$3:$GQ$200,0),COUNTIF(PFM_eServices!$FK$3:$FK$200,$AP19))</f>
        <v>1</v>
      </c>
      <c r="BR19" s="987">
        <f t="shared" si="9"/>
        <v>8</v>
      </c>
      <c r="BS19" s="987">
        <f>IF($AX$1,COUNTIFS(PFM_eServices!$FS$3:$FS$200,$AP19,PFM_eServices!$GQ$3:$GQ$200,0),COUNTIF(PFM_eServices!$FS$3:$FS$200,$AP19))</f>
        <v>4</v>
      </c>
      <c r="BT19" s="987">
        <f t="shared" si="10"/>
        <v>10</v>
      </c>
      <c r="BU19" s="987">
        <f>IF($AX$1,COUNTIFS(PFM_eServices!$FY$3:$FY$200,$AP19,PFM_eServices!$GQ$3:$GQ$200,0),COUNTIF(PFM_eServices!$FY$3:$FY$200,$AP19))</f>
        <v>3</v>
      </c>
      <c r="BV19" s="987">
        <f t="shared" si="11"/>
        <v>4</v>
      </c>
      <c r="BW19" s="987">
        <f>IF($AX$1,COUNTIFS(PFM_eServices!$DI$3:$DI$200,$AP19,PFM_eServices!$GQ$3:$GQ$200,0),COUNTIF(PFM_eServices!$DI$3:$DI$200,$AP19))</f>
        <v>4</v>
      </c>
      <c r="BX19" s="987">
        <f t="shared" si="12"/>
        <v>8</v>
      </c>
      <c r="BY19" s="987">
        <f>IF($AX$1,COUNTIFS(PFM_eServices!$GF$3:$GF$200,$AP19,PFM_eServices!$GQ$3:$GQ$200,0),COUNTIF(PFM_eServices!$GF$3:$GF$200,$AP19))</f>
        <v>8</v>
      </c>
      <c r="BZ19" s="987">
        <f t="shared" si="13"/>
        <v>107</v>
      </c>
      <c r="CD19" s="292" t="s">
        <v>2664</v>
      </c>
      <c r="CU19" s="290">
        <v>16</v>
      </c>
      <c r="CV19" s="495">
        <v>16</v>
      </c>
      <c r="CW19" s="48">
        <f>COUNTIF(PFM_eServices!$FT$3:$FT$200,CW$3)</f>
        <v>14</v>
      </c>
      <c r="CX19" s="48">
        <f>COUNTIF(PFM_eServices!$FT$3:$FT$200,CX$3)</f>
        <v>7</v>
      </c>
      <c r="CY19" s="48">
        <f>COUNTIF(PFM_eServices!$FT$3:$FT$200,CY$3)</f>
        <v>23</v>
      </c>
      <c r="CZ19" s="48">
        <f>COUNTIF(PFM_eServices!$FT$3:$FT$200,CZ$3)</f>
        <v>154</v>
      </c>
      <c r="DA19" s="48">
        <f t="shared" si="2"/>
        <v>198</v>
      </c>
      <c r="DB19" s="291" t="s">
        <v>2855</v>
      </c>
      <c r="DC19" s="3" t="s">
        <v>8893</v>
      </c>
      <c r="DD19" s="3"/>
      <c r="DE19" s="495">
        <v>16</v>
      </c>
      <c r="DF19" s="48">
        <f>COUNTIFS(PFM_eServices!$FT$3:$FT$200,DF$3,PFM_eServices!$GN$3:$GN$200,"&gt;A")</f>
        <v>11</v>
      </c>
      <c r="DG19" s="48">
        <f>COUNTIFS(PFM_eServices!$FT$3:$FT$200,DG$3,PFM_eServices!$GN$3:$GN$200,"&gt;A")</f>
        <v>5</v>
      </c>
      <c r="DH19" s="48">
        <f>COUNTIFS(PFM_eServices!$FT$3:$FT$200,DH$3,PFM_eServices!$GN$3:$GN$200,"&gt;A")</f>
        <v>20</v>
      </c>
      <c r="DI19" s="48">
        <f>COUNTIFS(PFM_eServices!$FT$3:$FT$200,DI$3,PFM_eServices!$GN$3:$GN$200,"&gt;A")</f>
        <v>132</v>
      </c>
      <c r="DJ19" s="48">
        <f t="shared" si="3"/>
        <v>168</v>
      </c>
      <c r="DK19" s="178"/>
    </row>
    <row r="20" spans="2:116" x14ac:dyDescent="0.25">
      <c r="B20" s="138" t="s">
        <v>1546</v>
      </c>
      <c r="C20" s="139" t="s">
        <v>3516</v>
      </c>
      <c r="AP20" s="987">
        <v>2000</v>
      </c>
      <c r="AQ20" s="987">
        <f>IF($AX$1,COUNTIFS(PFM_eServices!$CI$3:$CI$200,$AP20,PFM_eServices!$GQ$3:$GQ$200,0),COUNTIF(PFM_eServices!$CI$3:$CI$200,$AP20))</f>
        <v>4</v>
      </c>
      <c r="AR20" s="987">
        <f t="shared" si="14"/>
        <v>23</v>
      </c>
      <c r="AS20" s="987">
        <f>IF($AX$1,COUNTIFS(PFM_eServices!$AC$3:$AC$200,$AP20,PFM_eServices!$GQ$3:$GQ$200,0),COUNTIF(PFM_eServices!$AC$3:$AC$200,$AP20))</f>
        <v>9</v>
      </c>
      <c r="AT20" s="987">
        <f t="shared" si="4"/>
        <v>41</v>
      </c>
      <c r="AU20" s="987">
        <f>IF($AX$1,COUNTIFS(PFM_eServices!$AN$3:$AN$200,$AP20,PFM_eServices!$GQ$3:$GQ$200,0),COUNTIF(PFM_eServices!$AN$3:$AN$200,$AP20))</f>
        <v>9</v>
      </c>
      <c r="AV20" s="987">
        <f t="shared" si="5"/>
        <v>37</v>
      </c>
      <c r="AW20" s="987">
        <f>IF($AX$1,COUNTIFS(PFM_eServices!$DK$3:$DK$200,$AP20,PFM_eServices!$GQ$3:$GQ$200,0),COUNTIF(PFM_eServices!$DK$3:$DK$200,$AP20))</f>
        <v>1</v>
      </c>
      <c r="AX20" s="987">
        <f t="shared" si="6"/>
        <v>170</v>
      </c>
      <c r="AY20" s="987">
        <f>IF($AX$1,COUNTIFS(PFM_eServices!$DM$3:$DM$200,$AP20,PFM_eServices!$GQ$3:$GQ$200,0),COUNTIF(PFM_eServices!$DM$3:$DM$200,$AP20))</f>
        <v>2</v>
      </c>
      <c r="AZ20" s="987">
        <f t="shared" si="6"/>
        <v>45</v>
      </c>
      <c r="BA20" s="987">
        <f>IF($AX$1,COUNTIFS(PFM_eServices!$DU$3:$DU$200,$AP20,PFM_eServices!$GQ$3:$GQ$200,0),COUNTIF(PFM_eServices!$DU$3:$DU$200,$AP20))</f>
        <v>4</v>
      </c>
      <c r="BB20" s="987">
        <f t="shared" si="6"/>
        <v>145</v>
      </c>
      <c r="BC20" s="987">
        <f>IF($AX$1,COUNTIFS(PFM_eServices!$EA$3:$EA$200,$AP20,PFM_eServices!$GQ$3:$GQ$200,0),COUNTIF(PFM_eServices!$EA$3:$EA$200,$AP20))</f>
        <v>3</v>
      </c>
      <c r="BD20" s="987">
        <f t="shared" si="6"/>
        <v>32</v>
      </c>
      <c r="BE20" s="987">
        <f>IF($AX$1,COUNTIFS(PFM_eServices!$EE$3:$EE$200,$AP20,PFM_eServices!$GQ$3:$GQ$200,0),COUNTIF(PFM_eServices!$EE$3:$EE$200,$AP20))</f>
        <v>2</v>
      </c>
      <c r="BF20" s="987">
        <f t="shared" si="6"/>
        <v>156</v>
      </c>
      <c r="BG20" s="987">
        <f>IF($AX$1,COUNTIFS(PFM_eServices!$EM$3:$EM$200,$AP20,PFM_eServices!$GQ$3:$GQ$200,0),COUNTIF(PFM_eServices!$EM$3:$EM$200,$AP20))</f>
        <v>5</v>
      </c>
      <c r="BH20" s="987">
        <f t="shared" si="6"/>
        <v>50</v>
      </c>
      <c r="BI20" s="987">
        <f>IF($AX$1,COUNTIFS(PFM_eServices!$ES$3:$ES$200,$AP20,PFM_eServices!$GQ$3:$GQ$200,0),COUNTIF(PFM_eServices!$ES$3:$ES$200,$AP20))</f>
        <v>7</v>
      </c>
      <c r="BJ20" s="987">
        <f t="shared" si="6"/>
        <v>24</v>
      </c>
      <c r="BK20" s="987">
        <f>IF($AX$1,COUNTIFS(PFM_eServices!$EW$3:$EW$200,$AP20,PFM_eServices!$GQ$3:$GQ$200,0),COUNTIF(PFM_eServices!$EW$3:$EW$200,$AP20))</f>
        <v>4</v>
      </c>
      <c r="BL20" s="987">
        <f t="shared" si="6"/>
        <v>4</v>
      </c>
      <c r="BM20" s="987">
        <f>IF($AX$1,COUNTIFS(PFM_eServices!$EZ$3:$EZ$200,$AP20,PFM_eServices!$GQ$3:$GQ$200,0),COUNTIF(PFM_eServices!$EZ$3:$EZ$200,$AP20))</f>
        <v>7</v>
      </c>
      <c r="BN20" s="987">
        <f t="shared" si="7"/>
        <v>8</v>
      </c>
      <c r="BO20" s="987">
        <f>IF($AX$1,COUNTIFS(PFM_eServices!$EZ$3:$EZ$200,$AP20,PFM_eServices!$FA$3:$FA$200,3,PFM_eServices!$GQ$3:$GQ$200,0),COUNTIFS(PFM_eServices!$EZ$3:$EZ$200,$AP20,PFM_eServices!$FA$3:$FA$200,3))</f>
        <v>3</v>
      </c>
      <c r="BP20" s="987">
        <f t="shared" si="8"/>
        <v>3</v>
      </c>
      <c r="BQ20" s="987">
        <f>IF($AX$1,COUNTIFS(PFM_eServices!$FK$3:$FK$200,$AP20,PFM_eServices!$GQ$3:$GQ$200,0),COUNTIF(PFM_eServices!$FK$3:$FK$200,$AP20))</f>
        <v>2</v>
      </c>
      <c r="BR20" s="987">
        <f t="shared" si="9"/>
        <v>10</v>
      </c>
      <c r="BS20" s="987">
        <f>IF($AX$1,COUNTIFS(PFM_eServices!$FS$3:$FS$200,$AP20,PFM_eServices!$GQ$3:$GQ$200,0),COUNTIF(PFM_eServices!$FS$3:$FS$200,$AP20))</f>
        <v>2</v>
      </c>
      <c r="BT20" s="987">
        <f t="shared" si="10"/>
        <v>12</v>
      </c>
      <c r="BU20" s="987">
        <f>IF($AX$1,COUNTIFS(PFM_eServices!$FY$3:$FY$200,$AP20,PFM_eServices!$GQ$3:$GQ$200,0),COUNTIF(PFM_eServices!$FY$3:$FY$200,$AP20))</f>
        <v>2</v>
      </c>
      <c r="BV20" s="987">
        <f t="shared" si="11"/>
        <v>6</v>
      </c>
      <c r="BW20" s="987">
        <f>IF($AX$1,COUNTIFS(PFM_eServices!$DI$3:$DI$200,$AP20,PFM_eServices!$GQ$3:$GQ$200,0),COUNTIF(PFM_eServices!$DI$3:$DI$200,$AP20))</f>
        <v>11</v>
      </c>
      <c r="BX20" s="987">
        <f t="shared" si="12"/>
        <v>19</v>
      </c>
      <c r="BY20" s="987">
        <f>IF($AX$1,COUNTIFS(PFM_eServices!$GF$3:$GF$200,$AP20,PFM_eServices!$GQ$3:$GQ$200,0),COUNTIF(PFM_eServices!$GF$3:$GF$200,$AP20))</f>
        <v>4</v>
      </c>
      <c r="BZ20" s="987">
        <f t="shared" si="13"/>
        <v>111</v>
      </c>
      <c r="CU20" s="290">
        <v>17</v>
      </c>
      <c r="CV20" s="495">
        <v>17</v>
      </c>
      <c r="CW20" s="48">
        <f>COUNTIF(PFM_eServices!$FU$3:$FU$200,CW$3)</f>
        <v>21</v>
      </c>
      <c r="CX20" s="48">
        <f>COUNTIF(PFM_eServices!$FU$3:$FU$200,CX$3)</f>
        <v>35</v>
      </c>
      <c r="CY20" s="48">
        <f>COUNTIF(PFM_eServices!$FU$3:$FU$200,CY$3)</f>
        <v>142</v>
      </c>
      <c r="CZ20" s="48"/>
      <c r="DA20" s="48">
        <f t="shared" si="2"/>
        <v>198</v>
      </c>
      <c r="DB20" s="291" t="s">
        <v>7853</v>
      </c>
      <c r="DC20" s="3" t="s">
        <v>8894</v>
      </c>
      <c r="DD20" s="3"/>
      <c r="DE20" s="495">
        <v>17</v>
      </c>
      <c r="DF20" s="48">
        <f>COUNTIFS(PFM_eServices!$FU$3:$FU$200,DF$3,PFM_eServices!$GN$3:$GN$200,"&gt;A")</f>
        <v>16</v>
      </c>
      <c r="DG20" s="48">
        <f>COUNTIFS(PFM_eServices!$FU$3:$FU$200,DG$3,PFM_eServices!$GN$3:$GN$200,"&gt;A")</f>
        <v>24</v>
      </c>
      <c r="DH20" s="48">
        <f>COUNTIFS(PFM_eServices!$FU$3:$FU$200,DH$3,PFM_eServices!$GN$3:$GN$200,"&gt;A")</f>
        <v>128</v>
      </c>
      <c r="DI20" s="48"/>
      <c r="DJ20" s="48">
        <f t="shared" si="3"/>
        <v>168</v>
      </c>
      <c r="DK20" s="178"/>
    </row>
    <row r="21" spans="2:116" x14ac:dyDescent="0.25">
      <c r="B21" s="138" t="s">
        <v>1548</v>
      </c>
      <c r="C21" s="139" t="s">
        <v>3531</v>
      </c>
      <c r="S21" s="328" t="s">
        <v>8874</v>
      </c>
      <c r="T21" s="200" t="s">
        <v>2504</v>
      </c>
      <c r="AP21" s="987">
        <v>2001</v>
      </c>
      <c r="AQ21" s="987">
        <f>IF($AX$1,COUNTIFS(PFM_eServices!$CI$3:$CI$200,$AP21,PFM_eServices!$GQ$3:$GQ$200,0),COUNTIF(PFM_eServices!$CI$3:$CI$200,$AP21))</f>
        <v>9</v>
      </c>
      <c r="AR21" s="987">
        <f t="shared" si="14"/>
        <v>32</v>
      </c>
      <c r="AS21" s="987">
        <f>IF($AX$1,COUNTIFS(PFM_eServices!$AC$3:$AC$200,$AP21,PFM_eServices!$GQ$3:$GQ$200,0),COUNTIF(PFM_eServices!$AC$3:$AC$200,$AP21))</f>
        <v>17</v>
      </c>
      <c r="AT21" s="987">
        <f t="shared" si="4"/>
        <v>58</v>
      </c>
      <c r="AU21" s="987">
        <f>IF($AX$1,COUNTIFS(PFM_eServices!$AN$3:$AN$200,$AP21,PFM_eServices!$GQ$3:$GQ$200,0),COUNTIF(PFM_eServices!$AN$3:$AN$200,$AP21))</f>
        <v>11</v>
      </c>
      <c r="AV21" s="987">
        <f t="shared" si="5"/>
        <v>48</v>
      </c>
      <c r="AW21" s="987">
        <f>IF($AX$1,COUNTIFS(PFM_eServices!$DK$3:$DK$200,$AP21,PFM_eServices!$GQ$3:$GQ$200,0),COUNTIF(PFM_eServices!$DK$3:$DK$200,$AP21))</f>
        <v>3</v>
      </c>
      <c r="AX21" s="987">
        <f t="shared" si="6"/>
        <v>173</v>
      </c>
      <c r="AY21" s="987">
        <f>IF($AX$1,COUNTIFS(PFM_eServices!$DM$3:$DM$200,$AP21,PFM_eServices!$GQ$3:$GQ$200,0),COUNTIF(PFM_eServices!$DM$3:$DM$200,$AP21))</f>
        <v>5</v>
      </c>
      <c r="AZ21" s="987">
        <f t="shared" si="6"/>
        <v>50</v>
      </c>
      <c r="BA21" s="987">
        <f>IF($AX$1,COUNTIFS(PFM_eServices!$DU$3:$DU$200,$AP21,PFM_eServices!$GQ$3:$GQ$200,0),COUNTIF(PFM_eServices!$DU$3:$DU$200,$AP21))</f>
        <v>6</v>
      </c>
      <c r="BB21" s="987">
        <f t="shared" si="6"/>
        <v>151</v>
      </c>
      <c r="BC21" s="987">
        <f>IF($AX$1,COUNTIFS(PFM_eServices!$EA$3:$EA$200,$AP21,PFM_eServices!$GQ$3:$GQ$200,0),COUNTIF(PFM_eServices!$EA$3:$EA$200,$AP21))</f>
        <v>8</v>
      </c>
      <c r="BD21" s="987">
        <f t="shared" si="6"/>
        <v>40</v>
      </c>
      <c r="BE21" s="987">
        <f>IF($AX$1,COUNTIFS(PFM_eServices!$EE$3:$EE$200,$AP21,PFM_eServices!$GQ$3:$GQ$200,0),COUNTIF(PFM_eServices!$EE$3:$EE$200,$AP21))</f>
        <v>4</v>
      </c>
      <c r="BF21" s="987">
        <f t="shared" si="6"/>
        <v>160</v>
      </c>
      <c r="BG21" s="987">
        <f>IF($AX$1,COUNTIFS(PFM_eServices!$EM$3:$EM$200,$AP21,PFM_eServices!$GQ$3:$GQ$200,0),COUNTIF(PFM_eServices!$EM$3:$EM$200,$AP21))</f>
        <v>4</v>
      </c>
      <c r="BH21" s="987">
        <f t="shared" si="6"/>
        <v>54</v>
      </c>
      <c r="BI21" s="987">
        <f>IF($AX$1,COUNTIFS(PFM_eServices!$ES$3:$ES$200,$AP21,PFM_eServices!$GQ$3:$GQ$200,0),COUNTIF(PFM_eServices!$ES$3:$ES$200,$AP21))</f>
        <v>6</v>
      </c>
      <c r="BJ21" s="987">
        <f t="shared" si="6"/>
        <v>30</v>
      </c>
      <c r="BK21" s="987">
        <f>IF($AX$1,COUNTIFS(PFM_eServices!$EW$3:$EW$200,$AP21,PFM_eServices!$GQ$3:$GQ$200,0),COUNTIF(PFM_eServices!$EW$3:$EW$200,$AP21))</f>
        <v>3</v>
      </c>
      <c r="BL21" s="987">
        <f t="shared" si="6"/>
        <v>7</v>
      </c>
      <c r="BM21" s="987">
        <f>IF($AX$1,COUNTIFS(PFM_eServices!$EZ$3:$EZ$200,$AP21,PFM_eServices!$GQ$3:$GQ$200,0),COUNTIF(PFM_eServices!$EZ$3:$EZ$200,$AP21))</f>
        <v>5</v>
      </c>
      <c r="BN21" s="987">
        <f t="shared" si="7"/>
        <v>13</v>
      </c>
      <c r="BO21" s="987">
        <f>IF($AX$1,COUNTIFS(PFM_eServices!$EZ$3:$EZ$200,$AP21,PFM_eServices!$FA$3:$FA$200,3,PFM_eServices!$GQ$3:$GQ$200,0),COUNTIFS(PFM_eServices!$EZ$3:$EZ$200,$AP21,PFM_eServices!$FA$3:$FA$200,3))</f>
        <v>2</v>
      </c>
      <c r="BP21" s="987">
        <f t="shared" si="8"/>
        <v>5</v>
      </c>
      <c r="BQ21" s="987">
        <f>IF($AX$1,COUNTIFS(PFM_eServices!$FK$3:$FK$200,$AP21,PFM_eServices!$GQ$3:$GQ$200,0),COUNTIF(PFM_eServices!$FK$3:$FK$200,$AP21))</f>
        <v>1</v>
      </c>
      <c r="BR21" s="987">
        <f t="shared" si="9"/>
        <v>11</v>
      </c>
      <c r="BS21" s="987">
        <f>IF($AX$1,COUNTIFS(PFM_eServices!$FS$3:$FS$200,$AP21,PFM_eServices!$GQ$3:$GQ$200,0),COUNTIF(PFM_eServices!$FS$3:$FS$200,$AP21))</f>
        <v>2</v>
      </c>
      <c r="BT21" s="987">
        <f t="shared" si="10"/>
        <v>14</v>
      </c>
      <c r="BU21" s="987">
        <f>IF($AX$1,COUNTIFS(PFM_eServices!$FY$3:$FY$200,$AP21,PFM_eServices!$GQ$3:$GQ$200,0),COUNTIF(PFM_eServices!$FY$3:$FY$200,$AP21))</f>
        <v>2</v>
      </c>
      <c r="BV21" s="987">
        <f t="shared" si="11"/>
        <v>8</v>
      </c>
      <c r="BW21" s="987">
        <f>IF($AX$1,COUNTIFS(PFM_eServices!$DI$3:$DI$200,$AP21,PFM_eServices!$GQ$3:$GQ$200,0),COUNTIF(PFM_eServices!$DI$3:$DI$200,$AP21))</f>
        <v>6</v>
      </c>
      <c r="BX21" s="987">
        <f t="shared" si="12"/>
        <v>25</v>
      </c>
      <c r="BY21" s="987">
        <f>IF($AX$1,COUNTIFS(PFM_eServices!$GF$3:$GF$200,$AP21,PFM_eServices!$GQ$3:$GQ$200,0),COUNTIF(PFM_eServices!$GF$3:$GF$200,$AP21))</f>
        <v>8</v>
      </c>
      <c r="BZ21" s="987">
        <f t="shared" si="13"/>
        <v>119</v>
      </c>
      <c r="CU21" s="290">
        <v>18</v>
      </c>
      <c r="CV21" s="495">
        <v>18</v>
      </c>
      <c r="CW21" s="48">
        <f>COUNTIF(PFM_eServices!$FZ$3:$FZ$200,CW$3)</f>
        <v>30</v>
      </c>
      <c r="CX21" s="48">
        <f>COUNTIF(PFM_eServices!$FZ$3:$FZ$200,CX$3)</f>
        <v>26</v>
      </c>
      <c r="CY21" s="48">
        <f>COUNTIF(PFM_eServices!$FZ$3:$FZ$200,CY$3)</f>
        <v>23</v>
      </c>
      <c r="CZ21" s="48">
        <f>COUNTIF(PFM_eServices!$FZ$3:$FZ$200,CZ$3)</f>
        <v>119</v>
      </c>
      <c r="DA21" s="48">
        <f t="shared" si="2"/>
        <v>198</v>
      </c>
      <c r="DB21" s="291" t="s">
        <v>7873</v>
      </c>
      <c r="DC21" s="3" t="s">
        <v>8895</v>
      </c>
      <c r="DD21" s="3"/>
      <c r="DE21" s="495">
        <v>18</v>
      </c>
      <c r="DF21" s="48">
        <f>COUNTIFS(PFM_eServices!$FZ$3:$FZ$200,DF$3,PFM_eServices!$GN$3:$GN$200,"&gt;A")</f>
        <v>24</v>
      </c>
      <c r="DG21" s="48">
        <f>COUNTIFS(PFM_eServices!$FZ$3:$FZ$200,DG$3,PFM_eServices!$GN$3:$GN$200,"&gt;A")</f>
        <v>26</v>
      </c>
      <c r="DH21" s="48">
        <f>COUNTIFS(PFM_eServices!$FZ$3:$FZ$200,DH$3,PFM_eServices!$GN$3:$GN$200,"&gt;A")</f>
        <v>22</v>
      </c>
      <c r="DI21" s="48">
        <f>COUNTIFS(PFM_eServices!$FZ$3:$FZ$200,DI$3,PFM_eServices!$GN$3:$GN$200,"&gt;A")</f>
        <v>96</v>
      </c>
      <c r="DJ21" s="48">
        <f t="shared" si="3"/>
        <v>168</v>
      </c>
      <c r="DK21" s="178"/>
    </row>
    <row r="22" spans="2:116" x14ac:dyDescent="0.25">
      <c r="B22" s="138" t="s">
        <v>1556</v>
      </c>
      <c r="C22" s="454" t="s">
        <v>3530</v>
      </c>
      <c r="S22" s="329" t="s">
        <v>8916</v>
      </c>
      <c r="T22" s="209">
        <f>IF($K$15,COUNTIFS(PFM_eServices!$EB$3:$EB$200,0,PFM_eServices!$GQ$3:$GQ$200,0),COUNTIF(PFM_eServices!$EB$3:$EB$200,0))</f>
        <v>31</v>
      </c>
      <c r="U22" s="335">
        <f>T22/T26</f>
        <v>0.15656565656565657</v>
      </c>
      <c r="AP22" s="987">
        <v>2002</v>
      </c>
      <c r="AQ22" s="987">
        <f>IF($AX$1,COUNTIFS(PFM_eServices!$CI$3:$CI$200,$AP22,PFM_eServices!$GQ$3:$GQ$200,0),COUNTIF(PFM_eServices!$CI$3:$CI$200,$AP22))</f>
        <v>11</v>
      </c>
      <c r="AR22" s="987">
        <f t="shared" si="14"/>
        <v>43</v>
      </c>
      <c r="AS22" s="987">
        <f>IF($AX$1,COUNTIFS(PFM_eServices!$AC$3:$AC$200,$AP22,PFM_eServices!$GQ$3:$GQ$200,0),COUNTIF(PFM_eServices!$AC$3:$AC$200,$AP22))</f>
        <v>8</v>
      </c>
      <c r="AT22" s="987">
        <f t="shared" si="4"/>
        <v>66</v>
      </c>
      <c r="AU22" s="987">
        <f>IF($AX$1,COUNTIFS(PFM_eServices!$AN$3:$AN$200,$AP22,PFM_eServices!$GQ$3:$GQ$200,0),COUNTIF(PFM_eServices!$AN$3:$AN$200,$AP22))</f>
        <v>11</v>
      </c>
      <c r="AV22" s="987">
        <f t="shared" si="5"/>
        <v>59</v>
      </c>
      <c r="AW22" s="987">
        <f>IF($AX$1,COUNTIFS(PFM_eServices!$DK$3:$DK$200,$AP22,PFM_eServices!$GQ$3:$GQ$200,0),COUNTIF(PFM_eServices!$DK$3:$DK$200,$AP22))</f>
        <v>5</v>
      </c>
      <c r="AX22" s="987">
        <f t="shared" si="6"/>
        <v>178</v>
      </c>
      <c r="AY22" s="987">
        <f>IF($AX$1,COUNTIFS(PFM_eServices!$DM$3:$DM$200,$AP22,PFM_eServices!$GQ$3:$GQ$200,0),COUNTIF(PFM_eServices!$DM$3:$DM$200,$AP22))</f>
        <v>10</v>
      </c>
      <c r="AZ22" s="987">
        <f t="shared" si="6"/>
        <v>60</v>
      </c>
      <c r="BA22" s="987">
        <f>IF($AX$1,COUNTIFS(PFM_eServices!$DU$3:$DU$200,$AP22,PFM_eServices!$GQ$3:$GQ$200,0),COUNTIF(PFM_eServices!$DU$3:$DU$200,$AP22))</f>
        <v>6</v>
      </c>
      <c r="BB22" s="987">
        <f t="shared" si="6"/>
        <v>157</v>
      </c>
      <c r="BC22" s="987">
        <f>IF($AX$1,COUNTIFS(PFM_eServices!$EA$3:$EA$200,$AP22,PFM_eServices!$GQ$3:$GQ$200,0),COUNTIF(PFM_eServices!$EA$3:$EA$200,$AP22))</f>
        <v>7</v>
      </c>
      <c r="BD22" s="987">
        <f t="shared" si="6"/>
        <v>47</v>
      </c>
      <c r="BE22" s="987">
        <f>IF($AX$1,COUNTIFS(PFM_eServices!$EE$3:$EE$200,$AP22,PFM_eServices!$GQ$3:$GQ$200,0),COUNTIF(PFM_eServices!$EE$3:$EE$200,$AP22))</f>
        <v>3</v>
      </c>
      <c r="BF22" s="987">
        <f t="shared" si="6"/>
        <v>163</v>
      </c>
      <c r="BG22" s="987">
        <f>IF($AX$1,COUNTIFS(PFM_eServices!$EM$3:$EM$200,$AP22,PFM_eServices!$GQ$3:$GQ$200,0),COUNTIF(PFM_eServices!$EM$3:$EM$200,$AP22))</f>
        <v>8</v>
      </c>
      <c r="BH22" s="987">
        <f t="shared" si="6"/>
        <v>62</v>
      </c>
      <c r="BI22" s="987">
        <f>IF($AX$1,COUNTIFS(PFM_eServices!$ES$3:$ES$200,$AP22,PFM_eServices!$GQ$3:$GQ$200,0),COUNTIF(PFM_eServices!$ES$3:$ES$200,$AP22))</f>
        <v>1</v>
      </c>
      <c r="BJ22" s="987">
        <f t="shared" si="6"/>
        <v>31</v>
      </c>
      <c r="BK22" s="987">
        <f>IF($AX$1,COUNTIFS(PFM_eServices!$EW$3:$EW$200,$AP22,PFM_eServices!$GQ$3:$GQ$200,0),COUNTIF(PFM_eServices!$EW$3:$EW$200,$AP22))</f>
        <v>1</v>
      </c>
      <c r="BL22" s="987">
        <f t="shared" si="6"/>
        <v>8</v>
      </c>
      <c r="BM22" s="987">
        <f>IF($AX$1,COUNTIFS(PFM_eServices!$EZ$3:$EZ$200,$AP22,PFM_eServices!$GQ$3:$GQ$200,0),COUNTIF(PFM_eServices!$EZ$3:$EZ$200,$AP22))</f>
        <v>5</v>
      </c>
      <c r="BN22" s="987">
        <f t="shared" si="7"/>
        <v>18</v>
      </c>
      <c r="BO22" s="987">
        <f>IF($AX$1,COUNTIFS(PFM_eServices!$EZ$3:$EZ$200,$AP22,PFM_eServices!$FA$3:$FA$200,3,PFM_eServices!$GQ$3:$GQ$200,0),COUNTIFS(PFM_eServices!$EZ$3:$EZ$200,$AP22,PFM_eServices!$FA$3:$FA$200,3))</f>
        <v>4</v>
      </c>
      <c r="BP22" s="987">
        <f t="shared" si="8"/>
        <v>9</v>
      </c>
      <c r="BQ22" s="987">
        <f>IF($AX$1,COUNTIFS(PFM_eServices!$FK$3:$FK$200,$AP22,PFM_eServices!$GQ$3:$GQ$200,0),COUNTIF(PFM_eServices!$FK$3:$FK$200,$AP22))</f>
        <v>8</v>
      </c>
      <c r="BR22" s="987">
        <f t="shared" si="9"/>
        <v>19</v>
      </c>
      <c r="BS22" s="987">
        <f>IF($AX$1,COUNTIFS(PFM_eServices!$FS$3:$FS$200,$AP22,PFM_eServices!$GQ$3:$GQ$200,0),COUNTIF(PFM_eServices!$FS$3:$FS$200,$AP22))</f>
        <v>9</v>
      </c>
      <c r="BT22" s="987">
        <f t="shared" si="10"/>
        <v>23</v>
      </c>
      <c r="BU22" s="987">
        <f>IF($AX$1,COUNTIFS(PFM_eServices!$FY$3:$FY$200,$AP22,PFM_eServices!$GQ$3:$GQ$200,0),COUNTIF(PFM_eServices!$FY$3:$FY$200,$AP22))</f>
        <v>10</v>
      </c>
      <c r="BV22" s="987">
        <f t="shared" si="11"/>
        <v>18</v>
      </c>
      <c r="BW22" s="987">
        <f>IF($AX$1,COUNTIFS(PFM_eServices!$DI$3:$DI$200,$AP22,PFM_eServices!$GQ$3:$GQ$200,0),COUNTIF(PFM_eServices!$DI$3:$DI$200,$AP22))</f>
        <v>13</v>
      </c>
      <c r="BX22" s="987">
        <f t="shared" si="12"/>
        <v>38</v>
      </c>
      <c r="BY22" s="987">
        <f>IF($AX$1,COUNTIFS(PFM_eServices!$GF$3:$GF$200,$AP22,PFM_eServices!$GQ$3:$GQ$200,0),COUNTIF(PFM_eServices!$GF$3:$GF$200,$AP22))</f>
        <v>10</v>
      </c>
      <c r="BZ22" s="987">
        <f t="shared" si="13"/>
        <v>129</v>
      </c>
      <c r="CU22" s="290">
        <v>19</v>
      </c>
      <c r="CV22" s="996">
        <v>19</v>
      </c>
      <c r="CW22" s="997">
        <f>COUNTIF(PFM_eServices!$GA$3:$GA$200,CW$3)</f>
        <v>56</v>
      </c>
      <c r="CX22" s="997">
        <f>COUNTIF(PFM_eServices!$GA$3:$GA$200,CX$3)</f>
        <v>65</v>
      </c>
      <c r="CY22" s="997">
        <f>COUNTIF(PFM_eServices!$GA$3:$GA$200,CY$3)</f>
        <v>73</v>
      </c>
      <c r="CZ22" s="997">
        <f>COUNTIF(PFM_eServices!$GA$3:$GA$200,CZ$3)</f>
        <v>4</v>
      </c>
      <c r="DA22" s="997">
        <f t="shared" si="2"/>
        <v>198</v>
      </c>
      <c r="DB22" s="291" t="s">
        <v>8947</v>
      </c>
      <c r="DC22" s="3" t="s">
        <v>8896</v>
      </c>
      <c r="DD22" s="3"/>
      <c r="DE22" s="996">
        <v>19</v>
      </c>
      <c r="DF22" s="997">
        <f>COUNTIFS(PFM_eServices!$GA$3:$GA$200,DF$3,PFM_eServices!$GN$3:$GN$200,"&gt;A")</f>
        <v>50</v>
      </c>
      <c r="DG22" s="997">
        <f>COUNTIFS(PFM_eServices!$GA$3:$GA$200,DG$3,PFM_eServices!$GN$3:$GN$200,"&gt;A")</f>
        <v>62</v>
      </c>
      <c r="DH22" s="997">
        <f>COUNTIFS(PFM_eServices!$GA$3:$GA$200,DH$3,PFM_eServices!$GN$3:$GN$200,"&gt;A")</f>
        <v>53</v>
      </c>
      <c r="DI22" s="997">
        <f>COUNTIFS(PFM_eServices!$GA$3:$GA$200,DI$3,PFM_eServices!$GN$3:$GN$200,"&gt;A")</f>
        <v>3</v>
      </c>
      <c r="DJ22" s="997">
        <f t="shared" si="3"/>
        <v>168</v>
      </c>
      <c r="DK22" s="178"/>
    </row>
    <row r="23" spans="2:116" x14ac:dyDescent="0.25">
      <c r="S23" s="182" t="s">
        <v>8920</v>
      </c>
      <c r="T23" s="184">
        <f>IF($K$15,COUNTIFS(PFM_eServices!$EB$3:$EB$200,1,PFM_eServices!$GQ$3:$GQ$200,0),COUNTIF(PFM_eServices!$EB$3:$EB$200,1))</f>
        <v>0</v>
      </c>
      <c r="U23" s="335">
        <f>T23/T26</f>
        <v>0</v>
      </c>
      <c r="AP23" s="987">
        <v>2003</v>
      </c>
      <c r="AQ23" s="987">
        <f>IF($AX$1,COUNTIFS(PFM_eServices!$CI$3:$CI$200,$AP23,PFM_eServices!$GQ$3:$GQ$200,0),COUNTIF(PFM_eServices!$CI$3:$CI$200,$AP23))</f>
        <v>10</v>
      </c>
      <c r="AR23" s="987">
        <f t="shared" si="14"/>
        <v>53</v>
      </c>
      <c r="AS23" s="987">
        <f>IF($AX$1,COUNTIFS(PFM_eServices!$AC$3:$AC$200,$AP23,PFM_eServices!$GQ$3:$GQ$200,0),COUNTIF(PFM_eServices!$AC$3:$AC$200,$AP23))</f>
        <v>10</v>
      </c>
      <c r="AT23" s="987">
        <f t="shared" si="4"/>
        <v>76</v>
      </c>
      <c r="AU23" s="987">
        <f>IF($AX$1,COUNTIFS(PFM_eServices!$AN$3:$AN$200,$AP23,PFM_eServices!$GQ$3:$GQ$200,0),COUNTIF(PFM_eServices!$AN$3:$AN$200,$AP23))</f>
        <v>8</v>
      </c>
      <c r="AV23" s="987">
        <f t="shared" si="5"/>
        <v>67</v>
      </c>
      <c r="AW23" s="987">
        <f>IF($AX$1,COUNTIFS(PFM_eServices!$DK$3:$DK$200,$AP23,PFM_eServices!$GQ$3:$GQ$200,0),COUNTIF(PFM_eServices!$DK$3:$DK$200,$AP23))</f>
        <v>4</v>
      </c>
      <c r="AX23" s="987">
        <f t="shared" si="6"/>
        <v>182</v>
      </c>
      <c r="AY23" s="987">
        <f>IF($AX$1,COUNTIFS(PFM_eServices!$DM$3:$DM$200,$AP23,PFM_eServices!$GQ$3:$GQ$200,0),COUNTIF(PFM_eServices!$DM$3:$DM$200,$AP23))</f>
        <v>2</v>
      </c>
      <c r="AZ23" s="987">
        <f t="shared" si="6"/>
        <v>62</v>
      </c>
      <c r="BA23" s="987">
        <f>IF($AX$1,COUNTIFS(PFM_eServices!$DU$3:$DU$200,$AP23,PFM_eServices!$GQ$3:$GQ$200,0),COUNTIF(PFM_eServices!$DU$3:$DU$200,$AP23))</f>
        <v>6</v>
      </c>
      <c r="BB23" s="987">
        <f t="shared" si="6"/>
        <v>163</v>
      </c>
      <c r="BC23" s="987">
        <f>IF($AX$1,COUNTIFS(PFM_eServices!$EA$3:$EA$200,$AP23,PFM_eServices!$GQ$3:$GQ$200,0),COUNTIF(PFM_eServices!$EA$3:$EA$200,$AP23))</f>
        <v>9</v>
      </c>
      <c r="BD23" s="987">
        <f t="shared" si="6"/>
        <v>56</v>
      </c>
      <c r="BE23" s="987">
        <f>IF($AX$1,COUNTIFS(PFM_eServices!$EE$3:$EE$200,$AP23,PFM_eServices!$GQ$3:$GQ$200,0),COUNTIF(PFM_eServices!$EE$3:$EE$200,$AP23))</f>
        <v>6</v>
      </c>
      <c r="BF23" s="987">
        <f t="shared" si="6"/>
        <v>169</v>
      </c>
      <c r="BG23" s="987">
        <f>IF($AX$1,COUNTIFS(PFM_eServices!$EM$3:$EM$200,$AP23,PFM_eServices!$GQ$3:$GQ$200,0),COUNTIF(PFM_eServices!$EM$3:$EM$200,$AP23))</f>
        <v>14</v>
      </c>
      <c r="BH23" s="987">
        <f t="shared" si="6"/>
        <v>76</v>
      </c>
      <c r="BI23" s="987">
        <f>IF($AX$1,COUNTIFS(PFM_eServices!$ES$3:$ES$200,$AP23,PFM_eServices!$GQ$3:$GQ$200,0),COUNTIF(PFM_eServices!$ES$3:$ES$200,$AP23))</f>
        <v>5</v>
      </c>
      <c r="BJ23" s="987">
        <f t="shared" si="6"/>
        <v>36</v>
      </c>
      <c r="BK23" s="987">
        <f>IF($AX$1,COUNTIFS(PFM_eServices!$EW$3:$EW$200,$AP23,PFM_eServices!$GQ$3:$GQ$200,0),COUNTIF(PFM_eServices!$EW$3:$EW$200,$AP23))</f>
        <v>0</v>
      </c>
      <c r="BL23" s="987">
        <f t="shared" si="6"/>
        <v>8</v>
      </c>
      <c r="BM23" s="987">
        <f>IF($AX$1,COUNTIFS(PFM_eServices!$EZ$3:$EZ$200,$AP23,PFM_eServices!$GQ$3:$GQ$200,0),COUNTIF(PFM_eServices!$EZ$3:$EZ$200,$AP23))</f>
        <v>6</v>
      </c>
      <c r="BN23" s="987">
        <f t="shared" si="7"/>
        <v>24</v>
      </c>
      <c r="BO23" s="987">
        <f>IF($AX$1,COUNTIFS(PFM_eServices!$EZ$3:$EZ$200,$AP23,PFM_eServices!$FA$3:$FA$200,3,PFM_eServices!$GQ$3:$GQ$200,0),COUNTIFS(PFM_eServices!$EZ$3:$EZ$200,$AP23,PFM_eServices!$FA$3:$FA$200,3))</f>
        <v>3</v>
      </c>
      <c r="BP23" s="987">
        <f t="shared" si="8"/>
        <v>12</v>
      </c>
      <c r="BQ23" s="987">
        <f>IF($AX$1,COUNTIFS(PFM_eServices!$FK$3:$FK$200,$AP23,PFM_eServices!$GQ$3:$GQ$200,0),COUNTIF(PFM_eServices!$FK$3:$FK$200,$AP23))</f>
        <v>7</v>
      </c>
      <c r="BR23" s="987">
        <f t="shared" si="9"/>
        <v>26</v>
      </c>
      <c r="BS23" s="987">
        <f>IF($AX$1,COUNTIFS(PFM_eServices!$FS$3:$FS$200,$AP23,PFM_eServices!$GQ$3:$GQ$200,0),COUNTIF(PFM_eServices!$FS$3:$FS$200,$AP23))</f>
        <v>10</v>
      </c>
      <c r="BT23" s="987">
        <f t="shared" si="10"/>
        <v>33</v>
      </c>
      <c r="BU23" s="987">
        <f>IF($AX$1,COUNTIFS(PFM_eServices!$FY$3:$FY$200,$AP23,PFM_eServices!$GQ$3:$GQ$200,0),COUNTIF(PFM_eServices!$FY$3:$FY$200,$AP23))</f>
        <v>7</v>
      </c>
      <c r="BV23" s="987">
        <f t="shared" si="11"/>
        <v>25</v>
      </c>
      <c r="BW23" s="987">
        <f>IF($AX$1,COUNTIFS(PFM_eServices!$DI$3:$DI$200,$AP23,PFM_eServices!$GQ$3:$GQ$200,0),COUNTIF(PFM_eServices!$DI$3:$DI$200,$AP23))</f>
        <v>8</v>
      </c>
      <c r="BX23" s="987">
        <f t="shared" si="12"/>
        <v>46</v>
      </c>
      <c r="BY23" s="987">
        <f>IF($AX$1,COUNTIFS(PFM_eServices!$GF$3:$GF$200,$AP23,PFM_eServices!$GQ$3:$GQ$200,0),COUNTIF(PFM_eServices!$GF$3:$GF$200,$AP23))</f>
        <v>10</v>
      </c>
      <c r="BZ23" s="987">
        <f t="shared" si="13"/>
        <v>139</v>
      </c>
      <c r="CU23" s="290">
        <v>20</v>
      </c>
      <c r="CV23" s="990"/>
      <c r="CW23" s="274"/>
      <c r="CX23" s="274"/>
      <c r="CY23" s="274"/>
      <c r="CZ23" s="274"/>
      <c r="DA23" s="991"/>
      <c r="DB23" s="992"/>
      <c r="DC23" s="876"/>
      <c r="DD23" s="876"/>
      <c r="DE23" s="990"/>
      <c r="DF23" s="274"/>
      <c r="DG23" s="274"/>
      <c r="DH23" s="274"/>
      <c r="DI23" s="274"/>
      <c r="DJ23" s="991"/>
      <c r="DK23" s="178"/>
    </row>
    <row r="24" spans="2:116" x14ac:dyDescent="0.25">
      <c r="S24" s="329" t="s">
        <v>8921</v>
      </c>
      <c r="T24" s="209">
        <f>IF($K$15,COUNTIFS(PFM_eServices!$EB$3:$EB$200,2,PFM_eServices!$GQ$3:$GQ$200,0),COUNTIF(PFM_eServices!$EB$3:$EB$200,2))</f>
        <v>8</v>
      </c>
      <c r="U24" s="335">
        <f>T24/T26</f>
        <v>4.0404040404040407E-2</v>
      </c>
      <c r="AP24" s="987">
        <v>2004</v>
      </c>
      <c r="AQ24" s="987">
        <f>IF($AX$1,COUNTIFS(PFM_eServices!$CI$3:$CI$200,$AP24,PFM_eServices!$GQ$3:$GQ$200,0),COUNTIF(PFM_eServices!$CI$3:$CI$200,$AP24))</f>
        <v>13</v>
      </c>
      <c r="AR24" s="987">
        <f t="shared" si="14"/>
        <v>66</v>
      </c>
      <c r="AS24" s="987">
        <f>IF($AX$1,COUNTIFS(PFM_eServices!$AC$3:$AC$200,$AP24,PFM_eServices!$GQ$3:$GQ$200,0),COUNTIF(PFM_eServices!$AC$3:$AC$200,$AP24))</f>
        <v>9</v>
      </c>
      <c r="AT24" s="987">
        <f t="shared" si="4"/>
        <v>85</v>
      </c>
      <c r="AU24" s="987">
        <f>IF($AX$1,COUNTIFS(PFM_eServices!$AN$3:$AN$200,$AP24,PFM_eServices!$GQ$3:$GQ$200,0),COUNTIF(PFM_eServices!$AN$3:$AN$200,$AP24))</f>
        <v>10</v>
      </c>
      <c r="AV24" s="987">
        <f t="shared" si="5"/>
        <v>77</v>
      </c>
      <c r="AW24" s="987">
        <f>IF($AX$1,COUNTIFS(PFM_eServices!$DK$3:$DK$200,$AP24,PFM_eServices!$GQ$3:$GQ$200,0),COUNTIF(PFM_eServices!$DK$3:$DK$200,$AP24))</f>
        <v>3</v>
      </c>
      <c r="AX24" s="987">
        <f t="shared" si="6"/>
        <v>185</v>
      </c>
      <c r="AY24" s="987">
        <f>IF($AX$1,COUNTIFS(PFM_eServices!$DM$3:$DM$200,$AP24,PFM_eServices!$GQ$3:$GQ$200,0),COUNTIF(PFM_eServices!$DM$3:$DM$200,$AP24))</f>
        <v>6</v>
      </c>
      <c r="AZ24" s="987">
        <f t="shared" si="6"/>
        <v>68</v>
      </c>
      <c r="BA24" s="987">
        <f>IF($AX$1,COUNTIFS(PFM_eServices!$DU$3:$DU$200,$AP24,PFM_eServices!$GQ$3:$GQ$200,0),COUNTIF(PFM_eServices!$DU$3:$DU$200,$AP24))</f>
        <v>7</v>
      </c>
      <c r="BB24" s="987">
        <f t="shared" si="6"/>
        <v>170</v>
      </c>
      <c r="BC24" s="987">
        <f>IF($AX$1,COUNTIFS(PFM_eServices!$EA$3:$EA$200,$AP24,PFM_eServices!$GQ$3:$GQ$200,0),COUNTIF(PFM_eServices!$EA$3:$EA$200,$AP24))</f>
        <v>7</v>
      </c>
      <c r="BD24" s="987">
        <f t="shared" si="6"/>
        <v>63</v>
      </c>
      <c r="BE24" s="987">
        <f>IF($AX$1,COUNTIFS(PFM_eServices!$EE$3:$EE$200,$AP24,PFM_eServices!$GQ$3:$GQ$200,0),COUNTIF(PFM_eServices!$EE$3:$EE$200,$AP24))</f>
        <v>4</v>
      </c>
      <c r="BF24" s="987">
        <f t="shared" si="6"/>
        <v>173</v>
      </c>
      <c r="BG24" s="987">
        <f>IF($AX$1,COUNTIFS(PFM_eServices!$EM$3:$EM$200,$AP24,PFM_eServices!$GQ$3:$GQ$200,0),COUNTIF(PFM_eServices!$EM$3:$EM$200,$AP24))</f>
        <v>5</v>
      </c>
      <c r="BH24" s="987">
        <f t="shared" si="6"/>
        <v>81</v>
      </c>
      <c r="BI24" s="987">
        <f>IF($AX$1,COUNTIFS(PFM_eServices!$ES$3:$ES$200,$AP24,PFM_eServices!$GQ$3:$GQ$200,0),COUNTIF(PFM_eServices!$ES$3:$ES$200,$AP24))</f>
        <v>9</v>
      </c>
      <c r="BJ24" s="987">
        <f t="shared" si="6"/>
        <v>45</v>
      </c>
      <c r="BK24" s="987">
        <f>IF($AX$1,COUNTIFS(PFM_eServices!$EW$3:$EW$200,$AP24,PFM_eServices!$GQ$3:$GQ$200,0),COUNTIF(PFM_eServices!$EW$3:$EW$200,$AP24))</f>
        <v>3</v>
      </c>
      <c r="BL24" s="987">
        <f t="shared" si="6"/>
        <v>11</v>
      </c>
      <c r="BM24" s="987">
        <f>IF($AX$1,COUNTIFS(PFM_eServices!$EZ$3:$EZ$200,$AP24,PFM_eServices!$GQ$3:$GQ$200,0),COUNTIF(PFM_eServices!$EZ$3:$EZ$200,$AP24))</f>
        <v>4</v>
      </c>
      <c r="BN24" s="987">
        <f t="shared" si="7"/>
        <v>28</v>
      </c>
      <c r="BO24" s="987">
        <f>IF($AX$1,COUNTIFS(PFM_eServices!$EZ$3:$EZ$200,$AP24,PFM_eServices!$FA$3:$FA$200,3,PFM_eServices!$GQ$3:$GQ$200,0),COUNTIFS(PFM_eServices!$EZ$3:$EZ$200,$AP24,PFM_eServices!$FA$3:$FA$200,3))</f>
        <v>4</v>
      </c>
      <c r="BP24" s="987">
        <f t="shared" si="8"/>
        <v>16</v>
      </c>
      <c r="BQ24" s="987">
        <f>IF($AX$1,COUNTIFS(PFM_eServices!$FK$3:$FK$200,$AP24,PFM_eServices!$GQ$3:$GQ$200,0),COUNTIF(PFM_eServices!$FK$3:$FK$200,$AP24))</f>
        <v>4</v>
      </c>
      <c r="BR24" s="987">
        <f t="shared" si="9"/>
        <v>30</v>
      </c>
      <c r="BS24" s="987">
        <f>IF($AX$1,COUNTIFS(PFM_eServices!$FS$3:$FS$200,$AP24,PFM_eServices!$GQ$3:$GQ$200,0),COUNTIF(PFM_eServices!$FS$3:$FS$200,$AP24))</f>
        <v>6</v>
      </c>
      <c r="BT24" s="987">
        <f t="shared" si="10"/>
        <v>39</v>
      </c>
      <c r="BU24" s="987">
        <f>IF($AX$1,COUNTIFS(PFM_eServices!$FY$3:$FY$200,$AP24,PFM_eServices!$GQ$3:$GQ$200,0),COUNTIF(PFM_eServices!$FY$3:$FY$200,$AP24))</f>
        <v>3</v>
      </c>
      <c r="BV24" s="987">
        <f t="shared" si="11"/>
        <v>28</v>
      </c>
      <c r="BW24" s="987">
        <f>IF($AX$1,COUNTIFS(PFM_eServices!$DI$3:$DI$200,$AP24,PFM_eServices!$GQ$3:$GQ$200,0),COUNTIF(PFM_eServices!$DI$3:$DI$200,$AP24))</f>
        <v>10</v>
      </c>
      <c r="BX24" s="987">
        <f t="shared" si="12"/>
        <v>56</v>
      </c>
      <c r="BY24" s="987">
        <f>IF($AX$1,COUNTIFS(PFM_eServices!$GF$3:$GF$200,$AP24,PFM_eServices!$GQ$3:$GQ$200,0),COUNTIF(PFM_eServices!$GF$3:$GF$200,$AP24))</f>
        <v>3</v>
      </c>
      <c r="BZ24" s="987">
        <f t="shared" si="13"/>
        <v>142</v>
      </c>
      <c r="CU24" s="290">
        <v>21</v>
      </c>
      <c r="CV24" s="993"/>
      <c r="CW24" s="178"/>
      <c r="CX24" s="178"/>
      <c r="CY24" s="178"/>
      <c r="CZ24" s="178"/>
      <c r="DA24" s="178"/>
      <c r="DB24" s="994"/>
      <c r="DC24" s="317"/>
      <c r="DD24" s="317"/>
      <c r="DE24" s="993"/>
      <c r="DF24" s="178"/>
      <c r="DG24" s="178"/>
      <c r="DH24" s="178"/>
      <c r="DI24" s="178"/>
      <c r="DJ24" s="178"/>
      <c r="DK24" s="178"/>
      <c r="DL24" s="995"/>
    </row>
    <row r="25" spans="2:116" x14ac:dyDescent="0.25">
      <c r="S25" s="185" t="s">
        <v>8922</v>
      </c>
      <c r="T25" s="187">
        <f>IF($K$15,COUNTIFS(PFM_eServices!$EB$3:$EB$200,3,PFM_eServices!$GQ$3:$GQ$200,0),COUNTIF(PFM_eServices!$EB$3:$EB$200,3))</f>
        <v>159</v>
      </c>
      <c r="U25" s="335">
        <f>T25/T26</f>
        <v>0.80303030303030298</v>
      </c>
      <c r="AP25" s="987">
        <v>2005</v>
      </c>
      <c r="AQ25" s="987">
        <f>IF($AX$1,COUNTIFS(PFM_eServices!$CI$3:$CI$200,$AP25,PFM_eServices!$GQ$3:$GQ$200,0),COUNTIF(PFM_eServices!$CI$3:$CI$200,$AP25))</f>
        <v>12</v>
      </c>
      <c r="AR25" s="987">
        <f t="shared" si="14"/>
        <v>78</v>
      </c>
      <c r="AS25" s="987">
        <f>IF($AX$1,COUNTIFS(PFM_eServices!$AC$3:$AC$200,$AP25,PFM_eServices!$GQ$3:$GQ$200,0),COUNTIF(PFM_eServices!$AC$3:$AC$200,$AP25))</f>
        <v>7</v>
      </c>
      <c r="AT25" s="987">
        <f t="shared" si="4"/>
        <v>92</v>
      </c>
      <c r="AU25" s="987">
        <f>IF($AX$1,COUNTIFS(PFM_eServices!$AN$3:$AN$200,$AP25,PFM_eServices!$GQ$3:$GQ$200,0),COUNTIF(PFM_eServices!$AN$3:$AN$200,$AP25))</f>
        <v>9</v>
      </c>
      <c r="AV25" s="987">
        <f t="shared" si="5"/>
        <v>86</v>
      </c>
      <c r="AW25" s="987">
        <f>IF($AX$1,COUNTIFS(PFM_eServices!$DK$3:$DK$200,$AP25,PFM_eServices!$GQ$3:$GQ$200,0),COUNTIF(PFM_eServices!$DK$3:$DK$200,$AP25))</f>
        <v>4</v>
      </c>
      <c r="AX25" s="987">
        <f t="shared" si="6"/>
        <v>189</v>
      </c>
      <c r="AY25" s="987">
        <f>IF($AX$1,COUNTIFS(PFM_eServices!$DM$3:$DM$200,$AP25,PFM_eServices!$GQ$3:$GQ$200,0),COUNTIF(PFM_eServices!$DM$3:$DM$200,$AP25))</f>
        <v>6</v>
      </c>
      <c r="AZ25" s="987">
        <f t="shared" si="6"/>
        <v>74</v>
      </c>
      <c r="BA25" s="987">
        <f>IF($AX$1,COUNTIFS(PFM_eServices!$DU$3:$DU$200,$AP25,PFM_eServices!$GQ$3:$GQ$200,0),COUNTIF(PFM_eServices!$DU$3:$DU$200,$AP25))</f>
        <v>1</v>
      </c>
      <c r="BB25" s="987">
        <f t="shared" si="6"/>
        <v>171</v>
      </c>
      <c r="BC25" s="987">
        <f>IF($AX$1,COUNTIFS(PFM_eServices!$EA$3:$EA$200,$AP25,PFM_eServices!$GQ$3:$GQ$200,0),COUNTIF(PFM_eServices!$EA$3:$EA$200,$AP25))</f>
        <v>8</v>
      </c>
      <c r="BD25" s="987">
        <f t="shared" si="6"/>
        <v>71</v>
      </c>
      <c r="BE25" s="987">
        <f>IF($AX$1,COUNTIFS(PFM_eServices!$EE$3:$EE$200,$AP25,PFM_eServices!$GQ$3:$GQ$200,0),COUNTIF(PFM_eServices!$EE$3:$EE$200,$AP25))</f>
        <v>3</v>
      </c>
      <c r="BF25" s="987">
        <f t="shared" si="6"/>
        <v>176</v>
      </c>
      <c r="BG25" s="987">
        <f>IF($AX$1,COUNTIFS(PFM_eServices!$EM$3:$EM$200,$AP25,PFM_eServices!$GQ$3:$GQ$200,0),COUNTIF(PFM_eServices!$EM$3:$EM$200,$AP25))</f>
        <v>13</v>
      </c>
      <c r="BH25" s="987">
        <f t="shared" si="6"/>
        <v>94</v>
      </c>
      <c r="BI25" s="987">
        <f>IF($AX$1,COUNTIFS(PFM_eServices!$ES$3:$ES$200,$AP25,PFM_eServices!$GQ$3:$GQ$200,0),COUNTIF(PFM_eServices!$ES$3:$ES$200,$AP25))</f>
        <v>5</v>
      </c>
      <c r="BJ25" s="987">
        <f t="shared" si="6"/>
        <v>50</v>
      </c>
      <c r="BK25" s="987">
        <f>IF($AX$1,COUNTIFS(PFM_eServices!$EW$3:$EW$200,$AP25,PFM_eServices!$GQ$3:$GQ$200,0),COUNTIF(PFM_eServices!$EW$3:$EW$200,$AP25))</f>
        <v>3</v>
      </c>
      <c r="BL25" s="987">
        <f t="shared" si="6"/>
        <v>14</v>
      </c>
      <c r="BM25" s="987">
        <f>IF($AX$1,COUNTIFS(PFM_eServices!$EZ$3:$EZ$200,$AP25,PFM_eServices!$GQ$3:$GQ$200,0),COUNTIF(PFM_eServices!$EZ$3:$EZ$200,$AP25))</f>
        <v>11</v>
      </c>
      <c r="BN25" s="987">
        <f t="shared" si="7"/>
        <v>39</v>
      </c>
      <c r="BO25" s="987">
        <f>IF($AX$1,COUNTIFS(PFM_eServices!$EZ$3:$EZ$200,$AP25,PFM_eServices!$FA$3:$FA$200,3,PFM_eServices!$GQ$3:$GQ$200,0),COUNTIFS(PFM_eServices!$EZ$3:$EZ$200,$AP25,PFM_eServices!$FA$3:$FA$200,3))</f>
        <v>6</v>
      </c>
      <c r="BP25" s="987">
        <f t="shared" si="8"/>
        <v>22</v>
      </c>
      <c r="BQ25" s="987">
        <f>IF($AX$1,COUNTIFS(PFM_eServices!$FK$3:$FK$200,$AP25,PFM_eServices!$GQ$3:$GQ$200,0),COUNTIF(PFM_eServices!$FK$3:$FK$200,$AP25))</f>
        <v>7</v>
      </c>
      <c r="BR25" s="987">
        <f t="shared" si="9"/>
        <v>37</v>
      </c>
      <c r="BS25" s="987">
        <f>IF($AX$1,COUNTIFS(PFM_eServices!$FS$3:$FS$200,$AP25,PFM_eServices!$GQ$3:$GQ$200,0),COUNTIF(PFM_eServices!$FS$3:$FS$200,$AP25))</f>
        <v>12</v>
      </c>
      <c r="BT25" s="987">
        <f t="shared" si="10"/>
        <v>51</v>
      </c>
      <c r="BU25" s="987">
        <f>IF($AX$1,COUNTIFS(PFM_eServices!$FY$3:$FY$200,$AP25,PFM_eServices!$GQ$3:$GQ$200,0),COUNTIF(PFM_eServices!$FY$3:$FY$200,$AP25))</f>
        <v>9</v>
      </c>
      <c r="BV25" s="987">
        <f t="shared" si="11"/>
        <v>37</v>
      </c>
      <c r="BW25" s="987">
        <f>IF($AX$1,COUNTIFS(PFM_eServices!$DI$3:$DI$200,$AP25,PFM_eServices!$GQ$3:$GQ$200,0),COUNTIF(PFM_eServices!$DI$3:$DI$200,$AP25))</f>
        <v>11</v>
      </c>
      <c r="BX25" s="987">
        <f t="shared" si="12"/>
        <v>67</v>
      </c>
      <c r="BY25" s="987">
        <f>IF($AX$1,COUNTIFS(PFM_eServices!$GF$3:$GF$200,$AP25,PFM_eServices!$GQ$3:$GQ$200,0),COUNTIF(PFM_eServices!$GF$3:$GF$200,$AP25))</f>
        <v>9</v>
      </c>
      <c r="BZ25" s="987">
        <f t="shared" si="13"/>
        <v>151</v>
      </c>
      <c r="CU25" s="290">
        <v>22</v>
      </c>
      <c r="CV25" s="993"/>
      <c r="CW25" s="178"/>
      <c r="CX25" s="178"/>
      <c r="CY25" s="178"/>
      <c r="CZ25" s="178"/>
      <c r="DA25" s="178"/>
      <c r="DB25" s="994"/>
      <c r="DC25" s="317"/>
      <c r="DD25" s="317"/>
      <c r="DE25" s="993"/>
      <c r="DF25" s="178"/>
      <c r="DG25" s="178"/>
      <c r="DH25" s="178"/>
      <c r="DI25" s="178"/>
      <c r="DJ25" s="178"/>
      <c r="DK25" s="178"/>
      <c r="DL25" s="995"/>
    </row>
    <row r="26" spans="2:116" x14ac:dyDescent="0.25">
      <c r="T26" s="38">
        <f>SUM(T22:T25)</f>
        <v>198</v>
      </c>
      <c r="AP26" s="987">
        <v>2006</v>
      </c>
      <c r="AQ26" s="987">
        <f>IF($AX$1,COUNTIFS(PFM_eServices!$CI$3:$CI$200,$AP26,PFM_eServices!$GQ$3:$GQ$200,0),COUNTIF(PFM_eServices!$CI$3:$CI$200,$AP26))</f>
        <v>18</v>
      </c>
      <c r="AR26" s="987">
        <f t="shared" si="14"/>
        <v>96</v>
      </c>
      <c r="AS26" s="987">
        <f>IF($AX$1,COUNTIFS(PFM_eServices!$AC$3:$AC$200,$AP26,PFM_eServices!$GQ$3:$GQ$200,0),COUNTIF(PFM_eServices!$AC$3:$AC$200,$AP26))</f>
        <v>9</v>
      </c>
      <c r="AT26" s="987">
        <f t="shared" si="4"/>
        <v>101</v>
      </c>
      <c r="AU26" s="987">
        <f>IF($AX$1,COUNTIFS(PFM_eServices!$AN$3:$AN$200,$AP26,PFM_eServices!$GQ$3:$GQ$200,0),COUNTIF(PFM_eServices!$AN$3:$AN$200,$AP26))</f>
        <v>13</v>
      </c>
      <c r="AV26" s="987">
        <f t="shared" si="5"/>
        <v>99</v>
      </c>
      <c r="AW26" s="987">
        <f>IF($AX$1,COUNTIFS(PFM_eServices!$DK$3:$DK$200,$AP26,PFM_eServices!$GQ$3:$GQ$200,0),COUNTIF(PFM_eServices!$DK$3:$DK$200,$AP26))</f>
        <v>0</v>
      </c>
      <c r="AX26" s="987">
        <f t="shared" si="6"/>
        <v>189</v>
      </c>
      <c r="AY26" s="987">
        <f>IF($AX$1,COUNTIFS(PFM_eServices!$DM$3:$DM$200,$AP26,PFM_eServices!$GQ$3:$GQ$200,0),COUNTIF(PFM_eServices!$DM$3:$DM$200,$AP26))</f>
        <v>9</v>
      </c>
      <c r="AZ26" s="987">
        <f t="shared" si="6"/>
        <v>83</v>
      </c>
      <c r="BA26" s="987">
        <f>IF($AX$1,COUNTIFS(PFM_eServices!$DU$3:$DU$200,$AP26,PFM_eServices!$GQ$3:$GQ$200,0),COUNTIF(PFM_eServices!$DU$3:$DU$200,$AP26))</f>
        <v>2</v>
      </c>
      <c r="BB26" s="987">
        <f t="shared" si="6"/>
        <v>173</v>
      </c>
      <c r="BC26" s="987">
        <f>IF($AX$1,COUNTIFS(PFM_eServices!$EA$3:$EA$200,$AP26,PFM_eServices!$GQ$3:$GQ$200,0),COUNTIF(PFM_eServices!$EA$3:$EA$200,$AP26))</f>
        <v>12</v>
      </c>
      <c r="BD26" s="987">
        <f t="shared" si="6"/>
        <v>83</v>
      </c>
      <c r="BE26" s="987">
        <f>IF($AX$1,COUNTIFS(PFM_eServices!$EE$3:$EE$200,$AP26,PFM_eServices!$GQ$3:$GQ$200,0),COUNTIF(PFM_eServices!$EE$3:$EE$200,$AP26))</f>
        <v>2</v>
      </c>
      <c r="BF26" s="987">
        <f t="shared" si="6"/>
        <v>178</v>
      </c>
      <c r="BG26" s="987">
        <f>IF($AX$1,COUNTIFS(PFM_eServices!$EM$3:$EM$200,$AP26,PFM_eServices!$GQ$3:$GQ$200,0),COUNTIF(PFM_eServices!$EM$3:$EM$200,$AP26))</f>
        <v>6</v>
      </c>
      <c r="BH26" s="987">
        <f t="shared" si="6"/>
        <v>100</v>
      </c>
      <c r="BI26" s="987">
        <f>IF($AX$1,COUNTIFS(PFM_eServices!$ES$3:$ES$200,$AP26,PFM_eServices!$GQ$3:$GQ$200,0),COUNTIF(PFM_eServices!$ES$3:$ES$200,$AP26))</f>
        <v>8</v>
      </c>
      <c r="BJ26" s="987">
        <f t="shared" si="6"/>
        <v>58</v>
      </c>
      <c r="BK26" s="987">
        <f>IF($AX$1,COUNTIFS(PFM_eServices!$EW$3:$EW$200,$AP26,PFM_eServices!$GQ$3:$GQ$200,0),COUNTIF(PFM_eServices!$EW$3:$EW$200,$AP26))</f>
        <v>8</v>
      </c>
      <c r="BL26" s="987">
        <f t="shared" si="6"/>
        <v>22</v>
      </c>
      <c r="BM26" s="987">
        <f>IF($AX$1,COUNTIFS(PFM_eServices!$EZ$3:$EZ$200,$AP26,PFM_eServices!$GQ$3:$GQ$200,0),COUNTIF(PFM_eServices!$EZ$3:$EZ$200,$AP26))</f>
        <v>7</v>
      </c>
      <c r="BN26" s="987">
        <f t="shared" si="7"/>
        <v>46</v>
      </c>
      <c r="BO26" s="987">
        <f>IF($AX$1,COUNTIFS(PFM_eServices!$EZ$3:$EZ$200,$AP26,PFM_eServices!$FA$3:$FA$200,3,PFM_eServices!$GQ$3:$GQ$200,0),COUNTIFS(PFM_eServices!$EZ$3:$EZ$200,$AP26,PFM_eServices!$FA$3:$FA$200,3))</f>
        <v>1</v>
      </c>
      <c r="BP26" s="987">
        <f t="shared" si="8"/>
        <v>23</v>
      </c>
      <c r="BQ26" s="987">
        <f>IF($AX$1,COUNTIFS(PFM_eServices!$FK$3:$FK$200,$AP26,PFM_eServices!$GQ$3:$GQ$200,0),COUNTIF(PFM_eServices!$FK$3:$FK$200,$AP26))</f>
        <v>13</v>
      </c>
      <c r="BR26" s="987">
        <f t="shared" si="9"/>
        <v>50</v>
      </c>
      <c r="BS26" s="987">
        <f>IF($AX$1,COUNTIFS(PFM_eServices!$FS$3:$FS$200,$AP26,PFM_eServices!$GQ$3:$GQ$200,0),COUNTIF(PFM_eServices!$FS$3:$FS$200,$AP26))</f>
        <v>13</v>
      </c>
      <c r="BT26" s="987">
        <f t="shared" si="10"/>
        <v>64</v>
      </c>
      <c r="BU26" s="987">
        <f>IF($AX$1,COUNTIFS(PFM_eServices!$FY$3:$FY$200,$AP26,PFM_eServices!$GQ$3:$GQ$200,0),COUNTIF(PFM_eServices!$FY$3:$FY$200,$AP26))</f>
        <v>8</v>
      </c>
      <c r="BV26" s="987">
        <f t="shared" si="11"/>
        <v>45</v>
      </c>
      <c r="BW26" s="987">
        <f>IF($AX$1,COUNTIFS(PFM_eServices!$DI$3:$DI$200,$AP26,PFM_eServices!$GQ$3:$GQ$200,0),COUNTIF(PFM_eServices!$DI$3:$DI$200,$AP26))</f>
        <v>11</v>
      </c>
      <c r="BX26" s="987">
        <f t="shared" si="12"/>
        <v>78</v>
      </c>
      <c r="BY26" s="987">
        <f>IF($AX$1,COUNTIFS(PFM_eServices!$GF$3:$GF$200,$AP26,PFM_eServices!$GQ$3:$GQ$200,0),COUNTIF(PFM_eServices!$GF$3:$GF$200,$AP26))</f>
        <v>6</v>
      </c>
      <c r="BZ26" s="987">
        <f t="shared" si="13"/>
        <v>157</v>
      </c>
      <c r="CU26" s="290">
        <v>23</v>
      </c>
      <c r="CV26" s="993"/>
      <c r="CW26" s="178"/>
      <c r="CX26" s="178"/>
      <c r="CY26" s="178"/>
      <c r="CZ26" s="178"/>
      <c r="DA26" s="178"/>
      <c r="DB26" s="994"/>
      <c r="DC26" s="317"/>
      <c r="DD26" s="317"/>
      <c r="DE26" s="993"/>
      <c r="DF26" s="178"/>
      <c r="DG26" s="178"/>
      <c r="DH26" s="178"/>
      <c r="DI26" s="178"/>
      <c r="DJ26" s="178"/>
      <c r="DK26" s="178"/>
      <c r="DL26" s="995"/>
    </row>
    <row r="27" spans="2:116" x14ac:dyDescent="0.25">
      <c r="AP27" s="987">
        <v>2007</v>
      </c>
      <c r="AQ27" s="987">
        <f>IF($AX$1,COUNTIFS(PFM_eServices!$CI$3:$CI$200,$AP27,PFM_eServices!$GQ$3:$GQ$200,0),COUNTIF(PFM_eServices!$CI$3:$CI$200,$AP27))</f>
        <v>10</v>
      </c>
      <c r="AR27" s="987">
        <f t="shared" si="14"/>
        <v>106</v>
      </c>
      <c r="AS27" s="987">
        <f>IF($AX$1,COUNTIFS(PFM_eServices!$AC$3:$AC$200,$AP27,PFM_eServices!$GQ$3:$GQ$200,0),COUNTIF(PFM_eServices!$AC$3:$AC$200,$AP27))</f>
        <v>12</v>
      </c>
      <c r="AT27" s="987">
        <f t="shared" si="4"/>
        <v>113</v>
      </c>
      <c r="AU27" s="987">
        <f>IF($AX$1,COUNTIFS(PFM_eServices!$AN$3:$AN$200,$AP27,PFM_eServices!$GQ$3:$GQ$200,0),COUNTIF(PFM_eServices!$AN$3:$AN$200,$AP27))</f>
        <v>13</v>
      </c>
      <c r="AV27" s="987">
        <f t="shared" si="5"/>
        <v>112</v>
      </c>
      <c r="AW27" s="987">
        <f>IF($AX$1,COUNTIFS(PFM_eServices!$DK$3:$DK$200,$AP27,PFM_eServices!$GQ$3:$GQ$200,0),COUNTIF(PFM_eServices!$DK$3:$DK$200,$AP27))</f>
        <v>0</v>
      </c>
      <c r="AX27" s="987">
        <f t="shared" si="6"/>
        <v>189</v>
      </c>
      <c r="AY27" s="987">
        <f>IF($AX$1,COUNTIFS(PFM_eServices!$DM$3:$DM$200,$AP27,PFM_eServices!$GQ$3:$GQ$200,0),COUNTIF(PFM_eServices!$DM$3:$DM$200,$AP27))</f>
        <v>12</v>
      </c>
      <c r="AZ27" s="987">
        <f t="shared" si="6"/>
        <v>95</v>
      </c>
      <c r="BA27" s="987">
        <f>IF($AX$1,COUNTIFS(PFM_eServices!$DU$3:$DU$200,$AP27,PFM_eServices!$GQ$3:$GQ$200,0),COUNTIF(PFM_eServices!$DU$3:$DU$200,$AP27))</f>
        <v>1</v>
      </c>
      <c r="BB27" s="987">
        <f t="shared" si="6"/>
        <v>174</v>
      </c>
      <c r="BC27" s="987">
        <f>IF($AX$1,COUNTIFS(PFM_eServices!$EA$3:$EA$200,$AP27,PFM_eServices!$GQ$3:$GQ$200,0),COUNTIF(PFM_eServices!$EA$3:$EA$200,$AP27))</f>
        <v>7</v>
      </c>
      <c r="BD27" s="987">
        <f t="shared" si="6"/>
        <v>90</v>
      </c>
      <c r="BE27" s="987">
        <f>IF($AX$1,COUNTIFS(PFM_eServices!$EE$3:$EE$200,$AP27,PFM_eServices!$GQ$3:$GQ$200,0),COUNTIF(PFM_eServices!$EE$3:$EE$200,$AP27))</f>
        <v>1</v>
      </c>
      <c r="BF27" s="987">
        <f t="shared" si="6"/>
        <v>179</v>
      </c>
      <c r="BG27" s="987">
        <f>IF($AX$1,COUNTIFS(PFM_eServices!$EM$3:$EM$200,$AP27,PFM_eServices!$GQ$3:$GQ$200,0),COUNTIF(PFM_eServices!$EM$3:$EM$200,$AP27))</f>
        <v>19</v>
      </c>
      <c r="BH27" s="987">
        <f t="shared" si="6"/>
        <v>119</v>
      </c>
      <c r="BI27" s="987">
        <f>IF($AX$1,COUNTIFS(PFM_eServices!$ES$3:$ES$200,$AP27,PFM_eServices!$GQ$3:$GQ$200,0),COUNTIF(PFM_eServices!$ES$3:$ES$200,$AP27))</f>
        <v>6</v>
      </c>
      <c r="BJ27" s="987">
        <f t="shared" si="6"/>
        <v>64</v>
      </c>
      <c r="BK27" s="987">
        <f>IF($AX$1,COUNTIFS(PFM_eServices!$EW$3:$EW$200,$AP27,PFM_eServices!$GQ$3:$GQ$200,0),COUNTIF(PFM_eServices!$EW$3:$EW$200,$AP27))</f>
        <v>4</v>
      </c>
      <c r="BL27" s="987">
        <f t="shared" si="6"/>
        <v>26</v>
      </c>
      <c r="BM27" s="987">
        <f>IF($AX$1,COUNTIFS(PFM_eServices!$EZ$3:$EZ$200,$AP27,PFM_eServices!$GQ$3:$GQ$200,0),COUNTIF(PFM_eServices!$EZ$3:$EZ$200,$AP27))</f>
        <v>12</v>
      </c>
      <c r="BN27" s="987">
        <f t="shared" si="7"/>
        <v>58</v>
      </c>
      <c r="BO27" s="987">
        <f>IF($AX$1,COUNTIFS(PFM_eServices!$EZ$3:$EZ$200,$AP27,PFM_eServices!$FA$3:$FA$200,3,PFM_eServices!$GQ$3:$GQ$200,0),COUNTIFS(PFM_eServices!$EZ$3:$EZ$200,$AP27,PFM_eServices!$FA$3:$FA$200,3))</f>
        <v>6</v>
      </c>
      <c r="BP27" s="987">
        <f t="shared" si="8"/>
        <v>29</v>
      </c>
      <c r="BQ27" s="987">
        <f>IF($AX$1,COUNTIFS(PFM_eServices!$FK$3:$FK$200,$AP27,PFM_eServices!$GQ$3:$GQ$200,0),COUNTIF(PFM_eServices!$FK$3:$FK$200,$AP27))</f>
        <v>8</v>
      </c>
      <c r="BR27" s="987">
        <f t="shared" si="9"/>
        <v>58</v>
      </c>
      <c r="BS27" s="987">
        <f>IF($AX$1,COUNTIFS(PFM_eServices!$FS$3:$FS$200,$AP27,PFM_eServices!$GQ$3:$GQ$200,0),COUNTIF(PFM_eServices!$FS$3:$FS$200,$AP27))</f>
        <v>8</v>
      </c>
      <c r="BT27" s="987">
        <f t="shared" si="10"/>
        <v>72</v>
      </c>
      <c r="BU27" s="987">
        <f>IF($AX$1,COUNTIFS(PFM_eServices!$FY$3:$FY$200,$AP27,PFM_eServices!$GQ$3:$GQ$200,0),COUNTIF(PFM_eServices!$FY$3:$FY$200,$AP27))</f>
        <v>5</v>
      </c>
      <c r="BV27" s="987">
        <f t="shared" si="11"/>
        <v>50</v>
      </c>
      <c r="BW27" s="987">
        <f>IF($AX$1,COUNTIFS(PFM_eServices!$DI$3:$DI$200,$AP27,PFM_eServices!$GQ$3:$GQ$200,0),COUNTIF(PFM_eServices!$DI$3:$DI$200,$AP27))</f>
        <v>12</v>
      </c>
      <c r="BX27" s="987">
        <f t="shared" si="12"/>
        <v>90</v>
      </c>
      <c r="BY27" s="987">
        <f>IF($AX$1,COUNTIFS(PFM_eServices!$GF$3:$GF$200,$AP27,PFM_eServices!$GQ$3:$GQ$200,0),COUNTIF(PFM_eServices!$GF$3:$GF$200,$AP27))</f>
        <v>5</v>
      </c>
      <c r="BZ27" s="987">
        <f t="shared" si="13"/>
        <v>162</v>
      </c>
      <c r="CU27" s="290">
        <v>24</v>
      </c>
      <c r="CV27" s="993"/>
      <c r="CW27" s="178"/>
      <c r="CX27" s="178"/>
      <c r="CY27" s="178"/>
      <c r="CZ27" s="178"/>
      <c r="DA27" s="178"/>
      <c r="DB27" s="994"/>
      <c r="DC27" s="317"/>
      <c r="DD27" s="317"/>
      <c r="DE27" s="993"/>
      <c r="DF27" s="178"/>
      <c r="DG27" s="178"/>
      <c r="DH27" s="178"/>
      <c r="DI27" s="178"/>
      <c r="DJ27" s="178"/>
      <c r="DK27" s="178"/>
      <c r="DL27" s="995"/>
    </row>
    <row r="28" spans="2:116" x14ac:dyDescent="0.25">
      <c r="AP28" s="987">
        <v>2008</v>
      </c>
      <c r="AQ28" s="987">
        <f>IF($AX$1,COUNTIFS(PFM_eServices!$CI$3:$CI$200,$AP28,PFM_eServices!$GQ$3:$GQ$200,0),COUNTIF(PFM_eServices!$CI$3:$CI$200,$AP28))</f>
        <v>11</v>
      </c>
      <c r="AR28" s="987">
        <f t="shared" si="14"/>
        <v>117</v>
      </c>
      <c r="AS28" s="987">
        <f>IF($AX$1,COUNTIFS(PFM_eServices!$AC$3:$AC$200,$AP28,PFM_eServices!$GQ$3:$GQ$200,0),COUNTIF(PFM_eServices!$AC$3:$AC$200,$AP28))</f>
        <v>16</v>
      </c>
      <c r="AT28" s="987">
        <f t="shared" si="4"/>
        <v>129</v>
      </c>
      <c r="AU28" s="987">
        <f>IF($AX$1,COUNTIFS(PFM_eServices!$AN$3:$AN$200,$AP28,PFM_eServices!$GQ$3:$GQ$200,0),COUNTIF(PFM_eServices!$AN$3:$AN$200,$AP28))</f>
        <v>10</v>
      </c>
      <c r="AV28" s="987">
        <f t="shared" si="5"/>
        <v>122</v>
      </c>
      <c r="AW28" s="987">
        <f>IF($AX$1,COUNTIFS(PFM_eServices!$DK$3:$DK$200,$AP28,PFM_eServices!$GQ$3:$GQ$200,0),COUNTIF(PFM_eServices!$DK$3:$DK$200,$AP28))</f>
        <v>1</v>
      </c>
      <c r="AX28" s="987">
        <f t="shared" si="6"/>
        <v>190</v>
      </c>
      <c r="AY28" s="987">
        <f>IF($AX$1,COUNTIFS(PFM_eServices!$DM$3:$DM$200,$AP28,PFM_eServices!$GQ$3:$GQ$200,0),COUNTIF(PFM_eServices!$DM$3:$DM$200,$AP28))</f>
        <v>8</v>
      </c>
      <c r="AZ28" s="987">
        <f t="shared" si="6"/>
        <v>103</v>
      </c>
      <c r="BA28" s="987">
        <f>IF($AX$1,COUNTIFS(PFM_eServices!$DU$3:$DU$200,$AP28,PFM_eServices!$GQ$3:$GQ$200,0),COUNTIF(PFM_eServices!$DU$3:$DU$200,$AP28))</f>
        <v>3</v>
      </c>
      <c r="BB28" s="987">
        <f t="shared" si="6"/>
        <v>177</v>
      </c>
      <c r="BC28" s="987">
        <f>IF($AX$1,COUNTIFS(PFM_eServices!$EA$3:$EA$200,$AP28,PFM_eServices!$GQ$3:$GQ$200,0),COUNTIF(PFM_eServices!$EA$3:$EA$200,$AP28))</f>
        <v>12</v>
      </c>
      <c r="BD28" s="987">
        <f t="shared" si="6"/>
        <v>102</v>
      </c>
      <c r="BE28" s="987">
        <f>IF($AX$1,COUNTIFS(PFM_eServices!$EE$3:$EE$200,$AP28,PFM_eServices!$GQ$3:$GQ$200,0),COUNTIF(PFM_eServices!$EE$3:$EE$200,$AP28))</f>
        <v>2</v>
      </c>
      <c r="BF28" s="987">
        <f t="shared" si="6"/>
        <v>181</v>
      </c>
      <c r="BG28" s="987">
        <f>IF($AX$1,COUNTIFS(PFM_eServices!$EM$3:$EM$200,$AP28,PFM_eServices!$GQ$3:$GQ$200,0),COUNTIF(PFM_eServices!$EM$3:$EM$200,$AP28))</f>
        <v>9</v>
      </c>
      <c r="BH28" s="987">
        <f t="shared" si="6"/>
        <v>128</v>
      </c>
      <c r="BI28" s="987">
        <f>IF($AX$1,COUNTIFS(PFM_eServices!$ES$3:$ES$200,$AP28,PFM_eServices!$GQ$3:$GQ$200,0),COUNTIF(PFM_eServices!$ES$3:$ES$200,$AP28))</f>
        <v>7</v>
      </c>
      <c r="BJ28" s="987">
        <f t="shared" si="6"/>
        <v>71</v>
      </c>
      <c r="BK28" s="987">
        <f>IF($AX$1,COUNTIFS(PFM_eServices!$EW$3:$EW$200,$AP28,PFM_eServices!$GQ$3:$GQ$200,0),COUNTIF(PFM_eServices!$EW$3:$EW$200,$AP28))</f>
        <v>5</v>
      </c>
      <c r="BL28" s="987">
        <f t="shared" si="6"/>
        <v>31</v>
      </c>
      <c r="BM28" s="987">
        <f>IF($AX$1,COUNTIFS(PFM_eServices!$EZ$3:$EZ$200,$AP28,PFM_eServices!$GQ$3:$GQ$200,0),COUNTIF(PFM_eServices!$EZ$3:$EZ$200,$AP28))</f>
        <v>17</v>
      </c>
      <c r="BN28" s="987">
        <f t="shared" si="7"/>
        <v>75</v>
      </c>
      <c r="BO28" s="987">
        <f>IF($AX$1,COUNTIFS(PFM_eServices!$EZ$3:$EZ$200,$AP28,PFM_eServices!$FA$3:$FA$200,3,PFM_eServices!$GQ$3:$GQ$200,0),COUNTIFS(PFM_eServices!$EZ$3:$EZ$200,$AP28,PFM_eServices!$FA$3:$FA$200,3))</f>
        <v>9</v>
      </c>
      <c r="BP28" s="987">
        <f t="shared" si="8"/>
        <v>38</v>
      </c>
      <c r="BQ28" s="987">
        <f>IF($AX$1,COUNTIFS(PFM_eServices!$FK$3:$FK$200,$AP28,PFM_eServices!$GQ$3:$GQ$200,0),COUNTIF(PFM_eServices!$FK$3:$FK$200,$AP28))</f>
        <v>11</v>
      </c>
      <c r="BR28" s="987">
        <f t="shared" si="9"/>
        <v>69</v>
      </c>
      <c r="BS28" s="987">
        <f>IF($AX$1,COUNTIFS(PFM_eServices!$FS$3:$FS$200,$AP28,PFM_eServices!$GQ$3:$GQ$200,0),COUNTIF(PFM_eServices!$FS$3:$FS$200,$AP28))</f>
        <v>8</v>
      </c>
      <c r="BT28" s="987">
        <f t="shared" si="10"/>
        <v>80</v>
      </c>
      <c r="BU28" s="987">
        <f>IF($AX$1,COUNTIFS(PFM_eServices!$FY$3:$FY$200,$AP28,PFM_eServices!$GQ$3:$GQ$200,0),COUNTIF(PFM_eServices!$FY$3:$FY$200,$AP28))</f>
        <v>8</v>
      </c>
      <c r="BV28" s="987">
        <f t="shared" si="11"/>
        <v>58</v>
      </c>
      <c r="BW28" s="987">
        <f>IF($AX$1,COUNTIFS(PFM_eServices!$DI$3:$DI$200,$AP28,PFM_eServices!$GQ$3:$GQ$200,0),COUNTIF(PFM_eServices!$DI$3:$DI$200,$AP28))</f>
        <v>12</v>
      </c>
      <c r="BX28" s="987">
        <f t="shared" si="12"/>
        <v>102</v>
      </c>
      <c r="BY28" s="987">
        <f>IF($AX$1,COUNTIFS(PFM_eServices!$GF$3:$GF$200,$AP28,PFM_eServices!$GQ$3:$GQ$200,0),COUNTIF(PFM_eServices!$GF$3:$GF$200,$AP28))</f>
        <v>1</v>
      </c>
      <c r="BZ28" s="987">
        <f t="shared" si="13"/>
        <v>163</v>
      </c>
      <c r="CU28" s="290">
        <v>25</v>
      </c>
      <c r="CV28" s="993"/>
      <c r="CW28" s="178"/>
      <c r="CX28" s="178"/>
      <c r="CY28" s="178"/>
      <c r="CZ28" s="178"/>
      <c r="DA28" s="178"/>
      <c r="DB28" s="994"/>
      <c r="DC28" s="317"/>
      <c r="DD28" s="317"/>
      <c r="DE28" s="993"/>
      <c r="DF28" s="178"/>
      <c r="DG28" s="178"/>
      <c r="DH28" s="178"/>
      <c r="DI28" s="178"/>
      <c r="DJ28" s="178"/>
      <c r="DK28" s="178"/>
      <c r="DL28" s="995"/>
    </row>
    <row r="29" spans="2:116" x14ac:dyDescent="0.25">
      <c r="AP29" s="987">
        <v>2009</v>
      </c>
      <c r="AQ29" s="987">
        <f>IF($AX$1,COUNTIFS(PFM_eServices!$CI$3:$CI$200,$AP29,PFM_eServices!$GQ$3:$GQ$200,0),COUNTIF(PFM_eServices!$CI$3:$CI$200,$AP29))</f>
        <v>10</v>
      </c>
      <c r="AR29" s="987">
        <f t="shared" si="14"/>
        <v>127</v>
      </c>
      <c r="AS29" s="987">
        <f>IF($AX$1,COUNTIFS(PFM_eServices!$AC$3:$AC$200,$AP29,PFM_eServices!$GQ$3:$GQ$200,0),COUNTIF(PFM_eServices!$AC$3:$AC$200,$AP29))</f>
        <v>8</v>
      </c>
      <c r="AT29" s="987">
        <f t="shared" si="4"/>
        <v>137</v>
      </c>
      <c r="AU29" s="987">
        <f>IF($AX$1,COUNTIFS(PFM_eServices!$AN$3:$AN$200,$AP29,PFM_eServices!$GQ$3:$GQ$200,0),COUNTIF(PFM_eServices!$AN$3:$AN$200,$AP29))</f>
        <v>10</v>
      </c>
      <c r="AV29" s="987">
        <f t="shared" si="5"/>
        <v>132</v>
      </c>
      <c r="AW29" s="987">
        <f>IF($AX$1,COUNTIFS(PFM_eServices!$DK$3:$DK$200,$AP29,PFM_eServices!$GQ$3:$GQ$200,0),COUNTIF(PFM_eServices!$DK$3:$DK$200,$AP29))</f>
        <v>2</v>
      </c>
      <c r="AX29" s="987">
        <f t="shared" si="6"/>
        <v>192</v>
      </c>
      <c r="AY29" s="987">
        <f>IF($AX$1,COUNTIFS(PFM_eServices!$DM$3:$DM$200,$AP29,PFM_eServices!$GQ$3:$GQ$200,0),COUNTIF(PFM_eServices!$DM$3:$DM$200,$AP29))</f>
        <v>13</v>
      </c>
      <c r="AZ29" s="987">
        <f t="shared" si="6"/>
        <v>116</v>
      </c>
      <c r="BA29" s="987">
        <f>IF($AX$1,COUNTIFS(PFM_eServices!$DU$3:$DU$200,$AP29,PFM_eServices!$GQ$3:$GQ$200,0),COUNTIF(PFM_eServices!$DU$3:$DU$200,$AP29))</f>
        <v>3</v>
      </c>
      <c r="BB29" s="987">
        <f t="shared" si="6"/>
        <v>180</v>
      </c>
      <c r="BC29" s="987">
        <f>IF($AX$1,COUNTIFS(PFM_eServices!$EA$3:$EA$200,$AP29,PFM_eServices!$GQ$3:$GQ$200,0),COUNTIF(PFM_eServices!$EA$3:$EA$200,$AP29))</f>
        <v>5</v>
      </c>
      <c r="BD29" s="987">
        <f t="shared" si="6"/>
        <v>107</v>
      </c>
      <c r="BE29" s="987">
        <f>IF($AX$1,COUNTIFS(PFM_eServices!$EE$3:$EE$200,$AP29,PFM_eServices!$GQ$3:$GQ$200,0),COUNTIF(PFM_eServices!$EE$3:$EE$200,$AP29))</f>
        <v>3</v>
      </c>
      <c r="BF29" s="987">
        <f t="shared" si="6"/>
        <v>184</v>
      </c>
      <c r="BG29" s="987">
        <f>IF($AX$1,COUNTIFS(PFM_eServices!$EM$3:$EM$200,$AP29,PFM_eServices!$GQ$3:$GQ$200,0),COUNTIF(PFM_eServices!$EM$3:$EM$200,$AP29))</f>
        <v>8</v>
      </c>
      <c r="BH29" s="987">
        <f t="shared" si="6"/>
        <v>136</v>
      </c>
      <c r="BI29" s="987">
        <f>IF($AX$1,COUNTIFS(PFM_eServices!$ES$3:$ES$200,$AP29,PFM_eServices!$GQ$3:$GQ$200,0),COUNTIF(PFM_eServices!$ES$3:$ES$200,$AP29))</f>
        <v>7</v>
      </c>
      <c r="BJ29" s="987">
        <f t="shared" si="6"/>
        <v>78</v>
      </c>
      <c r="BK29" s="987">
        <f>IF($AX$1,COUNTIFS(PFM_eServices!$EW$3:$EW$200,$AP29,PFM_eServices!$GQ$3:$GQ$200,0),COUNTIF(PFM_eServices!$EW$3:$EW$200,$AP29))</f>
        <v>5</v>
      </c>
      <c r="BL29" s="987">
        <f t="shared" ref="BL29:BL37" si="17">BL28+BK29</f>
        <v>36</v>
      </c>
      <c r="BM29" s="987">
        <f>IF($AX$1,COUNTIFS(PFM_eServices!$EZ$3:$EZ$200,$AP29,PFM_eServices!$GQ$3:$GQ$200,0),COUNTIF(PFM_eServices!$EZ$3:$EZ$200,$AP29))</f>
        <v>16</v>
      </c>
      <c r="BN29" s="987">
        <f t="shared" si="7"/>
        <v>91</v>
      </c>
      <c r="BO29" s="987">
        <f>IF($AX$1,COUNTIFS(PFM_eServices!$EZ$3:$EZ$200,$AP29,PFM_eServices!$FA$3:$FA$200,3,PFM_eServices!$GQ$3:$GQ$200,0),COUNTIFS(PFM_eServices!$EZ$3:$EZ$200,$AP29,PFM_eServices!$FA$3:$FA$200,3))</f>
        <v>7</v>
      </c>
      <c r="BP29" s="987">
        <f t="shared" si="8"/>
        <v>45</v>
      </c>
      <c r="BQ29" s="987">
        <f>IF($AX$1,COUNTIFS(PFM_eServices!$FK$3:$FK$200,$AP29,PFM_eServices!$GQ$3:$GQ$200,0),COUNTIF(PFM_eServices!$FK$3:$FK$200,$AP29))</f>
        <v>5</v>
      </c>
      <c r="BR29" s="987">
        <f t="shared" si="9"/>
        <v>74</v>
      </c>
      <c r="BS29" s="987">
        <f>IF($AX$1,COUNTIFS(PFM_eServices!$FS$3:$FS$200,$AP29,PFM_eServices!$GQ$3:$GQ$200,0),COUNTIF(PFM_eServices!$FS$3:$FS$200,$AP29))</f>
        <v>8</v>
      </c>
      <c r="BT29" s="987">
        <f t="shared" si="10"/>
        <v>88</v>
      </c>
      <c r="BU29" s="987">
        <f>IF($AX$1,COUNTIFS(PFM_eServices!$FY$3:$FY$200,$AP29,PFM_eServices!$GQ$3:$GQ$200,0),COUNTIF(PFM_eServices!$FY$3:$FY$200,$AP29))</f>
        <v>10</v>
      </c>
      <c r="BV29" s="987">
        <f t="shared" si="11"/>
        <v>68</v>
      </c>
      <c r="BW29" s="987">
        <f>IF($AX$1,COUNTIFS(PFM_eServices!$DI$3:$DI$200,$AP29,PFM_eServices!$GQ$3:$GQ$200,0),COUNTIF(PFM_eServices!$DI$3:$DI$200,$AP29))</f>
        <v>8</v>
      </c>
      <c r="BX29" s="987">
        <f t="shared" si="12"/>
        <v>110</v>
      </c>
      <c r="BY29" s="987">
        <f>IF($AX$1,COUNTIFS(PFM_eServices!$GF$3:$GF$200,$AP29,PFM_eServices!$GQ$3:$GQ$200,0),COUNTIF(PFM_eServices!$GF$3:$GF$200,$AP29))</f>
        <v>5</v>
      </c>
      <c r="BZ29" s="987">
        <f t="shared" si="13"/>
        <v>168</v>
      </c>
      <c r="CD29" s="292" t="s">
        <v>2665</v>
      </c>
      <c r="CU29" s="290">
        <v>26</v>
      </c>
      <c r="CV29" s="993"/>
      <c r="CW29" s="178"/>
      <c r="CX29" s="178"/>
      <c r="CY29" s="178"/>
      <c r="CZ29" s="178"/>
      <c r="DA29" s="178"/>
      <c r="DB29" s="994"/>
      <c r="DC29" s="317"/>
      <c r="DD29" s="317"/>
      <c r="DE29" s="993"/>
      <c r="DF29" s="178"/>
      <c r="DG29" s="178"/>
      <c r="DH29" s="178"/>
      <c r="DI29" s="178"/>
      <c r="DJ29" s="178"/>
      <c r="DK29" s="178"/>
      <c r="DL29" s="995"/>
    </row>
    <row r="30" spans="2:116" x14ac:dyDescent="0.25">
      <c r="S30" s="328" t="s">
        <v>8875</v>
      </c>
      <c r="T30" s="200" t="s">
        <v>2504</v>
      </c>
      <c r="AP30" s="987">
        <v>2010</v>
      </c>
      <c r="AQ30" s="987">
        <f>IF($AX$1,COUNTIFS(PFM_eServices!$CI$3:$CI$200,$AP30,PFM_eServices!$GQ$3:$GQ$200,0),COUNTIF(PFM_eServices!$CI$3:$CI$200,$AP30))</f>
        <v>10</v>
      </c>
      <c r="AR30" s="987">
        <f t="shared" si="14"/>
        <v>137</v>
      </c>
      <c r="AS30" s="987">
        <f>IF($AX$1,COUNTIFS(PFM_eServices!$AC$3:$AC$200,$AP30,PFM_eServices!$GQ$3:$GQ$200,0),COUNTIF(PFM_eServices!$AC$3:$AC$200,$AP30))</f>
        <v>11</v>
      </c>
      <c r="AT30" s="987">
        <f t="shared" si="4"/>
        <v>148</v>
      </c>
      <c r="AU30" s="987">
        <f>IF($AX$1,COUNTIFS(PFM_eServices!$AN$3:$AN$200,$AP30,PFM_eServices!$GQ$3:$GQ$200,0),COUNTIF(PFM_eServices!$AN$3:$AN$200,$AP30))</f>
        <v>9</v>
      </c>
      <c r="AV30" s="987">
        <f t="shared" si="5"/>
        <v>141</v>
      </c>
      <c r="AW30" s="987">
        <f>IF($AX$1,COUNTIFS(PFM_eServices!$DK$3:$DK$200,$AP30,PFM_eServices!$GQ$3:$GQ$200,0),COUNTIF(PFM_eServices!$DK$3:$DK$200,$AP30))</f>
        <v>0</v>
      </c>
      <c r="AX30" s="987">
        <f t="shared" si="6"/>
        <v>192</v>
      </c>
      <c r="AY30" s="987">
        <f>IF($AX$1,COUNTIFS(PFM_eServices!$DM$3:$DM$200,$AP30,PFM_eServices!$GQ$3:$GQ$200,0),COUNTIF(PFM_eServices!$DM$3:$DM$200,$AP30))</f>
        <v>4</v>
      </c>
      <c r="AZ30" s="987">
        <f t="shared" si="6"/>
        <v>120</v>
      </c>
      <c r="BA30" s="987">
        <f>IF($AX$1,COUNTIFS(PFM_eServices!$DU$3:$DU$200,$AP30,PFM_eServices!$GQ$3:$GQ$200,0),COUNTIF(PFM_eServices!$DU$3:$DU$200,$AP30))</f>
        <v>2</v>
      </c>
      <c r="BB30" s="987">
        <f t="shared" si="6"/>
        <v>182</v>
      </c>
      <c r="BC30" s="987">
        <f>IF($AX$1,COUNTIFS(PFM_eServices!$EA$3:$EA$200,$AP30,PFM_eServices!$GQ$3:$GQ$200,0),COUNTIF(PFM_eServices!$EA$3:$EA$200,$AP30))</f>
        <v>15</v>
      </c>
      <c r="BD30" s="987">
        <f t="shared" si="6"/>
        <v>122</v>
      </c>
      <c r="BE30" s="987">
        <f>IF($AX$1,COUNTIFS(PFM_eServices!$EE$3:$EE$200,$AP30,PFM_eServices!$GQ$3:$GQ$200,0),COUNTIF(PFM_eServices!$EE$3:$EE$200,$AP30))</f>
        <v>0</v>
      </c>
      <c r="BF30" s="987">
        <f t="shared" si="6"/>
        <v>184</v>
      </c>
      <c r="BG30" s="987">
        <f>IF($AX$1,COUNTIFS(PFM_eServices!$EM$3:$EM$200,$AP30,PFM_eServices!$GQ$3:$GQ$200,0),COUNTIF(PFM_eServices!$EM$3:$EM$200,$AP30))</f>
        <v>12</v>
      </c>
      <c r="BH30" s="987">
        <f t="shared" si="6"/>
        <v>148</v>
      </c>
      <c r="BI30" s="987">
        <f>IF($AX$1,COUNTIFS(PFM_eServices!$ES$3:$ES$200,$AP30,PFM_eServices!$GQ$3:$GQ$200,0),COUNTIF(PFM_eServices!$ES$3:$ES$200,$AP30))</f>
        <v>7</v>
      </c>
      <c r="BJ30" s="987">
        <f t="shared" si="6"/>
        <v>85</v>
      </c>
      <c r="BK30" s="987">
        <f>IF($AX$1,COUNTIFS(PFM_eServices!$EW$3:$EW$200,$AP30,PFM_eServices!$GQ$3:$GQ$200,0),COUNTIF(PFM_eServices!$EW$3:$EW$200,$AP30))</f>
        <v>4</v>
      </c>
      <c r="BL30" s="987">
        <f t="shared" si="17"/>
        <v>40</v>
      </c>
      <c r="BM30" s="987">
        <f>IF($AX$1,COUNTIFS(PFM_eServices!$EZ$3:$EZ$200,$AP30,PFM_eServices!$GQ$3:$GQ$200,0),COUNTIF(PFM_eServices!$EZ$3:$EZ$200,$AP30))</f>
        <v>8</v>
      </c>
      <c r="BN30" s="987">
        <f t="shared" si="7"/>
        <v>99</v>
      </c>
      <c r="BO30" s="987">
        <f>IF($AX$1,COUNTIFS(PFM_eServices!$EZ$3:$EZ$200,$AP30,PFM_eServices!$FA$3:$FA$200,3,PFM_eServices!$GQ$3:$GQ$200,0),COUNTIFS(PFM_eServices!$EZ$3:$EZ$200,$AP30,PFM_eServices!$FA$3:$FA$200,3))</f>
        <v>3</v>
      </c>
      <c r="BP30" s="987">
        <f t="shared" si="8"/>
        <v>48</v>
      </c>
      <c r="BQ30" s="987">
        <f>IF($AX$1,COUNTIFS(PFM_eServices!$FK$3:$FK$200,$AP30,PFM_eServices!$GQ$3:$GQ$200,0),COUNTIF(PFM_eServices!$FK$3:$FK$200,$AP30))</f>
        <v>15</v>
      </c>
      <c r="BR30" s="987">
        <f t="shared" si="9"/>
        <v>89</v>
      </c>
      <c r="BS30" s="987">
        <f>IF($AX$1,COUNTIFS(PFM_eServices!$FS$3:$FS$200,$AP30,PFM_eServices!$GQ$3:$GQ$200,0),COUNTIF(PFM_eServices!$FS$3:$FS$200,$AP30))</f>
        <v>12</v>
      </c>
      <c r="BT30" s="987">
        <f t="shared" si="10"/>
        <v>100</v>
      </c>
      <c r="BU30" s="987">
        <f>IF($AX$1,COUNTIFS(PFM_eServices!$FY$3:$FY$200,$AP30,PFM_eServices!$GQ$3:$GQ$200,0),COUNTIF(PFM_eServices!$FY$3:$FY$200,$AP30))</f>
        <v>20</v>
      </c>
      <c r="BV30" s="987">
        <f t="shared" si="11"/>
        <v>88</v>
      </c>
      <c r="BW30" s="987">
        <f>IF($AX$1,COUNTIFS(PFM_eServices!$DI$3:$DI$200,$AP30,PFM_eServices!$GQ$3:$GQ$200,0),COUNTIF(PFM_eServices!$DI$3:$DI$200,$AP30))</f>
        <v>10</v>
      </c>
      <c r="BX30" s="987">
        <f t="shared" si="12"/>
        <v>120</v>
      </c>
      <c r="BY30" s="987">
        <f>IF($AX$1,COUNTIFS(PFM_eServices!$GF$3:$GF$200,$AP30,PFM_eServices!$GQ$3:$GQ$200,0),COUNTIF(PFM_eServices!$GF$3:$GF$200,$AP30))</f>
        <v>4</v>
      </c>
      <c r="BZ30" s="987">
        <f t="shared" si="13"/>
        <v>172</v>
      </c>
      <c r="CU30" s="290">
        <v>27</v>
      </c>
      <c r="CV30" s="993"/>
      <c r="CW30" s="178"/>
      <c r="CX30" s="178"/>
      <c r="CY30" s="178"/>
      <c r="CZ30" s="178"/>
      <c r="DA30" s="178"/>
      <c r="DB30" s="994"/>
      <c r="DC30" s="317"/>
      <c r="DD30" s="317"/>
      <c r="DE30" s="993"/>
      <c r="DF30" s="178"/>
      <c r="DG30" s="178"/>
      <c r="DH30" s="178"/>
      <c r="DI30" s="178"/>
      <c r="DJ30" s="178"/>
      <c r="DK30" s="178"/>
      <c r="DL30" s="995"/>
    </row>
    <row r="31" spans="2:116" x14ac:dyDescent="0.25">
      <c r="S31" s="329" t="s">
        <v>8878</v>
      </c>
      <c r="T31" s="209">
        <f>IF($K$15,COUNTIFS(PFM_eServices!$EC$3:$EC$200,0,PFM_eServices!$GQ$3:$GQ$200,0),COUNTIF(PFM_eServices!$EC$3:$EC$200,0))</f>
        <v>8</v>
      </c>
      <c r="U31" s="335">
        <f>T31/T35</f>
        <v>4.0404040404040407E-2</v>
      </c>
      <c r="AP31" s="987">
        <v>2011</v>
      </c>
      <c r="AQ31" s="987">
        <f>IF($AX$1,COUNTIFS(PFM_eServices!$CI$3:$CI$200,$AP31,PFM_eServices!$GQ$3:$GQ$200,0),COUNTIF(PFM_eServices!$CI$3:$CI$200,$AP31))</f>
        <v>17</v>
      </c>
      <c r="AR31" s="987">
        <f t="shared" si="14"/>
        <v>154</v>
      </c>
      <c r="AS31" s="987">
        <f>IF($AX$1,COUNTIFS(PFM_eServices!$AC$3:$AC$200,$AP31,PFM_eServices!$GQ$3:$GQ$200,0),COUNTIF(PFM_eServices!$AC$3:$AC$200,$AP31))</f>
        <v>6</v>
      </c>
      <c r="AT31" s="987">
        <f t="shared" si="4"/>
        <v>154</v>
      </c>
      <c r="AU31" s="987">
        <f>IF($AX$1,COUNTIFS(PFM_eServices!$AN$3:$AN$200,$AP31,PFM_eServices!$GQ$3:$GQ$200,0),COUNTIF(PFM_eServices!$AN$3:$AN$200,$AP31))</f>
        <v>7</v>
      </c>
      <c r="AV31" s="987">
        <f t="shared" si="5"/>
        <v>148</v>
      </c>
      <c r="AW31" s="987">
        <f>IF($AX$1,COUNTIFS(PFM_eServices!$DK$3:$DK$200,$AP31,PFM_eServices!$GQ$3:$GQ$200,0),COUNTIF(PFM_eServices!$DK$3:$DK$200,$AP31))</f>
        <v>2</v>
      </c>
      <c r="AX31" s="987">
        <f t="shared" si="6"/>
        <v>194</v>
      </c>
      <c r="AY31" s="987">
        <f>IF($AX$1,COUNTIFS(PFM_eServices!$DM$3:$DM$200,$AP31,PFM_eServices!$GQ$3:$GQ$200,0),COUNTIF(PFM_eServices!$DM$3:$DM$200,$AP31))</f>
        <v>8</v>
      </c>
      <c r="AZ31" s="987">
        <f t="shared" si="6"/>
        <v>128</v>
      </c>
      <c r="BA31" s="987">
        <f>IF($AX$1,COUNTIFS(PFM_eServices!$DU$3:$DU$200,$AP31,PFM_eServices!$GQ$3:$GQ$200,0),COUNTIF(PFM_eServices!$DU$3:$DU$200,$AP31))</f>
        <v>3</v>
      </c>
      <c r="BB31" s="987">
        <f t="shared" si="6"/>
        <v>185</v>
      </c>
      <c r="BC31" s="987">
        <f>IF($AX$1,COUNTIFS(PFM_eServices!$EA$3:$EA$200,$AP31,PFM_eServices!$GQ$3:$GQ$200,0),COUNTIF(PFM_eServices!$EA$3:$EA$200,$AP31))</f>
        <v>8</v>
      </c>
      <c r="BD31" s="987">
        <f t="shared" si="6"/>
        <v>130</v>
      </c>
      <c r="BE31" s="987">
        <f>IF($AX$1,COUNTIFS(PFM_eServices!$EE$3:$EE$200,$AP31,PFM_eServices!$GQ$3:$GQ$200,0),COUNTIF(PFM_eServices!$EE$3:$EE$200,$AP31))</f>
        <v>3</v>
      </c>
      <c r="BF31" s="987">
        <f t="shared" si="6"/>
        <v>187</v>
      </c>
      <c r="BG31" s="987">
        <f>IF($AX$1,COUNTIFS(PFM_eServices!$EM$3:$EM$200,$AP31,PFM_eServices!$GQ$3:$GQ$200,0),COUNTIF(PFM_eServices!$EM$3:$EM$200,$AP31))</f>
        <v>6</v>
      </c>
      <c r="BH31" s="987">
        <f t="shared" si="6"/>
        <v>154</v>
      </c>
      <c r="BI31" s="987">
        <f>IF($AX$1,COUNTIFS(PFM_eServices!$ES$3:$ES$200,$AP31,PFM_eServices!$GQ$3:$GQ$200,0),COUNTIF(PFM_eServices!$ES$3:$ES$200,$AP31))</f>
        <v>9</v>
      </c>
      <c r="BJ31" s="987">
        <f t="shared" si="6"/>
        <v>94</v>
      </c>
      <c r="BK31" s="987">
        <f>IF($AX$1,COUNTIFS(PFM_eServices!$EW$3:$EW$200,$AP31,PFM_eServices!$GQ$3:$GQ$200,0),COUNTIF(PFM_eServices!$EW$3:$EW$200,$AP31))</f>
        <v>7</v>
      </c>
      <c r="BL31" s="987">
        <f t="shared" si="17"/>
        <v>47</v>
      </c>
      <c r="BM31" s="987">
        <f>IF($AX$1,COUNTIFS(PFM_eServices!$EZ$3:$EZ$200,$AP31,PFM_eServices!$GQ$3:$GQ$200,0),COUNTIF(PFM_eServices!$EZ$3:$EZ$200,$AP31))</f>
        <v>14</v>
      </c>
      <c r="BN31" s="987">
        <f t="shared" si="7"/>
        <v>113</v>
      </c>
      <c r="BO31" s="987">
        <f>IF($AX$1,COUNTIFS(PFM_eServices!$EZ$3:$EZ$200,$AP31,PFM_eServices!$FA$3:$FA$200,3,PFM_eServices!$GQ$3:$GQ$200,0),COUNTIFS(PFM_eServices!$EZ$3:$EZ$200,$AP31,PFM_eServices!$FA$3:$FA$200,3))</f>
        <v>8</v>
      </c>
      <c r="BP31" s="987">
        <f t="shared" si="8"/>
        <v>56</v>
      </c>
      <c r="BQ31" s="987">
        <f>IF($AX$1,COUNTIFS(PFM_eServices!$FK$3:$FK$200,$AP31,PFM_eServices!$GQ$3:$GQ$200,0),COUNTIF(PFM_eServices!$FK$3:$FK$200,$AP31))</f>
        <v>13</v>
      </c>
      <c r="BR31" s="987">
        <f t="shared" si="9"/>
        <v>102</v>
      </c>
      <c r="BS31" s="987">
        <f>IF($AX$1,COUNTIFS(PFM_eServices!$FS$3:$FS$200,$AP31,PFM_eServices!$GQ$3:$GQ$200,0),COUNTIF(PFM_eServices!$FS$3:$FS$200,$AP31))</f>
        <v>13</v>
      </c>
      <c r="BT31" s="987">
        <f t="shared" si="10"/>
        <v>113</v>
      </c>
      <c r="BU31" s="987">
        <f>IF($AX$1,COUNTIFS(PFM_eServices!$FY$3:$FY$200,$AP31,PFM_eServices!$GQ$3:$GQ$200,0),COUNTIF(PFM_eServices!$FY$3:$FY$200,$AP31))</f>
        <v>20</v>
      </c>
      <c r="BV31" s="987">
        <f t="shared" si="11"/>
        <v>108</v>
      </c>
      <c r="BW31" s="987">
        <f>IF($AX$1,COUNTIFS(PFM_eServices!$DI$3:$DI$200,$AP31,PFM_eServices!$GQ$3:$GQ$200,0),COUNTIF(PFM_eServices!$DI$3:$DI$200,$AP31))</f>
        <v>5</v>
      </c>
      <c r="BX31" s="987">
        <f t="shared" si="12"/>
        <v>125</v>
      </c>
      <c r="BY31" s="987">
        <f>IF($AX$1,COUNTIFS(PFM_eServices!$GF$3:$GF$200,$AP31,PFM_eServices!$GQ$3:$GQ$200,0),COUNTIF(PFM_eServices!$GF$3:$GF$200,$AP31))</f>
        <v>5</v>
      </c>
      <c r="BZ31" s="987">
        <f t="shared" si="13"/>
        <v>177</v>
      </c>
      <c r="CU31" s="290">
        <v>28</v>
      </c>
      <c r="CV31" s="993"/>
      <c r="CW31" s="178"/>
      <c r="CX31" s="178"/>
      <c r="CY31" s="178"/>
      <c r="CZ31" s="178"/>
      <c r="DA31" s="178"/>
      <c r="DB31" s="994"/>
      <c r="DC31" s="317"/>
      <c r="DD31" s="317"/>
      <c r="DE31" s="993"/>
      <c r="DF31" s="178"/>
      <c r="DG31" s="178"/>
      <c r="DH31" s="178"/>
      <c r="DI31" s="178"/>
      <c r="DJ31" s="178"/>
      <c r="DK31" s="178"/>
      <c r="DL31" s="995"/>
    </row>
    <row r="32" spans="2:116" x14ac:dyDescent="0.25">
      <c r="S32" s="182" t="s">
        <v>8877</v>
      </c>
      <c r="T32" s="184">
        <f>IF($K$15,COUNTIFS(PFM_eServices!$EC$3:$EC$200,1,PFM_eServices!$GQ$3:$GQ$200,0),COUNTIF(PFM_eServices!$EC$3:$EC$200,1))</f>
        <v>21</v>
      </c>
      <c r="U32" s="335">
        <f>T32/T35</f>
        <v>0.10606060606060606</v>
      </c>
      <c r="AP32" s="987">
        <v>2012</v>
      </c>
      <c r="AQ32" s="987">
        <f>IF($AX$1,COUNTIFS(PFM_eServices!$CI$3:$CI$200,$AP32,PFM_eServices!$GQ$3:$GQ$200,0),COUNTIF(PFM_eServices!$CI$3:$CI$200,$AP32))</f>
        <v>20</v>
      </c>
      <c r="AR32" s="987">
        <f t="shared" si="14"/>
        <v>174</v>
      </c>
      <c r="AS32" s="987">
        <f>IF($AX$1,COUNTIFS(PFM_eServices!$AC$3:$AC$200,$AP32,PFM_eServices!$GQ$3:$GQ$200,0),COUNTIF(PFM_eServices!$AC$3:$AC$200,$AP32))</f>
        <v>2</v>
      </c>
      <c r="AT32" s="987">
        <f t="shared" si="4"/>
        <v>156</v>
      </c>
      <c r="AU32" s="987">
        <f>IF($AX$1,COUNTIFS(PFM_eServices!$AN$3:$AN$200,$AP32,PFM_eServices!$GQ$3:$GQ$200,0),COUNTIF(PFM_eServices!$AN$3:$AN$200,$AP32))</f>
        <v>1</v>
      </c>
      <c r="AV32" s="987">
        <f t="shared" si="5"/>
        <v>149</v>
      </c>
      <c r="AW32" s="987">
        <f>IF($AX$1,COUNTIFS(PFM_eServices!$DK$3:$DK$200,$AP32,PFM_eServices!$GQ$3:$GQ$200,0),COUNTIF(PFM_eServices!$DK$3:$DK$200,$AP32))</f>
        <v>1</v>
      </c>
      <c r="AX32" s="987">
        <f t="shared" si="6"/>
        <v>195</v>
      </c>
      <c r="AY32" s="987">
        <f>IF($AX$1,COUNTIFS(PFM_eServices!$DM$3:$DM$200,$AP32,PFM_eServices!$GQ$3:$GQ$200,0),COUNTIF(PFM_eServices!$DM$3:$DM$200,$AP32))</f>
        <v>6</v>
      </c>
      <c r="AZ32" s="987">
        <f t="shared" si="6"/>
        <v>134</v>
      </c>
      <c r="BA32" s="987">
        <f>IF($AX$1,COUNTIFS(PFM_eServices!$DU$3:$DU$200,$AP32,PFM_eServices!$GQ$3:$GQ$200,0),COUNTIF(PFM_eServices!$DU$3:$DU$200,$AP32))</f>
        <v>3</v>
      </c>
      <c r="BB32" s="987">
        <f t="shared" si="6"/>
        <v>188</v>
      </c>
      <c r="BC32" s="987">
        <f>IF($AX$1,COUNTIFS(PFM_eServices!$EA$3:$EA$200,$AP32,PFM_eServices!$GQ$3:$GQ$200,0),COUNTIF(PFM_eServices!$EA$3:$EA$200,$AP32))</f>
        <v>8</v>
      </c>
      <c r="BD32" s="987">
        <f t="shared" si="6"/>
        <v>138</v>
      </c>
      <c r="BE32" s="987">
        <f>IF($AX$1,COUNTIFS(PFM_eServices!$EE$3:$EE$200,$AP32,PFM_eServices!$GQ$3:$GQ$200,0),COUNTIF(PFM_eServices!$EE$3:$EE$200,$AP32))</f>
        <v>2</v>
      </c>
      <c r="BF32" s="987">
        <f t="shared" si="6"/>
        <v>189</v>
      </c>
      <c r="BG32" s="987">
        <f>IF($AX$1,COUNTIFS(PFM_eServices!$EM$3:$EM$200,$AP32,PFM_eServices!$GQ$3:$GQ$200,0),COUNTIF(PFM_eServices!$EM$3:$EM$200,$AP32))</f>
        <v>9</v>
      </c>
      <c r="BH32" s="987">
        <f t="shared" si="6"/>
        <v>163</v>
      </c>
      <c r="BI32" s="987">
        <f>IF($AX$1,COUNTIFS(PFM_eServices!$ES$3:$ES$200,$AP32,PFM_eServices!$GQ$3:$GQ$200,0),COUNTIF(PFM_eServices!$ES$3:$ES$200,$AP32))</f>
        <v>9</v>
      </c>
      <c r="BJ32" s="987">
        <f t="shared" si="6"/>
        <v>103</v>
      </c>
      <c r="BK32" s="987">
        <f>IF($AX$1,COUNTIFS(PFM_eServices!$EW$3:$EW$200,$AP32,PFM_eServices!$GQ$3:$GQ$200,0),COUNTIF(PFM_eServices!$EW$3:$EW$200,$AP32))</f>
        <v>9</v>
      </c>
      <c r="BL32" s="987">
        <f t="shared" si="17"/>
        <v>56</v>
      </c>
      <c r="BM32" s="987">
        <f>IF($AX$1,COUNTIFS(PFM_eServices!$EZ$3:$EZ$200,$AP32,PFM_eServices!$GQ$3:$GQ$200,0),COUNTIF(PFM_eServices!$EZ$3:$EZ$200,$AP32))</f>
        <v>18</v>
      </c>
      <c r="BN32" s="987">
        <f t="shared" si="7"/>
        <v>131</v>
      </c>
      <c r="BO32" s="987">
        <f>IF($AX$1,COUNTIFS(PFM_eServices!$EZ$3:$EZ$200,$AP32,PFM_eServices!$FA$3:$FA$200,3,PFM_eServices!$GQ$3:$GQ$200,0),COUNTIFS(PFM_eServices!$EZ$3:$EZ$200,$AP32,PFM_eServices!$FA$3:$FA$200,3))</f>
        <v>4</v>
      </c>
      <c r="BP32" s="987">
        <f t="shared" si="8"/>
        <v>60</v>
      </c>
      <c r="BQ32" s="987">
        <f>IF($AX$1,COUNTIFS(PFM_eServices!$FK$3:$FK$200,$AP32,PFM_eServices!$GQ$3:$GQ$200,0),COUNTIF(PFM_eServices!$FK$3:$FK$200,$AP32))</f>
        <v>13</v>
      </c>
      <c r="BR32" s="987">
        <f t="shared" si="9"/>
        <v>115</v>
      </c>
      <c r="BS32" s="987">
        <f>IF($AX$1,COUNTIFS(PFM_eServices!$FS$3:$FS$200,$AP32,PFM_eServices!$GQ$3:$GQ$200,0),COUNTIF(PFM_eServices!$FS$3:$FS$200,$AP32))</f>
        <v>15</v>
      </c>
      <c r="BT32" s="987">
        <f t="shared" si="10"/>
        <v>128</v>
      </c>
      <c r="BU32" s="987">
        <f>IF($AX$1,COUNTIFS(PFM_eServices!$FY$3:$FY$200,$AP32,PFM_eServices!$GQ$3:$GQ$200,0),COUNTIF(PFM_eServices!$FY$3:$FY$200,$AP32))</f>
        <v>17</v>
      </c>
      <c r="BV32" s="987">
        <f t="shared" si="11"/>
        <v>125</v>
      </c>
      <c r="BW32" s="987">
        <f>IF($AX$1,COUNTIFS(PFM_eServices!$DI$3:$DI$200,$AP32,PFM_eServices!$GQ$3:$GQ$200,0),COUNTIF(PFM_eServices!$DI$3:$DI$200,$AP32))</f>
        <v>8</v>
      </c>
      <c r="BX32" s="987">
        <f t="shared" si="12"/>
        <v>133</v>
      </c>
      <c r="BY32" s="987">
        <f>IF($AX$1,COUNTIFS(PFM_eServices!$GF$3:$GF$200,$AP32,PFM_eServices!$GQ$3:$GQ$200,0),COUNTIF(PFM_eServices!$GF$3:$GF$200,$AP32))</f>
        <v>2</v>
      </c>
      <c r="BZ32" s="987">
        <f t="shared" si="13"/>
        <v>179</v>
      </c>
      <c r="CU32" s="290">
        <v>29</v>
      </c>
      <c r="CV32" s="993"/>
      <c r="CW32" s="178"/>
      <c r="CX32" s="178"/>
      <c r="CY32" s="178"/>
      <c r="CZ32" s="178"/>
      <c r="DA32" s="178"/>
      <c r="DB32" s="994"/>
      <c r="DC32" s="317"/>
      <c r="DD32" s="317"/>
      <c r="DE32" s="993"/>
      <c r="DF32" s="178"/>
      <c r="DG32" s="178"/>
      <c r="DH32" s="178"/>
      <c r="DI32" s="178"/>
      <c r="DJ32" s="178"/>
      <c r="DK32" s="178"/>
      <c r="DL32" s="995"/>
    </row>
    <row r="33" spans="19:116" x14ac:dyDescent="0.25">
      <c r="S33" s="329" t="s">
        <v>8709</v>
      </c>
      <c r="T33" s="209">
        <f>IF($K$15,COUNTIFS(PFM_eServices!$EC$3:$EC$200,2,PFM_eServices!$GQ$3:$GQ$200,0),COUNTIF(PFM_eServices!$EC$3:$EC$200,2))</f>
        <v>140</v>
      </c>
      <c r="U33" s="335">
        <f>T33/T35</f>
        <v>0.70707070707070707</v>
      </c>
      <c r="AP33" s="987">
        <v>2013</v>
      </c>
      <c r="AQ33" s="987">
        <f>IF($AX$1,COUNTIFS(PFM_eServices!$CI$3:$CI$200,$AP33,PFM_eServices!$GQ$3:$GQ$200,0),COUNTIF(PFM_eServices!$CI$3:$CI$200,$AP33))</f>
        <v>11</v>
      </c>
      <c r="AR33" s="987">
        <f t="shared" si="14"/>
        <v>185</v>
      </c>
      <c r="AS33" s="987">
        <f>IF($AX$1,COUNTIFS(PFM_eServices!$AC$3:$AC$200,$AP33,PFM_eServices!$GQ$3:$GQ$200,0),COUNTIF(PFM_eServices!$AC$3:$AC$200,$AP33))</f>
        <v>0</v>
      </c>
      <c r="AT33" s="987">
        <f t="shared" si="4"/>
        <v>156</v>
      </c>
      <c r="AU33" s="987">
        <f>IF($AX$1,COUNTIFS(PFM_eServices!$AN$3:$AN$200,$AP33,PFM_eServices!$GQ$3:$GQ$200,0),COUNTIF(PFM_eServices!$AN$3:$AN$200,$AP33))</f>
        <v>0</v>
      </c>
      <c r="AV33" s="987">
        <f t="shared" si="5"/>
        <v>149</v>
      </c>
      <c r="AW33" s="987">
        <f>IF($AX$1,COUNTIFS(PFM_eServices!$DK$3:$DK$200,$AP33,PFM_eServices!$GQ$3:$GQ$200,0),COUNTIF(PFM_eServices!$DK$3:$DK$200,$AP33))</f>
        <v>0</v>
      </c>
      <c r="AX33" s="987">
        <f t="shared" si="6"/>
        <v>195</v>
      </c>
      <c r="AY33" s="987">
        <f>IF($AX$1,COUNTIFS(PFM_eServices!$DM$3:$DM$200,$AP33,PFM_eServices!$GQ$3:$GQ$200,0),COUNTIF(PFM_eServices!$DM$3:$DM$200,$AP33))</f>
        <v>5</v>
      </c>
      <c r="AZ33" s="987">
        <f t="shared" si="6"/>
        <v>139</v>
      </c>
      <c r="BA33" s="987">
        <f>IF($AX$1,COUNTIFS(PFM_eServices!$DU$3:$DU$200,$AP33,PFM_eServices!$GQ$3:$GQ$200,0),COUNTIF(PFM_eServices!$DU$3:$DU$200,$AP33))</f>
        <v>0</v>
      </c>
      <c r="BB33" s="987">
        <f t="shared" si="6"/>
        <v>188</v>
      </c>
      <c r="BC33" s="987">
        <f>IF($AX$1,COUNTIFS(PFM_eServices!$EA$3:$EA$200,$AP33,PFM_eServices!$GQ$3:$GQ$200,0),COUNTIF(PFM_eServices!$EA$3:$EA$200,$AP33))</f>
        <v>15</v>
      </c>
      <c r="BD33" s="987">
        <f t="shared" si="6"/>
        <v>153</v>
      </c>
      <c r="BE33" s="987">
        <f>IF($AX$1,COUNTIFS(PFM_eServices!$EE$3:$EE$200,$AP33,PFM_eServices!$GQ$3:$GQ$200,0),COUNTIF(PFM_eServices!$EE$3:$EE$200,$AP33))</f>
        <v>0</v>
      </c>
      <c r="BF33" s="987">
        <f t="shared" si="6"/>
        <v>189</v>
      </c>
      <c r="BG33" s="987">
        <f>IF($AX$1,COUNTIFS(PFM_eServices!$EM$3:$EM$200,$AP33,PFM_eServices!$GQ$3:$GQ$200,0),COUNTIF(PFM_eServices!$EM$3:$EM$200,$AP33))</f>
        <v>10</v>
      </c>
      <c r="BH33" s="987">
        <f t="shared" si="6"/>
        <v>173</v>
      </c>
      <c r="BI33" s="987">
        <f>IF($AX$1,COUNTIFS(PFM_eServices!$ES$3:$ES$200,$AP33,PFM_eServices!$GQ$3:$GQ$200,0),COUNTIF(PFM_eServices!$ES$3:$ES$200,$AP33))</f>
        <v>17</v>
      </c>
      <c r="BJ33" s="987">
        <f t="shared" si="6"/>
        <v>120</v>
      </c>
      <c r="BK33" s="987">
        <f>IF($AX$1,COUNTIFS(PFM_eServices!$EW$3:$EW$200,$AP33,PFM_eServices!$GQ$3:$GQ$200,0),COUNTIF(PFM_eServices!$EW$3:$EW$200,$AP33))</f>
        <v>5</v>
      </c>
      <c r="BL33" s="987">
        <f t="shared" si="17"/>
        <v>61</v>
      </c>
      <c r="BM33" s="987">
        <f>IF($AX$1,COUNTIFS(PFM_eServices!$EZ$3:$EZ$200,$AP33,PFM_eServices!$GQ$3:$GQ$200,0),COUNTIF(PFM_eServices!$EZ$3:$EZ$200,$AP33))</f>
        <v>11</v>
      </c>
      <c r="BN33" s="987">
        <f t="shared" si="7"/>
        <v>142</v>
      </c>
      <c r="BO33" s="987">
        <f>IF($AX$1,COUNTIFS(PFM_eServices!$EZ$3:$EZ$200,$AP33,PFM_eServices!$FA$3:$FA$200,3,PFM_eServices!$GQ$3:$GQ$200,0),COUNTIFS(PFM_eServices!$EZ$3:$EZ$200,$AP33,PFM_eServices!$FA$3:$FA$200,3))</f>
        <v>4</v>
      </c>
      <c r="BP33" s="987">
        <f t="shared" si="8"/>
        <v>64</v>
      </c>
      <c r="BQ33" s="987">
        <f>IF($AX$1,COUNTIFS(PFM_eServices!$FK$3:$FK$200,$AP33,PFM_eServices!$GQ$3:$GQ$200,0),COUNTIF(PFM_eServices!$FK$3:$FK$200,$AP33))</f>
        <v>7</v>
      </c>
      <c r="BR33" s="987">
        <f t="shared" si="9"/>
        <v>122</v>
      </c>
      <c r="BS33" s="987">
        <f>IF($AX$1,COUNTIFS(PFM_eServices!$FS$3:$FS$200,$AP33,PFM_eServices!$GQ$3:$GQ$200,0),COUNTIF(PFM_eServices!$FS$3:$FS$200,$AP33))</f>
        <v>3</v>
      </c>
      <c r="BT33" s="987">
        <f t="shared" si="10"/>
        <v>131</v>
      </c>
      <c r="BU33" s="987">
        <f>IF($AX$1,COUNTIFS(PFM_eServices!$FY$3:$FY$200,$AP33,PFM_eServices!$GQ$3:$GQ$200,0),COUNTIF(PFM_eServices!$FY$3:$FY$200,$AP33))</f>
        <v>12</v>
      </c>
      <c r="BV33" s="987">
        <f t="shared" si="11"/>
        <v>137</v>
      </c>
      <c r="BW33" s="987">
        <f>IF($AX$1,COUNTIFS(PFM_eServices!$DI$3:$DI$200,$AP33,PFM_eServices!$GQ$3:$GQ$200,0),COUNTIF(PFM_eServices!$DI$3:$DI$200,$AP33))</f>
        <v>6</v>
      </c>
      <c r="BX33" s="987">
        <f t="shared" si="12"/>
        <v>139</v>
      </c>
      <c r="BY33" s="987">
        <f>IF($AX$1,COUNTIFS(PFM_eServices!$GF$3:$GF$200,$AP33,PFM_eServices!$GQ$3:$GQ$200,0),COUNTIF(PFM_eServices!$GF$3:$GF$200,$AP33))</f>
        <v>1</v>
      </c>
      <c r="BZ33" s="987">
        <f t="shared" si="13"/>
        <v>180</v>
      </c>
      <c r="CU33" s="290">
        <v>30</v>
      </c>
      <c r="CV33" s="993"/>
      <c r="CW33" s="178"/>
      <c r="CX33" s="178"/>
      <c r="CY33" s="178"/>
      <c r="CZ33" s="178"/>
      <c r="DA33" s="178"/>
      <c r="DB33" s="994"/>
      <c r="DC33" s="317"/>
      <c r="DD33" s="317"/>
      <c r="DE33" s="993"/>
      <c r="DF33" s="178"/>
      <c r="DG33" s="178"/>
      <c r="DH33" s="178"/>
      <c r="DI33" s="178"/>
      <c r="DJ33" s="178"/>
      <c r="DK33" s="178"/>
      <c r="DL33" s="995"/>
    </row>
    <row r="34" spans="19:116" x14ac:dyDescent="0.25">
      <c r="S34" s="185" t="s">
        <v>8876</v>
      </c>
      <c r="T34" s="187">
        <f>IF($K$15,COUNTIFS(PFM_eServices!$EC$3:$EC$200,3,PFM_eServices!$GQ$3:$GQ$200,0),COUNTIF(PFM_eServices!$EC$3:$EC$200,3))</f>
        <v>29</v>
      </c>
      <c r="U34" s="335">
        <f>T34/T35</f>
        <v>0.14646464646464646</v>
      </c>
      <c r="AP34" s="987">
        <v>2014</v>
      </c>
      <c r="AQ34" s="987">
        <f>IF($AX$1,COUNTIFS(PFM_eServices!$CI$3:$CI$200,$AP34,PFM_eServices!$GQ$3:$GQ$200,0),COUNTIF(PFM_eServices!$CI$3:$CI$200,$AP34))</f>
        <v>4</v>
      </c>
      <c r="AR34" s="987">
        <f t="shared" si="14"/>
        <v>189</v>
      </c>
      <c r="AS34" s="987">
        <f>IF($AX$1,COUNTIFS(PFM_eServices!$AC$3:$AC$200,$AP34,PFM_eServices!$GQ$3:$GQ$200,0),COUNTIF(PFM_eServices!$AC$3:$AC$200,$AP34))</f>
        <v>1</v>
      </c>
      <c r="AT34" s="987">
        <f t="shared" si="4"/>
        <v>157</v>
      </c>
      <c r="AU34" s="987">
        <f>IF($AX$1,COUNTIFS(PFM_eServices!$AN$3:$AN$200,$AP34,PFM_eServices!$GQ$3:$GQ$200,0),COUNTIF(PFM_eServices!$AN$3:$AN$200,$AP34))</f>
        <v>0</v>
      </c>
      <c r="AV34" s="987">
        <f t="shared" si="5"/>
        <v>149</v>
      </c>
      <c r="AW34" s="987">
        <f>IF($AX$1,COUNTIFS(PFM_eServices!$DK$3:$DK$200,$AP34,PFM_eServices!$GQ$3:$GQ$200,0),COUNTIF(PFM_eServices!$DK$3:$DK$200,$AP34))</f>
        <v>0</v>
      </c>
      <c r="AX34" s="987">
        <f t="shared" si="6"/>
        <v>195</v>
      </c>
      <c r="AY34" s="987">
        <f>IF($AX$1,COUNTIFS(PFM_eServices!$DM$3:$DM$200,$AP34,PFM_eServices!$GQ$3:$GQ$200,0),COUNTIF(PFM_eServices!$DM$3:$DM$200,$AP34))</f>
        <v>1</v>
      </c>
      <c r="AZ34" s="987">
        <f t="shared" si="6"/>
        <v>140</v>
      </c>
      <c r="BA34" s="987">
        <f>IF($AX$1,COUNTIFS(PFM_eServices!$DU$3:$DU$200,$AP34,PFM_eServices!$GQ$3:$GQ$200,0),COUNTIF(PFM_eServices!$DU$3:$DU$200,$AP34))</f>
        <v>3</v>
      </c>
      <c r="BB34" s="987">
        <f t="shared" si="6"/>
        <v>191</v>
      </c>
      <c r="BC34" s="987">
        <f>IF($AX$1,COUNTIFS(PFM_eServices!$EA$3:$EA$200,$AP34,PFM_eServices!$GQ$3:$GQ$200,0),COUNTIF(PFM_eServices!$EA$3:$EA$200,$AP34))</f>
        <v>7</v>
      </c>
      <c r="BD34" s="987">
        <f t="shared" si="6"/>
        <v>160</v>
      </c>
      <c r="BE34" s="987">
        <f>IF($AX$1,COUNTIFS(PFM_eServices!$EE$3:$EE$200,$AP34,PFM_eServices!$GQ$3:$GQ$200,0),COUNTIF(PFM_eServices!$EE$3:$EE$200,$AP34))</f>
        <v>2</v>
      </c>
      <c r="BF34" s="987">
        <f t="shared" si="6"/>
        <v>191</v>
      </c>
      <c r="BG34" s="987">
        <f>IF($AX$1,COUNTIFS(PFM_eServices!$EM$3:$EM$200,$AP34,PFM_eServices!$GQ$3:$GQ$200,0),COUNTIF(PFM_eServices!$EM$3:$EM$200,$AP34))</f>
        <v>5</v>
      </c>
      <c r="BH34" s="987">
        <f t="shared" si="6"/>
        <v>178</v>
      </c>
      <c r="BI34" s="987">
        <f>IF($AX$1,COUNTIFS(PFM_eServices!$ES$3:$ES$200,$AP34,PFM_eServices!$GQ$3:$GQ$200,0),COUNTIF(PFM_eServices!$ES$3:$ES$200,$AP34))</f>
        <v>5</v>
      </c>
      <c r="BJ34" s="987">
        <f t="shared" si="6"/>
        <v>125</v>
      </c>
      <c r="BK34" s="987">
        <f>IF($AX$1,COUNTIFS(PFM_eServices!$EW$3:$EW$200,$AP34,PFM_eServices!$GQ$3:$GQ$200,0),COUNTIF(PFM_eServices!$EW$3:$EW$200,$AP34))</f>
        <v>0</v>
      </c>
      <c r="BL34" s="987">
        <f t="shared" si="17"/>
        <v>61</v>
      </c>
      <c r="BM34" s="987">
        <f>IF($AX$1,COUNTIFS(PFM_eServices!$EZ$3:$EZ$200,$AP34,PFM_eServices!$GQ$3:$GQ$200,0),COUNTIF(PFM_eServices!$EZ$3:$EZ$200,$AP34))</f>
        <v>3</v>
      </c>
      <c r="BN34" s="987">
        <f t="shared" si="7"/>
        <v>145</v>
      </c>
      <c r="BO34" s="987">
        <f>IF($AX$1,COUNTIFS(PFM_eServices!$EZ$3:$EZ$200,$AP34,PFM_eServices!$FA$3:$FA$200,3,PFM_eServices!$GQ$3:$GQ$200,0),COUNTIFS(PFM_eServices!$EZ$3:$EZ$200,$AP34,PFM_eServices!$FA$3:$FA$200,3))</f>
        <v>2</v>
      </c>
      <c r="BP34" s="987">
        <f t="shared" si="8"/>
        <v>66</v>
      </c>
      <c r="BQ34" s="987">
        <f>IF($AX$1,COUNTIFS(PFM_eServices!$FK$3:$FK$200,$AP34,PFM_eServices!$GQ$3:$GQ$200,0),COUNTIF(PFM_eServices!$FK$3:$FK$200,$AP34))</f>
        <v>8</v>
      </c>
      <c r="BR34" s="987">
        <f t="shared" si="9"/>
        <v>130</v>
      </c>
      <c r="BS34" s="987">
        <f>IF($AX$1,COUNTIFS(PFM_eServices!$FS$3:$FS$200,$AP34,PFM_eServices!$GQ$3:$GQ$200,0),COUNTIF(PFM_eServices!$FS$3:$FS$200,$AP34))</f>
        <v>7</v>
      </c>
      <c r="BT34" s="987">
        <f t="shared" si="10"/>
        <v>138</v>
      </c>
      <c r="BU34" s="987">
        <f>IF($AX$1,COUNTIFS(PFM_eServices!$FY$3:$FY$200,$AP34,PFM_eServices!$GQ$3:$GQ$200,0),COUNTIF(PFM_eServices!$FY$3:$FY$200,$AP34))</f>
        <v>9</v>
      </c>
      <c r="BV34" s="987">
        <f t="shared" si="11"/>
        <v>146</v>
      </c>
      <c r="BW34" s="987">
        <f>IF($AX$1,COUNTIFS(PFM_eServices!$DI$3:$DI$200,$AP34,PFM_eServices!$GQ$3:$GQ$200,0),COUNTIF(PFM_eServices!$DI$3:$DI$200,$AP34))</f>
        <v>9</v>
      </c>
      <c r="BX34" s="987">
        <f t="shared" si="12"/>
        <v>148</v>
      </c>
      <c r="BY34" s="987">
        <f>IF($AX$1,COUNTIFS(PFM_eServices!$GF$3:$GF$200,$AP34,PFM_eServices!$GQ$3:$GQ$200,0),COUNTIF(PFM_eServices!$GF$3:$GF$200,$AP34))</f>
        <v>1</v>
      </c>
      <c r="BZ34" s="987">
        <f t="shared" si="13"/>
        <v>181</v>
      </c>
      <c r="CU34" s="290">
        <v>31</v>
      </c>
      <c r="CV34" s="993"/>
      <c r="CW34" s="178"/>
      <c r="CX34" s="178"/>
      <c r="CY34" s="178"/>
      <c r="CZ34" s="178"/>
      <c r="DA34" s="178"/>
      <c r="DB34" s="994"/>
      <c r="DC34" s="317"/>
      <c r="DD34" s="317"/>
      <c r="DE34" s="993"/>
      <c r="DF34" s="178"/>
      <c r="DG34" s="178"/>
      <c r="DH34" s="178"/>
      <c r="DI34" s="178"/>
      <c r="DJ34" s="178"/>
      <c r="DK34" s="178"/>
      <c r="DL34" s="995"/>
    </row>
    <row r="35" spans="19:116" x14ac:dyDescent="0.25">
      <c r="T35" s="38">
        <f>SUM(T31:T34)</f>
        <v>198</v>
      </c>
      <c r="AP35" s="987">
        <v>2015</v>
      </c>
      <c r="AQ35" s="987">
        <f>IF($AX$1,COUNTIFS(PFM_eServices!$CI$3:$CI$200,$AP35,PFM_eServices!$GQ$3:$GQ$200,0),COUNTIF(PFM_eServices!$CI$3:$CI$200,$AP35))</f>
        <v>2</v>
      </c>
      <c r="AR35" s="987">
        <f t="shared" si="14"/>
        <v>191</v>
      </c>
      <c r="AS35" s="987">
        <f>IF($AX$1,COUNTIFS(PFM_eServices!$AC$3:$AC$200,$AP35,PFM_eServices!$GQ$3:$GQ$200,0),COUNTIF(PFM_eServices!$AC$3:$AC$200,$AP35))</f>
        <v>0</v>
      </c>
      <c r="AT35" s="987">
        <f t="shared" si="4"/>
        <v>157</v>
      </c>
      <c r="AU35" s="987">
        <f>IF($AX$1,COUNTIFS(PFM_eServices!$AN$3:$AN$200,$AP35,PFM_eServices!$GQ$3:$GQ$200,0),COUNTIF(PFM_eServices!$AN$3:$AN$200,$AP35))</f>
        <v>0</v>
      </c>
      <c r="AV35" s="987">
        <f t="shared" si="5"/>
        <v>149</v>
      </c>
      <c r="AW35" s="987">
        <f>IF($AX$1,COUNTIFS(PFM_eServices!$DK$3:$DK$200,$AP35,PFM_eServices!$GQ$3:$GQ$200,0),COUNTIF(PFM_eServices!$DK$3:$DK$200,$AP35))</f>
        <v>0</v>
      </c>
      <c r="AX35" s="987">
        <f t="shared" si="6"/>
        <v>195</v>
      </c>
      <c r="AY35" s="987">
        <f>IF($AX$1,COUNTIFS(PFM_eServices!$DM$3:$DM$200,$AP35,PFM_eServices!$GQ$3:$GQ$200,0),COUNTIF(PFM_eServices!$DM$3:$DM$200,$AP35))</f>
        <v>13</v>
      </c>
      <c r="AZ35" s="987">
        <f t="shared" si="6"/>
        <v>153</v>
      </c>
      <c r="BA35" s="987">
        <f>IF($AX$1,COUNTIFS(PFM_eServices!$DU$3:$DU$200,$AP35,PFM_eServices!$GQ$3:$GQ$200,0),COUNTIF(PFM_eServices!$DU$3:$DU$200,$AP35))</f>
        <v>0</v>
      </c>
      <c r="BB35" s="987">
        <f t="shared" si="6"/>
        <v>191</v>
      </c>
      <c r="BC35" s="987">
        <f>IF($AX$1,COUNTIFS(PFM_eServices!$EA$3:$EA$200,$AP35,PFM_eServices!$GQ$3:$GQ$200,0),COUNTIF(PFM_eServices!$EA$3:$EA$200,$AP35))</f>
        <v>1</v>
      </c>
      <c r="BD35" s="987">
        <f t="shared" si="6"/>
        <v>161</v>
      </c>
      <c r="BE35" s="987">
        <f>IF($AX$1,COUNTIFS(PFM_eServices!$EE$3:$EE$200,$AP35,PFM_eServices!$GQ$3:$GQ$200,0),COUNTIF(PFM_eServices!$EE$3:$EE$200,$AP35))</f>
        <v>0</v>
      </c>
      <c r="BF35" s="987">
        <f t="shared" si="6"/>
        <v>191</v>
      </c>
      <c r="BG35" s="987">
        <f>IF($AX$1,COUNTIFS(PFM_eServices!$EM$3:$EM$200,$AP35,PFM_eServices!$GQ$3:$GQ$200,0),COUNTIF(PFM_eServices!$EM$3:$EM$200,$AP35))</f>
        <v>1</v>
      </c>
      <c r="BH35" s="987">
        <f t="shared" si="6"/>
        <v>179</v>
      </c>
      <c r="BI35" s="987">
        <f>IF($AX$1,COUNTIFS(PFM_eServices!$ES$3:$ES$200,$AP35,PFM_eServices!$GQ$3:$GQ$200,0),COUNTIF(PFM_eServices!$ES$3:$ES$200,$AP35))</f>
        <v>1</v>
      </c>
      <c r="BJ35" s="987">
        <f t="shared" si="6"/>
        <v>126</v>
      </c>
      <c r="BK35" s="987">
        <f>IF($AX$1,COUNTIFS(PFM_eServices!$EW$3:$EW$200,$AP35,PFM_eServices!$GQ$3:$GQ$200,0),COUNTIF(PFM_eServices!$EW$3:$EW$200,$AP35))</f>
        <v>2</v>
      </c>
      <c r="BL35" s="987">
        <f t="shared" si="17"/>
        <v>63</v>
      </c>
      <c r="BM35" s="987">
        <f>IF($AX$1,COUNTIFS(PFM_eServices!$EZ$3:$EZ$200,$AP35,PFM_eServices!$GQ$3:$GQ$200,0),COUNTIF(PFM_eServices!$EZ$3:$EZ$200,$AP35))</f>
        <v>0</v>
      </c>
      <c r="BN35" s="987">
        <f t="shared" si="7"/>
        <v>145</v>
      </c>
      <c r="BO35" s="987">
        <f>IF($AX$1,COUNTIFS(PFM_eServices!$EZ$3:$EZ$200,$AP35,PFM_eServices!$FA$3:$FA$200,3,PFM_eServices!$GQ$3:$GQ$200,0),COUNTIFS(PFM_eServices!$EZ$3:$EZ$200,$AP35,PFM_eServices!$FA$3:$FA$200,3))</f>
        <v>0</v>
      </c>
      <c r="BP35" s="987">
        <f t="shared" si="8"/>
        <v>66</v>
      </c>
      <c r="BQ35" s="987">
        <f>IF($AX$1,COUNTIFS(PFM_eServices!$FK$3:$FK$200,$AP35,PFM_eServices!$GQ$3:$GQ$200,0),COUNTIF(PFM_eServices!$FK$3:$FK$200,$AP35))</f>
        <v>0</v>
      </c>
      <c r="BR35" s="987">
        <f t="shared" si="9"/>
        <v>130</v>
      </c>
      <c r="BS35" s="987">
        <f>IF($AX$1,COUNTIFS(PFM_eServices!$FS$3:$FS$200,$AP35,PFM_eServices!$GQ$3:$GQ$200,0),COUNTIF(PFM_eServices!$FS$3:$FS$200,$AP35))</f>
        <v>0</v>
      </c>
      <c r="BT35" s="987">
        <f t="shared" si="10"/>
        <v>138</v>
      </c>
      <c r="BU35" s="987">
        <f>IF($AX$1,COUNTIFS(PFM_eServices!$FY$3:$FY$200,$AP35,PFM_eServices!$GQ$3:$GQ$200,0),COUNTIF(PFM_eServices!$FY$3:$FY$200,$AP35))</f>
        <v>0</v>
      </c>
      <c r="BV35" s="987">
        <f t="shared" si="11"/>
        <v>146</v>
      </c>
      <c r="BW35" s="987">
        <f>IF($AX$1,COUNTIFS(PFM_eServices!$DI$3:$DI$200,$AP35,PFM_eServices!$GQ$3:$GQ$200,0),COUNTIF(PFM_eServices!$DI$3:$DI$200,$AP35))</f>
        <v>2</v>
      </c>
      <c r="BX35" s="987">
        <f t="shared" si="12"/>
        <v>150</v>
      </c>
      <c r="BY35" s="987">
        <f>IF($AX$1,COUNTIFS(PFM_eServices!$GF$3:$GF$200,$AP35,PFM_eServices!$GQ$3:$GQ$200,0),COUNTIF(PFM_eServices!$GF$3:$GF$200,$AP35))</f>
        <v>2</v>
      </c>
      <c r="BZ35" s="987">
        <f t="shared" si="13"/>
        <v>183</v>
      </c>
      <c r="CU35" s="290">
        <v>32</v>
      </c>
      <c r="CV35" s="993"/>
      <c r="CW35" s="178"/>
      <c r="CX35" s="178"/>
      <c r="CY35" s="178"/>
      <c r="CZ35" s="178"/>
      <c r="DA35" s="178"/>
      <c r="DB35" s="994"/>
      <c r="DC35" s="317"/>
      <c r="DD35" s="317"/>
      <c r="DE35" s="993"/>
      <c r="DF35" s="178"/>
      <c r="DG35" s="178"/>
      <c r="DH35" s="178"/>
      <c r="DI35" s="178"/>
      <c r="DJ35" s="178"/>
      <c r="DK35" s="178"/>
      <c r="DL35" s="995"/>
    </row>
    <row r="36" spans="19:116" x14ac:dyDescent="0.25">
      <c r="AP36" s="987">
        <v>2016</v>
      </c>
      <c r="AQ36" s="987">
        <f>IF($AX$1,COUNTIFS(PFM_eServices!$CI$3:$CI$200,$AP36,PFM_eServices!$GQ$3:$GQ$200,0),COUNTIF(PFM_eServices!$CI$3:$CI$200,$AP36))</f>
        <v>3</v>
      </c>
      <c r="AR36" s="987">
        <f t="shared" si="14"/>
        <v>194</v>
      </c>
      <c r="AS36" s="987">
        <f>IF($AX$1,COUNTIFS(PFM_eServices!$AC$3:$AC$200,$AP36,PFM_eServices!$GQ$3:$GQ$200,0),COUNTIF(PFM_eServices!$AC$3:$AC$200,$AP36))</f>
        <v>0</v>
      </c>
      <c r="AT36" s="987">
        <f t="shared" si="4"/>
        <v>157</v>
      </c>
      <c r="AU36" s="987">
        <f>IF($AX$1,COUNTIFS(PFM_eServices!$AN$3:$AN$200,$AP36,PFM_eServices!$GQ$3:$GQ$200,0),COUNTIF(PFM_eServices!$AN$3:$AN$200,$AP36))</f>
        <v>0</v>
      </c>
      <c r="AV36" s="987">
        <f t="shared" si="5"/>
        <v>149</v>
      </c>
      <c r="AW36" s="987">
        <f>IF($AX$1,COUNTIFS(PFM_eServices!$DK$3:$DK$200,$AP36,PFM_eServices!$GQ$3:$GQ$200,0),COUNTIF(PFM_eServices!$DK$3:$DK$200,$AP36))</f>
        <v>0</v>
      </c>
      <c r="AX36" s="987">
        <f t="shared" si="6"/>
        <v>195</v>
      </c>
      <c r="AY36" s="987">
        <f>IF($AX$1,COUNTIFS(PFM_eServices!$DM$3:$DM$200,$AP36,PFM_eServices!$GQ$3:$GQ$200,0),COUNTIF(PFM_eServices!$DM$3:$DM$200,$AP36))</f>
        <v>6</v>
      </c>
      <c r="AZ36" s="987">
        <f t="shared" si="6"/>
        <v>159</v>
      </c>
      <c r="BA36" s="987">
        <f>IF($AX$1,COUNTIFS(PFM_eServices!$DU$3:$DU$200,$AP36,PFM_eServices!$GQ$3:$GQ$200,0),COUNTIF(PFM_eServices!$DU$3:$DU$200,$AP36))</f>
        <v>0</v>
      </c>
      <c r="BB36" s="987">
        <f t="shared" si="6"/>
        <v>191</v>
      </c>
      <c r="BC36" s="987">
        <f>IF($AX$1,COUNTIFS(PFM_eServices!$EA$3:$EA$200,$AP36,PFM_eServices!$GQ$3:$GQ$200,0),COUNTIF(PFM_eServices!$EA$3:$EA$200,$AP36))</f>
        <v>0</v>
      </c>
      <c r="BD36" s="987">
        <f t="shared" si="6"/>
        <v>161</v>
      </c>
      <c r="BE36" s="987">
        <f>IF($AX$1,COUNTIFS(PFM_eServices!$EE$3:$EE$200,$AP36,PFM_eServices!$GQ$3:$GQ$200,0),COUNTIF(PFM_eServices!$EE$3:$EE$200,$AP36))</f>
        <v>0</v>
      </c>
      <c r="BF36" s="987">
        <f t="shared" si="6"/>
        <v>191</v>
      </c>
      <c r="BG36" s="987">
        <f>IF($AX$1,COUNTIFS(PFM_eServices!$EM$3:$EM$200,$AP36,PFM_eServices!$GQ$3:$GQ$200,0),COUNTIF(PFM_eServices!$EM$3:$EM$200,$AP36))</f>
        <v>0</v>
      </c>
      <c r="BH36" s="987">
        <f t="shared" si="6"/>
        <v>179</v>
      </c>
      <c r="BI36" s="987">
        <f>IF($AX$1,COUNTIFS(PFM_eServices!$ES$3:$ES$200,$AP36,PFM_eServices!$GQ$3:$GQ$200,0),COUNTIF(PFM_eServices!$ES$3:$ES$200,$AP36))</f>
        <v>0</v>
      </c>
      <c r="BJ36" s="987">
        <f t="shared" si="6"/>
        <v>126</v>
      </c>
      <c r="BK36" s="987">
        <f>IF($AX$1,COUNTIFS(PFM_eServices!$EW$3:$EW$200,$AP36,PFM_eServices!$GQ$3:$GQ$200,0),COUNTIF(PFM_eServices!$EW$3:$EW$200,$AP36))</f>
        <v>0</v>
      </c>
      <c r="BL36" s="987">
        <f t="shared" si="17"/>
        <v>63</v>
      </c>
      <c r="BM36" s="987">
        <f>IF($AX$1,COUNTIFS(PFM_eServices!$EZ$3:$EZ$200,$AP36,PFM_eServices!$GQ$3:$GQ$200,0),COUNTIF(PFM_eServices!$EZ$3:$EZ$200,$AP36))</f>
        <v>0</v>
      </c>
      <c r="BN36" s="987">
        <f t="shared" si="7"/>
        <v>145</v>
      </c>
      <c r="BO36" s="987">
        <f>IF($AX$1,COUNTIFS(PFM_eServices!$EZ$3:$EZ$200,$AP36,PFM_eServices!$FA$3:$FA$200,3,PFM_eServices!$GQ$3:$GQ$200,0),COUNTIFS(PFM_eServices!$EZ$3:$EZ$200,$AP36,PFM_eServices!$FA$3:$FA$200,3))</f>
        <v>0</v>
      </c>
      <c r="BP36" s="987">
        <f t="shared" si="8"/>
        <v>66</v>
      </c>
      <c r="BQ36" s="987">
        <f>IF($AX$1,COUNTIFS(PFM_eServices!$FK$3:$FK$200,$AP36,PFM_eServices!$GQ$3:$GQ$200,0),COUNTIF(PFM_eServices!$FK$3:$FK$200,$AP36))</f>
        <v>1</v>
      </c>
      <c r="BR36" s="987">
        <f t="shared" si="9"/>
        <v>131</v>
      </c>
      <c r="BS36" s="987">
        <f>IF($AX$1,COUNTIFS(PFM_eServices!$FS$3:$FS$200,$AP36,PFM_eServices!$GQ$3:$GQ$200,0),COUNTIF(PFM_eServices!$FS$3:$FS$200,$AP36))</f>
        <v>1</v>
      </c>
      <c r="BT36" s="987">
        <f t="shared" si="10"/>
        <v>139</v>
      </c>
      <c r="BU36" s="987">
        <f>IF($AX$1,COUNTIFS(PFM_eServices!$FY$3:$FY$200,$AP36,PFM_eServices!$GQ$3:$GQ$200,0),COUNTIF(PFM_eServices!$FY$3:$FY$200,$AP36))</f>
        <v>0</v>
      </c>
      <c r="BV36" s="987">
        <f t="shared" si="11"/>
        <v>146</v>
      </c>
      <c r="BW36" s="987">
        <f>IF($AX$1,COUNTIFS(PFM_eServices!$DI$3:$DI$200,$AP36,PFM_eServices!$GQ$3:$GQ$200,0),COUNTIF(PFM_eServices!$DI$3:$DI$200,$AP36))</f>
        <v>0</v>
      </c>
      <c r="BX36" s="987">
        <f t="shared" si="12"/>
        <v>150</v>
      </c>
      <c r="BY36" s="987">
        <f>IF($AX$1,COUNTIFS(PFM_eServices!$GF$3:$GF$200,$AP36,PFM_eServices!$GQ$3:$GQ$200,0),COUNTIF(PFM_eServices!$GF$3:$GF$200,$AP36))</f>
        <v>2</v>
      </c>
      <c r="BZ36" s="987">
        <f t="shared" si="13"/>
        <v>185</v>
      </c>
      <c r="CU36" s="290">
        <v>33</v>
      </c>
      <c r="CV36" s="993"/>
      <c r="CW36" s="178"/>
      <c r="CX36" s="178"/>
      <c r="CY36" s="178"/>
      <c r="CZ36" s="178"/>
      <c r="DA36" s="178"/>
      <c r="DB36" s="994"/>
      <c r="DC36" s="317"/>
      <c r="DD36" s="317"/>
      <c r="DE36" s="993"/>
      <c r="DF36" s="178"/>
      <c r="DG36" s="178"/>
      <c r="DH36" s="178"/>
      <c r="DI36" s="178"/>
      <c r="DJ36" s="178"/>
      <c r="DK36" s="178"/>
      <c r="DL36" s="995"/>
    </row>
    <row r="37" spans="19:116" x14ac:dyDescent="0.25">
      <c r="AP37" s="987">
        <v>2017</v>
      </c>
      <c r="AQ37" s="987">
        <f>IF($AX$1,COUNTIFS(PFM_eServices!$CI$3:$CI$200,$AP37,PFM_eServices!$GQ$3:$GQ$200,0),COUNTIF(PFM_eServices!$CI$3:$CI$200,$AP37))</f>
        <v>0</v>
      </c>
      <c r="AR37" s="987">
        <f t="shared" si="14"/>
        <v>194</v>
      </c>
      <c r="AS37" s="987">
        <f>IF($AX$1,COUNTIFS(PFM_eServices!$AC$3:$AC$200,$AP37,PFM_eServices!$GQ$3:$GQ$200,0),COUNTIF(PFM_eServices!$AC$3:$AC$200,$AP37))</f>
        <v>0</v>
      </c>
      <c r="AT37" s="987">
        <f t="shared" si="4"/>
        <v>157</v>
      </c>
      <c r="AU37" s="987">
        <f>IF($AX$1,COUNTIFS(PFM_eServices!$AN$3:$AN$200,$AP37,PFM_eServices!$GQ$3:$GQ$200,0),COUNTIF(PFM_eServices!$AN$3:$AN$200,$AP37))</f>
        <v>0</v>
      </c>
      <c r="AV37" s="987">
        <f t="shared" si="5"/>
        <v>149</v>
      </c>
      <c r="AW37" s="987">
        <f>IF($AX$1,COUNTIFS(PFM_eServices!$DK$3:$DK$200,$AP37,PFM_eServices!$GQ$3:$GQ$200,0),COUNTIF(PFM_eServices!$DK$3:$DK$200,$AP37))</f>
        <v>0</v>
      </c>
      <c r="AX37" s="987">
        <f t="shared" si="6"/>
        <v>195</v>
      </c>
      <c r="AY37" s="987">
        <f>IF($AX$1,COUNTIFS(PFM_eServices!$DM$3:$DM$200,$AP37,PFM_eServices!$GQ$3:$GQ$200,0),COUNTIF(PFM_eServices!$DM$3:$DM$200,$AP37))</f>
        <v>2</v>
      </c>
      <c r="AZ37" s="987">
        <f t="shared" si="6"/>
        <v>161</v>
      </c>
      <c r="BA37" s="987">
        <f>IF($AX$1,COUNTIFS(PFM_eServices!$DU$3:$DU$200,$AP37,PFM_eServices!$GQ$3:$GQ$200,0),COUNTIF(PFM_eServices!$DU$3:$DU$200,$AP37))</f>
        <v>0</v>
      </c>
      <c r="BB37" s="987">
        <f t="shared" si="6"/>
        <v>191</v>
      </c>
      <c r="BC37" s="987">
        <f>IF($AX$1,COUNTIFS(PFM_eServices!$EA$3:$EA$200,$AP37,PFM_eServices!$GQ$3:$GQ$200,0),COUNTIF(PFM_eServices!$EA$3:$EA$200,$AP37))</f>
        <v>0</v>
      </c>
      <c r="BD37" s="987">
        <f t="shared" si="6"/>
        <v>161</v>
      </c>
      <c r="BE37" s="987">
        <f>IF($AX$1,COUNTIFS(PFM_eServices!$EE$3:$EE$200,$AP37,PFM_eServices!$GQ$3:$GQ$200,0),COUNTIF(PFM_eServices!$EE$3:$EE$200,$AP37))</f>
        <v>0</v>
      </c>
      <c r="BF37" s="987">
        <f t="shared" si="6"/>
        <v>191</v>
      </c>
      <c r="BG37" s="987">
        <f>IF($AX$1,COUNTIFS(PFM_eServices!$EM$3:$EM$200,$AP37,PFM_eServices!$GQ$3:$GQ$200,0),COUNTIF(PFM_eServices!$EM$3:$EM$200,$AP37))</f>
        <v>0</v>
      </c>
      <c r="BH37" s="987">
        <f t="shared" si="6"/>
        <v>179</v>
      </c>
      <c r="BI37" s="987">
        <f>IF($AX$1,COUNTIFS(PFM_eServices!$ES$3:$ES$200,$AP37,PFM_eServices!$GQ$3:$GQ$200,0),COUNTIF(PFM_eServices!$ES$3:$ES$200,$AP37))</f>
        <v>0</v>
      </c>
      <c r="BJ37" s="987">
        <f t="shared" si="6"/>
        <v>126</v>
      </c>
      <c r="BK37" s="987">
        <f>IF($AX$1,COUNTIFS(PFM_eServices!$EW$3:$EW$200,$AP37,PFM_eServices!$GQ$3:$GQ$200,0),COUNTIF(PFM_eServices!$EW$3:$EW$200,$AP37))</f>
        <v>0</v>
      </c>
      <c r="BL37" s="987">
        <f t="shared" si="17"/>
        <v>63</v>
      </c>
      <c r="BM37" s="987">
        <f>IF($AX$1,COUNTIFS(PFM_eServices!$EZ$3:$EZ$200,$AP37,PFM_eServices!$GQ$3:$GQ$200,0),COUNTIF(PFM_eServices!$EZ$3:$EZ$200,$AP37))</f>
        <v>0</v>
      </c>
      <c r="BN37" s="987">
        <f t="shared" si="7"/>
        <v>145</v>
      </c>
      <c r="BO37" s="987">
        <f>IF($AX$1,COUNTIFS(PFM_eServices!$EZ$3:$EZ$200,$AP37,PFM_eServices!$FA$3:$FA$200,3,PFM_eServices!$GQ$3:$GQ$200,0),COUNTIFS(PFM_eServices!$EZ$3:$EZ$200,$AP37,PFM_eServices!$FA$3:$FA$200,3))</f>
        <v>0</v>
      </c>
      <c r="BP37" s="987">
        <f t="shared" si="8"/>
        <v>66</v>
      </c>
      <c r="BQ37" s="987">
        <f>IF($AX$1,COUNTIFS(PFM_eServices!$FK$3:$FK$200,$AP37,PFM_eServices!$GQ$3:$GQ$200,0),COUNTIF(PFM_eServices!$FK$3:$FK$200,$AP37))</f>
        <v>0</v>
      </c>
      <c r="BR37" s="987">
        <f t="shared" si="9"/>
        <v>131</v>
      </c>
      <c r="BS37" s="987">
        <f>IF($AX$1,COUNTIFS(PFM_eServices!$FS$3:$FS$200,$AP37,PFM_eServices!$GQ$3:$GQ$200,0),COUNTIF(PFM_eServices!$FS$3:$FS$200,$AP37))</f>
        <v>0</v>
      </c>
      <c r="BT37" s="987">
        <f t="shared" si="10"/>
        <v>139</v>
      </c>
      <c r="BU37" s="987">
        <f>IF($AX$1,COUNTIFS(PFM_eServices!$FY$3:$FY$200,$AP37,PFM_eServices!$GQ$3:$GQ$200,0),COUNTIF(PFM_eServices!$FY$3:$FY$200,$AP37))</f>
        <v>0</v>
      </c>
      <c r="BV37" s="987">
        <f t="shared" si="11"/>
        <v>146</v>
      </c>
      <c r="BW37" s="987">
        <f>IF($AX$1,COUNTIFS(PFM_eServices!$DI$3:$DI$200,$AP37,PFM_eServices!$GQ$3:$GQ$200,0),COUNTIF(PFM_eServices!$DI$3:$DI$200,$AP37))</f>
        <v>0</v>
      </c>
      <c r="BX37" s="987">
        <f t="shared" si="12"/>
        <v>150</v>
      </c>
      <c r="BY37" s="987">
        <f>IF($AX$1,COUNTIFS(PFM_eServices!$GF$3:$GF$200,$AP37,PFM_eServices!$GQ$3:$GQ$200,0),COUNTIF(PFM_eServices!$GF$3:$GF$200,$AP37))</f>
        <v>0</v>
      </c>
      <c r="BZ37" s="987">
        <f t="shared" si="13"/>
        <v>185</v>
      </c>
      <c r="CU37" s="290">
        <v>34</v>
      </c>
      <c r="CV37" s="993"/>
      <c r="CW37" s="178"/>
      <c r="CX37" s="178"/>
      <c r="CY37" s="178"/>
      <c r="CZ37" s="178"/>
      <c r="DA37" s="178"/>
      <c r="DB37" s="994"/>
      <c r="DC37" s="317"/>
      <c r="DD37" s="317"/>
      <c r="DE37" s="993"/>
      <c r="DF37" s="178"/>
      <c r="DG37" s="178"/>
      <c r="DH37" s="178"/>
      <c r="DI37" s="178"/>
      <c r="DJ37" s="178"/>
      <c r="DK37" s="178"/>
      <c r="DL37" s="995"/>
    </row>
    <row r="38" spans="19:116" x14ac:dyDescent="0.25">
      <c r="AP38" s="987">
        <v>2018</v>
      </c>
      <c r="AQ38" s="987"/>
      <c r="AR38" s="987"/>
      <c r="AS38" s="987"/>
      <c r="AT38" s="987"/>
      <c r="AU38" s="987"/>
      <c r="AV38" s="987"/>
      <c r="AW38" s="987"/>
      <c r="AX38" s="987"/>
      <c r="AY38" s="987"/>
      <c r="AZ38" s="987"/>
      <c r="BA38" s="987"/>
      <c r="BB38" s="987"/>
      <c r="BC38" s="987"/>
      <c r="BD38" s="987"/>
      <c r="BE38" s="987"/>
      <c r="BF38" s="987"/>
      <c r="BG38" s="987"/>
      <c r="BH38" s="987"/>
      <c r="BI38" s="987"/>
      <c r="BJ38" s="987"/>
      <c r="BK38" s="987"/>
      <c r="BL38" s="987"/>
      <c r="BM38" s="987"/>
      <c r="BN38" s="987"/>
      <c r="BO38" s="987"/>
      <c r="BP38" s="987"/>
      <c r="BQ38" s="987"/>
      <c r="BR38" s="987"/>
      <c r="BS38" s="987"/>
      <c r="BT38" s="987"/>
      <c r="BU38" s="987"/>
      <c r="BV38" s="987"/>
      <c r="BW38" s="987"/>
      <c r="BX38" s="987"/>
      <c r="BY38" s="987"/>
      <c r="BZ38" s="987"/>
      <c r="CU38" s="290">
        <v>35</v>
      </c>
      <c r="CV38" s="993"/>
      <c r="CW38" s="178"/>
      <c r="CX38" s="178"/>
      <c r="CY38" s="178"/>
      <c r="CZ38" s="178"/>
      <c r="DA38" s="178"/>
      <c r="DB38" s="994"/>
      <c r="DC38" s="317"/>
      <c r="DD38" s="317"/>
      <c r="DE38" s="993"/>
      <c r="DF38" s="178"/>
      <c r="DG38" s="178"/>
      <c r="DH38" s="178"/>
      <c r="DI38" s="178"/>
      <c r="DJ38" s="178"/>
      <c r="DK38" s="178"/>
      <c r="DL38" s="995"/>
    </row>
    <row r="39" spans="19:116" x14ac:dyDescent="0.25">
      <c r="S39" s="328" t="s">
        <v>8897</v>
      </c>
      <c r="T39" s="200" t="s">
        <v>2504</v>
      </c>
      <c r="AP39" s="987">
        <v>2019</v>
      </c>
      <c r="AQ39" s="987"/>
      <c r="AR39" s="987"/>
      <c r="AS39" s="987"/>
      <c r="AT39" s="987"/>
      <c r="AU39" s="987"/>
      <c r="AV39" s="987"/>
      <c r="AW39" s="987"/>
      <c r="AX39" s="987"/>
      <c r="AY39" s="987"/>
      <c r="AZ39" s="987"/>
      <c r="BA39" s="987"/>
      <c r="BB39" s="987"/>
      <c r="BC39" s="987"/>
      <c r="BD39" s="987"/>
      <c r="BE39" s="987"/>
      <c r="BF39" s="987"/>
      <c r="BG39" s="987"/>
      <c r="BH39" s="987"/>
      <c r="BI39" s="987"/>
      <c r="BJ39" s="987"/>
      <c r="BK39" s="987"/>
      <c r="BL39" s="987"/>
      <c r="BM39" s="987"/>
      <c r="BN39" s="987"/>
      <c r="BO39" s="987"/>
      <c r="BP39" s="987"/>
      <c r="BQ39" s="987"/>
      <c r="BR39" s="987"/>
      <c r="BS39" s="987"/>
      <c r="BT39" s="987"/>
      <c r="BU39" s="987"/>
      <c r="BV39" s="987"/>
      <c r="BW39" s="987"/>
      <c r="BX39" s="987"/>
      <c r="BY39" s="987"/>
      <c r="BZ39" s="987"/>
      <c r="CD39" s="292" t="s">
        <v>2666</v>
      </c>
      <c r="CU39" s="290">
        <v>36</v>
      </c>
      <c r="CV39" s="993"/>
      <c r="CW39" s="178"/>
      <c r="CX39" s="178"/>
      <c r="CY39" s="178"/>
      <c r="CZ39" s="178"/>
      <c r="DA39" s="178"/>
      <c r="DB39" s="994"/>
      <c r="DC39" s="317"/>
      <c r="DD39" s="317"/>
      <c r="DE39" s="993"/>
      <c r="DF39" s="178"/>
      <c r="DG39" s="178"/>
      <c r="DH39" s="178"/>
      <c r="DI39" s="178"/>
      <c r="DJ39" s="178"/>
      <c r="DK39" s="178"/>
      <c r="DL39" s="995"/>
    </row>
    <row r="40" spans="19:116" x14ac:dyDescent="0.25">
      <c r="S40" s="329" t="s">
        <v>8898</v>
      </c>
      <c r="T40" s="209">
        <f>IF($K$15,COUNTIFS(PFM_eServices!$EJ$3:$EJ$200,0,PFM_eServices!$GQ$3:$GQ$200,0),COUNTIF(PFM_eServices!$EJ$3:$EJ$200,0))</f>
        <v>16</v>
      </c>
      <c r="U40" s="335">
        <f>T40/T43</f>
        <v>8.0808080808080815E-2</v>
      </c>
      <c r="AP40" s="987">
        <v>2020</v>
      </c>
      <c r="AQ40" s="987"/>
      <c r="AR40" s="987"/>
      <c r="AS40" s="987"/>
      <c r="AT40" s="987"/>
      <c r="AU40" s="987"/>
      <c r="AV40" s="987"/>
      <c r="AW40" s="987"/>
      <c r="AX40" s="987"/>
      <c r="AY40" s="987"/>
      <c r="AZ40" s="987"/>
      <c r="BA40" s="987"/>
      <c r="BB40" s="987"/>
      <c r="BC40" s="987"/>
      <c r="BD40" s="987"/>
      <c r="BE40" s="987"/>
      <c r="BF40" s="987"/>
      <c r="BG40" s="987"/>
      <c r="BH40" s="987"/>
      <c r="BI40" s="987"/>
      <c r="BJ40" s="987"/>
      <c r="BK40" s="987"/>
      <c r="BL40" s="987"/>
      <c r="BM40" s="987"/>
      <c r="BN40" s="987"/>
      <c r="BO40" s="987"/>
      <c r="BP40" s="987"/>
      <c r="BQ40" s="987"/>
      <c r="BR40" s="987"/>
      <c r="BS40" s="987"/>
      <c r="BT40" s="987"/>
      <c r="BU40" s="987"/>
      <c r="BV40" s="987"/>
      <c r="BW40" s="987"/>
      <c r="BX40" s="987"/>
      <c r="BY40" s="987"/>
      <c r="BZ40" s="987"/>
      <c r="CU40" s="290">
        <v>37</v>
      </c>
      <c r="CV40" s="993"/>
      <c r="CW40" s="178"/>
      <c r="CX40" s="178"/>
      <c r="CY40" s="178"/>
      <c r="CZ40" s="178"/>
      <c r="DA40" s="178"/>
      <c r="DB40" s="994"/>
      <c r="DC40" s="317"/>
      <c r="DD40" s="317"/>
      <c r="DE40" s="993"/>
      <c r="DF40" s="178"/>
      <c r="DG40" s="178"/>
      <c r="DH40" s="178"/>
      <c r="DI40" s="178"/>
      <c r="DJ40" s="178"/>
      <c r="DK40" s="178"/>
      <c r="DL40" s="995"/>
    </row>
    <row r="41" spans="19:116" x14ac:dyDescent="0.25">
      <c r="S41" s="182" t="s">
        <v>8871</v>
      </c>
      <c r="T41" s="184">
        <f>IF($K$15,COUNTIFS(PFM_eServices!$EJ$3:$EJ$200,1,PFM_eServices!$GQ$3:$GQ$200,0),COUNTIF(PFM_eServices!$EJ$3:$EJ$200,1))</f>
        <v>19</v>
      </c>
      <c r="U41" s="335">
        <f>T41/T43</f>
        <v>9.5959595959595953E-2</v>
      </c>
      <c r="CU41" s="290">
        <v>38</v>
      </c>
      <c r="CV41" s="993"/>
      <c r="CW41" s="178"/>
      <c r="CX41" s="178"/>
      <c r="CY41" s="178"/>
      <c r="CZ41" s="178"/>
      <c r="DA41" s="178"/>
      <c r="DB41" s="994"/>
      <c r="DC41" s="317"/>
      <c r="DD41" s="317"/>
      <c r="DE41" s="993"/>
      <c r="DF41" s="178"/>
      <c r="DG41" s="178"/>
      <c r="DH41" s="178"/>
      <c r="DI41" s="178"/>
      <c r="DJ41" s="178"/>
      <c r="DK41" s="178"/>
      <c r="DL41" s="995"/>
    </row>
    <row r="42" spans="19:116" x14ac:dyDescent="0.25">
      <c r="S42" s="185" t="s">
        <v>8872</v>
      </c>
      <c r="T42" s="187">
        <f>IF($K$15,COUNTIFS(PFM_eServices!$EJ$3:$EJ$200,2,PFM_eServices!$GQ$3:$GQ$200,0),COUNTIF(PFM_eServices!$EJ$3:$EJ$200,2))</f>
        <v>163</v>
      </c>
      <c r="U42" s="335">
        <f>T42/T43</f>
        <v>0.8232323232323232</v>
      </c>
      <c r="Y42">
        <v>1</v>
      </c>
      <c r="AQ42" s="106">
        <f>SUM(AQ4:AQ41)</f>
        <v>194</v>
      </c>
      <c r="AS42" s="106">
        <f>SUM(AS4:AS41)</f>
        <v>157</v>
      </c>
      <c r="AU42" s="106">
        <f>SUM(AU4:AU41)</f>
        <v>149</v>
      </c>
      <c r="AW42" s="106">
        <f>SUM(AW4:AW41)</f>
        <v>195</v>
      </c>
      <c r="AY42" s="106">
        <f>SUM(AY4:AY41)</f>
        <v>161</v>
      </c>
      <c r="BA42" s="106">
        <f>SUM(BA4:BA41)</f>
        <v>191</v>
      </c>
      <c r="BC42" s="106">
        <f>SUM(BC4:BC41)</f>
        <v>161</v>
      </c>
      <c r="BE42" s="106">
        <f>SUM(BE4:BE41)</f>
        <v>191</v>
      </c>
      <c r="BG42" s="106">
        <f>SUM(BG4:BG41)</f>
        <v>179</v>
      </c>
      <c r="BI42" s="106">
        <f>SUM(BI4:BI41)</f>
        <v>126</v>
      </c>
      <c r="BK42" s="106">
        <f>SUM(BK4:BK41)</f>
        <v>63</v>
      </c>
      <c r="BM42" s="106">
        <f>SUM(BM4:BM41)</f>
        <v>145</v>
      </c>
      <c r="BO42" s="106">
        <f>SUM(BO4:BO41)</f>
        <v>66</v>
      </c>
      <c r="BQ42" s="106">
        <f>SUM(BQ4:BQ41)</f>
        <v>131</v>
      </c>
      <c r="BS42" s="106">
        <f>SUM(BS4:BS41)</f>
        <v>139</v>
      </c>
      <c r="BU42" s="106">
        <f>SUM(BU4:BU41)</f>
        <v>146</v>
      </c>
      <c r="BW42" s="106">
        <f>SUM(BW4:BW41)</f>
        <v>150</v>
      </c>
      <c r="BY42" s="106">
        <f>SUM(BY4:BY41)</f>
        <v>185</v>
      </c>
      <c r="CU42" s="290">
        <v>39</v>
      </c>
      <c r="CV42" s="993"/>
      <c r="CW42" s="178"/>
      <c r="CX42" s="178"/>
      <c r="CY42" s="178"/>
      <c r="CZ42" s="178"/>
      <c r="DA42" s="178"/>
      <c r="DB42" s="994"/>
      <c r="DC42" s="317"/>
      <c r="DD42" s="317"/>
      <c r="DE42" s="993"/>
      <c r="DF42" s="178"/>
      <c r="DG42" s="178"/>
      <c r="DH42" s="178"/>
      <c r="DI42" s="178"/>
      <c r="DJ42" s="178"/>
      <c r="DK42" s="178"/>
      <c r="DL42" s="995"/>
    </row>
    <row r="43" spans="19:116" x14ac:dyDescent="0.25">
      <c r="T43" s="38">
        <f>SUM(T40:T42)</f>
        <v>198</v>
      </c>
      <c r="CV43" s="993"/>
      <c r="CW43" s="178"/>
      <c r="CX43" s="178"/>
      <c r="CY43" s="178"/>
      <c r="CZ43" s="178"/>
      <c r="DA43" s="178"/>
      <c r="DB43" s="994"/>
      <c r="DC43" s="317"/>
      <c r="DD43" s="317"/>
      <c r="DE43" s="993"/>
      <c r="DF43" s="178"/>
      <c r="DG43" s="178"/>
      <c r="DH43" s="178"/>
      <c r="DI43" s="178"/>
      <c r="DJ43" s="178"/>
      <c r="DK43" s="178"/>
      <c r="DL43" s="995"/>
    </row>
    <row r="44" spans="19:116" x14ac:dyDescent="0.25">
      <c r="CV44" s="316"/>
      <c r="CW44" s="316"/>
      <c r="CX44" s="316"/>
      <c r="CY44" s="316"/>
      <c r="CZ44" s="316"/>
      <c r="DA44" s="316"/>
      <c r="DB44" s="316"/>
      <c r="DC44" s="316"/>
      <c r="DD44" s="316"/>
      <c r="DE44" s="316"/>
      <c r="DF44" s="316"/>
      <c r="DG44" s="316"/>
      <c r="DH44" s="316"/>
      <c r="DI44" s="316"/>
      <c r="DJ44" s="316"/>
      <c r="DL44" s="995"/>
    </row>
    <row r="45" spans="19:116" x14ac:dyDescent="0.25">
      <c r="CV45" s="995"/>
      <c r="CW45" s="995"/>
      <c r="CX45" s="995"/>
      <c r="CY45" s="995"/>
      <c r="CZ45" s="995"/>
      <c r="DA45" s="995"/>
      <c r="DB45" s="995"/>
      <c r="DC45" s="995"/>
      <c r="DD45" s="995"/>
      <c r="DE45" s="995"/>
      <c r="DF45" s="995"/>
      <c r="DG45" s="995"/>
      <c r="DH45" s="995"/>
      <c r="DI45" s="995"/>
      <c r="DJ45" s="995"/>
      <c r="DL45" s="995"/>
    </row>
    <row r="48" spans="19:116" x14ac:dyDescent="0.25">
      <c r="S48" s="328" t="s">
        <v>8899</v>
      </c>
      <c r="T48" s="200" t="s">
        <v>2504</v>
      </c>
    </row>
    <row r="49" spans="19:21" x14ac:dyDescent="0.25">
      <c r="S49" s="329" t="s">
        <v>8917</v>
      </c>
      <c r="T49" s="209">
        <f>IF($K$15,COUNTIFS(PFM_eServices!$EN$3:$EN$200,0,PFM_eServices!$GQ$3:$GQ$200,0),COUNTIF(PFM_eServices!$EN$3:$EN$200,0))</f>
        <v>16</v>
      </c>
      <c r="U49" s="335">
        <f>T49/T53</f>
        <v>8.0808080808080815E-2</v>
      </c>
    </row>
    <row r="50" spans="19:21" x14ac:dyDescent="0.25">
      <c r="S50" s="182" t="s">
        <v>8920</v>
      </c>
      <c r="T50" s="184">
        <f>IF($K$15,COUNTIFS(PFM_eServices!$EN$3:$EN$200,1,PFM_eServices!$GQ$3:$GQ$200,0),COUNTIF(PFM_eServices!$EN$3:$EN$200,1))</f>
        <v>0</v>
      </c>
      <c r="U50" s="335">
        <f>T50/T53</f>
        <v>0</v>
      </c>
    </row>
    <row r="51" spans="19:21" x14ac:dyDescent="0.25">
      <c r="S51" s="329" t="s">
        <v>8921</v>
      </c>
      <c r="T51" s="209">
        <f>IF($K$15,COUNTIFS(PFM_eServices!$EN$3:$EN$200,2,PFM_eServices!$GQ$3:$GQ$200,0),COUNTIF(PFM_eServices!$EN$3:$EN$200,2))</f>
        <v>3</v>
      </c>
      <c r="U51" s="335">
        <f>T51/T53</f>
        <v>1.5151515151515152E-2</v>
      </c>
    </row>
    <row r="52" spans="19:21" x14ac:dyDescent="0.25">
      <c r="S52" s="185" t="s">
        <v>8922</v>
      </c>
      <c r="T52" s="187">
        <f>IF($K$15,COUNTIFS(PFM_eServices!$EN$3:$EN$200,3,PFM_eServices!$GQ$3:$GQ$200,0),COUNTIF(PFM_eServices!$EN$3:$EN$200,3))</f>
        <v>179</v>
      </c>
      <c r="U52" s="335">
        <f>T52/T53</f>
        <v>0.90404040404040409</v>
      </c>
    </row>
    <row r="53" spans="19:21" x14ac:dyDescent="0.25">
      <c r="T53" s="38">
        <f>SUM(T49:T52)</f>
        <v>198</v>
      </c>
    </row>
    <row r="57" spans="19:21" x14ac:dyDescent="0.25">
      <c r="S57" s="328" t="s">
        <v>8900</v>
      </c>
      <c r="T57" s="200" t="s">
        <v>2504</v>
      </c>
    </row>
    <row r="58" spans="19:21" x14ac:dyDescent="0.25">
      <c r="S58" s="329" t="s">
        <v>8878</v>
      </c>
      <c r="T58" s="209">
        <f>IF($K$15,COUNTIFS(PFM_eServices!$EO$3:$EO$200,0,PFM_eServices!$GQ$3:$GQ$200,0),COUNTIF(PFM_eServices!$EO$3:$EO$200,0))</f>
        <v>8</v>
      </c>
      <c r="U58" s="335">
        <f>T58/T62</f>
        <v>4.0404040404040407E-2</v>
      </c>
    </row>
    <row r="59" spans="19:21" x14ac:dyDescent="0.25">
      <c r="S59" s="182" t="s">
        <v>8877</v>
      </c>
      <c r="T59" s="184">
        <f>IF($K$15,COUNTIFS(PFM_eServices!$EO$3:$EO$200,1,PFM_eServices!$GQ$3:$GQ$200,0),COUNTIF(PFM_eServices!$EO$3:$EO$200,1))</f>
        <v>8</v>
      </c>
      <c r="U59" s="335">
        <f>T59/T62</f>
        <v>4.0404040404040407E-2</v>
      </c>
    </row>
    <row r="60" spans="19:21" x14ac:dyDescent="0.25">
      <c r="S60" s="329" t="s">
        <v>8709</v>
      </c>
      <c r="T60" s="209">
        <f>IF($K$15,COUNTIFS(PFM_eServices!$EO$3:$EO$200,2,PFM_eServices!$GQ$3:$GQ$200,0),COUNTIF(PFM_eServices!$EO$3:$EO$200,2))</f>
        <v>144</v>
      </c>
      <c r="U60" s="335">
        <f>T60/T62</f>
        <v>0.72727272727272729</v>
      </c>
    </row>
    <row r="61" spans="19:21" x14ac:dyDescent="0.25">
      <c r="S61" s="185" t="s">
        <v>8876</v>
      </c>
      <c r="T61" s="187">
        <f>IF($K$15,COUNTIFS(PFM_eServices!$EO$3:$EO$200,3,PFM_eServices!$GQ$3:$GQ$200,0),COUNTIF(PFM_eServices!$EO$3:$EO$200,3))</f>
        <v>38</v>
      </c>
      <c r="U61" s="335">
        <f>T61/T62</f>
        <v>0.19191919191919191</v>
      </c>
    </row>
    <row r="62" spans="19:21" x14ac:dyDescent="0.25">
      <c r="T62" s="38">
        <f>SUM(T58:T61)</f>
        <v>198</v>
      </c>
    </row>
    <row r="66" spans="19:25" x14ac:dyDescent="0.25">
      <c r="S66" s="328" t="s">
        <v>8901</v>
      </c>
      <c r="T66" s="200" t="s">
        <v>2504</v>
      </c>
    </row>
    <row r="67" spans="19:25" x14ac:dyDescent="0.25">
      <c r="S67" s="329" t="s">
        <v>8902</v>
      </c>
      <c r="T67" s="209">
        <f>IF($K$15,COUNTIFS(PFM_eServices!$ET$3:$ET$200,0,PFM_eServices!$GQ$3:$GQ$200,0),COUNTIF(PFM_eServices!$ET$3:$ET$200,0))</f>
        <v>37</v>
      </c>
      <c r="U67" s="335">
        <f>T67/T71</f>
        <v>0.18686868686868688</v>
      </c>
    </row>
    <row r="68" spans="19:25" x14ac:dyDescent="0.25">
      <c r="S68" s="182" t="s">
        <v>8877</v>
      </c>
      <c r="T68" s="184">
        <f>IF($K$15,COUNTIFS(PFM_eServices!$ET$3:$ET$200,1,PFM_eServices!$GQ$3:$GQ$200,0),COUNTIF(PFM_eServices!$ET$3:$ET$200,1))</f>
        <v>35</v>
      </c>
      <c r="U68" s="335">
        <f>T68/T71</f>
        <v>0.17676767676767677</v>
      </c>
    </row>
    <row r="69" spans="19:25" x14ac:dyDescent="0.25">
      <c r="S69" s="329" t="s">
        <v>8904</v>
      </c>
      <c r="T69" s="209">
        <f>IF($K$15,COUNTIFS(PFM_eServices!$ET$3:$ET$200,2,PFM_eServices!$GQ$3:$GQ$200,0),COUNTIF(PFM_eServices!$ET$3:$ET$200,2))</f>
        <v>46</v>
      </c>
      <c r="U69" s="335">
        <f>T69/T71</f>
        <v>0.23232323232323232</v>
      </c>
    </row>
    <row r="70" spans="19:25" x14ac:dyDescent="0.25">
      <c r="S70" s="185" t="s">
        <v>8903</v>
      </c>
      <c r="T70" s="187">
        <f>IF($K$15,COUNTIFS(PFM_eServices!$ET$3:$ET$200,3,PFM_eServices!$GQ$3:$GQ$200,0),COUNTIF(PFM_eServices!$ET$3:$ET$200,3))</f>
        <v>80</v>
      </c>
      <c r="U70" s="335">
        <f>T70/T71</f>
        <v>0.40404040404040403</v>
      </c>
    </row>
    <row r="71" spans="19:25" x14ac:dyDescent="0.25">
      <c r="T71" s="38">
        <f>SUM(T67:T70)</f>
        <v>198</v>
      </c>
    </row>
    <row r="75" spans="19:25" x14ac:dyDescent="0.25">
      <c r="S75" s="328" t="s">
        <v>8905</v>
      </c>
      <c r="T75" s="200" t="s">
        <v>2504</v>
      </c>
    </row>
    <row r="76" spans="19:25" x14ac:dyDescent="0.25">
      <c r="S76" s="329" t="s">
        <v>8906</v>
      </c>
      <c r="T76" s="209">
        <f>IF($K$15,COUNTIFS(PFM_eServices!$EX$3:$EX$200,0,PFM_eServices!$GQ$3:$GQ$200,0),COUNTIF(PFM_eServices!$EX$3:$EX$200,0))</f>
        <v>117</v>
      </c>
      <c r="U76" s="335">
        <f>T76/T79</f>
        <v>0.59090909090909094</v>
      </c>
    </row>
    <row r="77" spans="19:25" x14ac:dyDescent="0.25">
      <c r="S77" s="182" t="s">
        <v>8907</v>
      </c>
      <c r="T77" s="184">
        <f>IF($K$15,COUNTIFS(PFM_eServices!$EX$3:$EX$200,1,PFM_eServices!$GQ$3:$GQ$200,0),COUNTIF(PFM_eServices!$EX$3:$EX$200,1))</f>
        <v>27</v>
      </c>
      <c r="U77" s="335">
        <f>T77/T79</f>
        <v>0.13636363636363635</v>
      </c>
    </row>
    <row r="78" spans="19:25" x14ac:dyDescent="0.25">
      <c r="S78" s="185" t="s">
        <v>8908</v>
      </c>
      <c r="T78" s="187">
        <f>IF($K$15,COUNTIFS(PFM_eServices!$EX$3:$EX$200,2,PFM_eServices!$GQ$3:$GQ$200,0),COUNTIF(PFM_eServices!$EX$3:$EX$200,2))</f>
        <v>54</v>
      </c>
      <c r="U78" s="335">
        <f>T78/T79</f>
        <v>0.27272727272727271</v>
      </c>
      <c r="Y78">
        <v>1</v>
      </c>
    </row>
    <row r="79" spans="19:25" x14ac:dyDescent="0.25">
      <c r="T79" s="38">
        <f>SUM(T76:T78)</f>
        <v>198</v>
      </c>
    </row>
    <row r="84" spans="19:25" x14ac:dyDescent="0.25">
      <c r="S84" s="328" t="s">
        <v>4344</v>
      </c>
      <c r="T84" s="200" t="s">
        <v>2504</v>
      </c>
    </row>
    <row r="85" spans="19:25" x14ac:dyDescent="0.25">
      <c r="S85" s="329" t="s">
        <v>8918</v>
      </c>
      <c r="T85" s="209">
        <f>IF($K$15,COUNTIFS(PFM_eServices!$FA$3:$FA$200,0,PFM_eServices!$GQ$3:$GQ$200,0),COUNTIF(PFM_eServices!$FA$3:$FA$200,0))</f>
        <v>53</v>
      </c>
      <c r="U85" s="335">
        <f>T85/T89</f>
        <v>0.26767676767676768</v>
      </c>
    </row>
    <row r="86" spans="19:25" x14ac:dyDescent="0.25">
      <c r="S86" s="182" t="s">
        <v>8909</v>
      </c>
      <c r="T86" s="184">
        <f>IF($K$15,COUNTIFS(PFM_eServices!$FA$3:$FA$200,1,PFM_eServices!$GQ$3:$GQ$200,0),COUNTIF(PFM_eServices!$FA$3:$FA$200,1))</f>
        <v>41</v>
      </c>
      <c r="U86" s="335">
        <f>T86/T89</f>
        <v>0.20707070707070707</v>
      </c>
    </row>
    <row r="87" spans="19:25" x14ac:dyDescent="0.25">
      <c r="S87" s="329" t="s">
        <v>8910</v>
      </c>
      <c r="T87" s="209">
        <f>IF($K$15,COUNTIFS(PFM_eServices!$FA$3:$FA$200,2,PFM_eServices!$GQ$3:$GQ$200,0),COUNTIF(PFM_eServices!$FA$3:$FA$200,2))</f>
        <v>38</v>
      </c>
      <c r="U87" s="335">
        <f>T87/T89</f>
        <v>0.19191919191919191</v>
      </c>
    </row>
    <row r="88" spans="19:25" x14ac:dyDescent="0.25">
      <c r="S88" s="185" t="s">
        <v>8911</v>
      </c>
      <c r="T88" s="187">
        <f>IF($K$15,COUNTIFS(PFM_eServices!$FA$3:$FA$200,3,PFM_eServices!$GQ$3:$GQ$200,0),COUNTIF(PFM_eServices!$FA$3:$FA$200,3))</f>
        <v>66</v>
      </c>
      <c r="U88" s="335">
        <f>T88/T89</f>
        <v>0.33333333333333331</v>
      </c>
    </row>
    <row r="89" spans="19:25" x14ac:dyDescent="0.25">
      <c r="T89" s="38">
        <f>SUM(T85:T88)</f>
        <v>198</v>
      </c>
    </row>
    <row r="93" spans="19:25" x14ac:dyDescent="0.25">
      <c r="S93" s="328" t="s">
        <v>8912</v>
      </c>
      <c r="T93" s="200" t="s">
        <v>2504</v>
      </c>
    </row>
    <row r="94" spans="19:25" x14ac:dyDescent="0.25">
      <c r="S94" s="329" t="s">
        <v>8914</v>
      </c>
      <c r="T94" s="209">
        <f>IF($K$15,COUNTIFS(PFM_eServices!$FH$3:$FH$200,0,PFM_eServices!$GQ$3:$GQ$200,0),COUNTIF(PFM_eServices!$FH$3:$FH$200,0))</f>
        <v>26</v>
      </c>
      <c r="U94" s="335">
        <f>T94/T97</f>
        <v>0.13131313131313133</v>
      </c>
    </row>
    <row r="95" spans="19:25" x14ac:dyDescent="0.25">
      <c r="S95" s="182" t="s">
        <v>8871</v>
      </c>
      <c r="T95" s="184">
        <f>IF($K$15,COUNTIFS(PFM_eServices!$FH$3:$FH$200,1,PFM_eServices!$GQ$3:$GQ$200,0),COUNTIF(PFM_eServices!$FH$3:$FH$200,1))</f>
        <v>96</v>
      </c>
      <c r="U95" s="335">
        <f>T95/T97</f>
        <v>0.48484848484848486</v>
      </c>
    </row>
    <row r="96" spans="19:25" x14ac:dyDescent="0.25">
      <c r="S96" s="185" t="s">
        <v>8872</v>
      </c>
      <c r="T96" s="187">
        <f>IF($K$15,COUNTIFS(PFM_eServices!$FH$3:$FH$200,2,PFM_eServices!$GQ$3:$GQ$200,0),COUNTIF(PFM_eServices!$FH$3:$FH$200,2))</f>
        <v>76</v>
      </c>
      <c r="U96" s="335">
        <f>T96/T97</f>
        <v>0.38383838383838381</v>
      </c>
      <c r="Y96">
        <v>1</v>
      </c>
    </row>
    <row r="97" spans="19:21" x14ac:dyDescent="0.25">
      <c r="T97" s="38">
        <f>SUM(T94:T96)</f>
        <v>198</v>
      </c>
    </row>
    <row r="102" spans="19:21" x14ac:dyDescent="0.25">
      <c r="S102" s="328" t="s">
        <v>8913</v>
      </c>
      <c r="T102" s="200" t="s">
        <v>2504</v>
      </c>
    </row>
    <row r="103" spans="19:21" x14ac:dyDescent="0.25">
      <c r="S103" s="329" t="s">
        <v>8915</v>
      </c>
      <c r="T103" s="209">
        <f>IF($K$15,COUNTIFS(PFM_eServices!$FL$3:$FL$200,0,PFM_eServices!$GQ$3:$GQ$200,0),COUNTIF(PFM_eServices!$FL$3:$FL$200,0))</f>
        <v>15</v>
      </c>
      <c r="U103" s="335">
        <f>T103/T107</f>
        <v>7.575757575757576E-2</v>
      </c>
    </row>
    <row r="104" spans="19:21" x14ac:dyDescent="0.25">
      <c r="S104" s="182" t="s">
        <v>8920</v>
      </c>
      <c r="T104" s="184">
        <f>IF($K$15,COUNTIFS(PFM_eServices!$FL$3:$FL$200,1,PFM_eServices!$GQ$3:$GQ$200,0),COUNTIF(PFM_eServices!$FL$3:$FL$200,1))</f>
        <v>11</v>
      </c>
      <c r="U104" s="335">
        <f>T104/T107</f>
        <v>5.5555555555555552E-2</v>
      </c>
    </row>
    <row r="105" spans="19:21" x14ac:dyDescent="0.25">
      <c r="S105" s="329" t="s">
        <v>8921</v>
      </c>
      <c r="T105" s="209">
        <f>IF($K$15,COUNTIFS(PFM_eServices!$FL$3:$FL$200,2,PFM_eServices!$GQ$3:$GQ$200,0),COUNTIF(PFM_eServices!$FL$3:$FL$200,2))</f>
        <v>32</v>
      </c>
      <c r="U105" s="335">
        <f>T105/T107</f>
        <v>0.16161616161616163</v>
      </c>
    </row>
    <row r="106" spans="19:21" x14ac:dyDescent="0.25">
      <c r="S106" s="185" t="s">
        <v>8922</v>
      </c>
      <c r="T106" s="187">
        <f>IF($K$15,COUNTIFS(PFM_eServices!$FL$3:$FL$200,3,PFM_eServices!$GQ$3:$GQ$200,0),COUNTIF(PFM_eServices!$FL$3:$FL$200,3))</f>
        <v>140</v>
      </c>
      <c r="U106" s="335">
        <f>T106/T107</f>
        <v>0.70707070707070707</v>
      </c>
    </row>
    <row r="107" spans="19:21" x14ac:dyDescent="0.25">
      <c r="T107" s="38">
        <f>SUM(T103:T106)</f>
        <v>198</v>
      </c>
    </row>
    <row r="111" spans="19:21" x14ac:dyDescent="0.25">
      <c r="S111" s="328" t="s">
        <v>8923</v>
      </c>
      <c r="T111" s="200" t="s">
        <v>2504</v>
      </c>
    </row>
    <row r="112" spans="19:21" x14ac:dyDescent="0.25">
      <c r="S112" s="329" t="s">
        <v>8919</v>
      </c>
      <c r="T112" s="209">
        <f>IF($K$15,COUNTIFS(PFM_eServices!$FM$3:$FM$200,0,PFM_eServices!$GQ$3:$GQ$200,0),COUNTIF(PFM_eServices!$FM$3:$FM$200,0))</f>
        <v>26</v>
      </c>
      <c r="U112" s="335">
        <f>T112/T115</f>
        <v>0.13131313131313133</v>
      </c>
    </row>
    <row r="113" spans="19:25" x14ac:dyDescent="0.25">
      <c r="S113" s="182" t="s">
        <v>8907</v>
      </c>
      <c r="T113" s="184">
        <f>IF($K$15,COUNTIFS(PFM_eServices!$FM$3:$FM$200,1,PFM_eServices!$GQ$3:$GQ$200,0),COUNTIF(PFM_eServices!$FM$3:$FM$200,1))</f>
        <v>32</v>
      </c>
      <c r="U113" s="335">
        <f>T113/T115</f>
        <v>0.16161616161616163</v>
      </c>
    </row>
    <row r="114" spans="19:25" x14ac:dyDescent="0.25">
      <c r="S114" s="185" t="s">
        <v>8908</v>
      </c>
      <c r="T114" s="187">
        <f>IF($K$15,COUNTIFS(PFM_eServices!$FM$3:$FM$200,2,PFM_eServices!$GQ$3:$GQ$200,0),COUNTIF(PFM_eServices!$FM$3:$FM$200,2))</f>
        <v>140</v>
      </c>
      <c r="U114" s="335">
        <f>T114/T115</f>
        <v>0.70707070707070707</v>
      </c>
      <c r="Y114">
        <v>1</v>
      </c>
    </row>
    <row r="115" spans="19:25" x14ac:dyDescent="0.25">
      <c r="T115" s="38">
        <f>SUM(T112:T114)</f>
        <v>198</v>
      </c>
    </row>
    <row r="120" spans="19:25" x14ac:dyDescent="0.25">
      <c r="S120" s="328" t="s">
        <v>8924</v>
      </c>
      <c r="T120" s="200" t="s">
        <v>2504</v>
      </c>
    </row>
    <row r="121" spans="19:25" x14ac:dyDescent="0.25">
      <c r="S121" s="329" t="s">
        <v>8927</v>
      </c>
      <c r="T121" s="209">
        <f>IF($K$15,COUNTIFS(PFM_eServices!$FP$3:$FP$200,0,PFM_eServices!$GQ$3:$GQ$200,0),COUNTIF(PFM_eServices!$FP$3:$FP$200,0))</f>
        <v>21</v>
      </c>
      <c r="U121" s="335">
        <f>T121/T124</f>
        <v>0.10606060606060606</v>
      </c>
    </row>
    <row r="122" spans="19:25" x14ac:dyDescent="0.25">
      <c r="S122" s="182" t="s">
        <v>8871</v>
      </c>
      <c r="T122" s="184">
        <f>IF($K$15,COUNTIFS(PFM_eServices!$FP$3:$FP$200,1,PFM_eServices!$GQ$3:$GQ$200,0),COUNTIF(PFM_eServices!$FP$3:$FP$200,1))</f>
        <v>93</v>
      </c>
      <c r="U122" s="335">
        <f>T122/T124</f>
        <v>0.46969696969696972</v>
      </c>
    </row>
    <row r="123" spans="19:25" x14ac:dyDescent="0.25">
      <c r="S123" s="185" t="s">
        <v>8872</v>
      </c>
      <c r="T123" s="187">
        <f>IF($K$15,COUNTIFS(PFM_eServices!$FP$3:$FP$200,2,PFM_eServices!$GQ$3:$GQ$200,0),COUNTIF(PFM_eServices!$FP$3:$FP$200,2))</f>
        <v>84</v>
      </c>
      <c r="U123" s="335">
        <f>T123/T124</f>
        <v>0.42424242424242425</v>
      </c>
      <c r="Y123">
        <v>1</v>
      </c>
    </row>
    <row r="124" spans="19:25" x14ac:dyDescent="0.25">
      <c r="T124" s="38">
        <f>SUM(T121:T123)</f>
        <v>198</v>
      </c>
    </row>
    <row r="129" spans="19:25" x14ac:dyDescent="0.25">
      <c r="S129" s="328" t="s">
        <v>8925</v>
      </c>
      <c r="T129" s="200" t="s">
        <v>2504</v>
      </c>
    </row>
    <row r="130" spans="19:25" x14ac:dyDescent="0.25">
      <c r="S130" s="329" t="s">
        <v>8928</v>
      </c>
      <c r="T130" s="209">
        <f>IF($K$15,COUNTIFS(PFM_eServices!$FT$3:$FT$200,0,PFM_eServices!$GQ$3:$GQ$200,0),COUNTIF(PFM_eServices!$FT$3:$FT$200,0))</f>
        <v>14</v>
      </c>
      <c r="U130" s="335">
        <f>T130/T134</f>
        <v>7.0707070707070704E-2</v>
      </c>
    </row>
    <row r="131" spans="19:25" x14ac:dyDescent="0.25">
      <c r="S131" s="182" t="s">
        <v>8920</v>
      </c>
      <c r="T131" s="184">
        <f>IF($K$15,COUNTIFS(PFM_eServices!$FT$3:$FT$200,1,PFM_eServices!$GQ$3:$GQ$200,0),COUNTIF(PFM_eServices!$FT$3:$FT$200,1))</f>
        <v>7</v>
      </c>
      <c r="U131" s="335">
        <f>T131/T134</f>
        <v>3.5353535353535352E-2</v>
      </c>
    </row>
    <row r="132" spans="19:25" x14ac:dyDescent="0.25">
      <c r="S132" s="329" t="s">
        <v>8921</v>
      </c>
      <c r="T132" s="209">
        <f>IF($K$15,COUNTIFS(PFM_eServices!$FT$3:$FT$200,2,PFM_eServices!$GQ$3:$GQ$200,0),COUNTIF(PFM_eServices!$FT$3:$FT$200,2))</f>
        <v>23</v>
      </c>
      <c r="U132" s="335">
        <f>T132/T134</f>
        <v>0.11616161616161616</v>
      </c>
    </row>
    <row r="133" spans="19:25" x14ac:dyDescent="0.25">
      <c r="S133" s="185" t="s">
        <v>8922</v>
      </c>
      <c r="T133" s="187">
        <f>IF($K$15,COUNTIFS(PFM_eServices!$FT$3:$FT$200,3,PFM_eServices!$GQ$3:$GQ$200,0),COUNTIF(PFM_eServices!$FT$3:$FT$200,3))</f>
        <v>154</v>
      </c>
      <c r="U133" s="335">
        <f>T133/T134</f>
        <v>0.77777777777777779</v>
      </c>
    </row>
    <row r="134" spans="19:25" x14ac:dyDescent="0.25">
      <c r="T134" s="38">
        <f>SUM(T130:T133)</f>
        <v>198</v>
      </c>
    </row>
    <row r="138" spans="19:25" x14ac:dyDescent="0.25">
      <c r="S138" s="328" t="s">
        <v>8926</v>
      </c>
      <c r="T138" s="200" t="s">
        <v>2504</v>
      </c>
    </row>
    <row r="139" spans="19:25" x14ac:dyDescent="0.25">
      <c r="S139" s="329" t="s">
        <v>8927</v>
      </c>
      <c r="T139" s="209">
        <f>IF($K$15,COUNTIFS(PFM_eServices!$FU$3:$FU$200,0,PFM_eServices!$GQ$3:$GQ$200,0),COUNTIF(PFM_eServices!$FU$3:$FU$200,0))</f>
        <v>21</v>
      </c>
      <c r="U139" s="335">
        <f>T139/T142</f>
        <v>0.10606060606060606</v>
      </c>
    </row>
    <row r="140" spans="19:25" x14ac:dyDescent="0.25">
      <c r="S140" s="182" t="s">
        <v>8907</v>
      </c>
      <c r="T140" s="184">
        <f>IF($K$15,COUNTIFS(PFM_eServices!$FU$3:$FU$200,1,PFM_eServices!$GQ$3:$GQ$200,0),COUNTIF(PFM_eServices!$FU$3:$FU$200,1))</f>
        <v>35</v>
      </c>
      <c r="U140" s="335">
        <f>T140/T142</f>
        <v>0.17676767676767677</v>
      </c>
    </row>
    <row r="141" spans="19:25" x14ac:dyDescent="0.25">
      <c r="S141" s="185" t="s">
        <v>8908</v>
      </c>
      <c r="T141" s="187">
        <f>IF($K$15,COUNTIFS(PFM_eServices!$FU$3:$FU$200,2,PFM_eServices!$GQ$3:$GQ$200,0),COUNTIF(PFM_eServices!$FU$3:$FU$200,2))</f>
        <v>142</v>
      </c>
      <c r="U141" s="335">
        <f>T141/T142</f>
        <v>0.71717171717171713</v>
      </c>
      <c r="Y141">
        <v>1</v>
      </c>
    </row>
    <row r="142" spans="19:25" x14ac:dyDescent="0.25">
      <c r="T142" s="38">
        <f>SUM(T139:T141)</f>
        <v>198</v>
      </c>
    </row>
    <row r="147" spans="19:21" x14ac:dyDescent="0.25">
      <c r="S147" s="328" t="s">
        <v>8929</v>
      </c>
      <c r="T147" s="200" t="s">
        <v>2504</v>
      </c>
    </row>
    <row r="148" spans="19:21" x14ac:dyDescent="0.25">
      <c r="S148" s="329" t="s">
        <v>8931</v>
      </c>
      <c r="T148" s="209">
        <f>IF($K$15,COUNTIFS(PFM_eServices!$FZ$3:$FZ$200,0,PFM_eServices!$GQ$3:$GQ$200,0),COUNTIF(PFM_eServices!$FZ$3:$FZ$200,0))</f>
        <v>30</v>
      </c>
      <c r="U148" s="335">
        <f>T148/T152</f>
        <v>0.15151515151515152</v>
      </c>
    </row>
    <row r="149" spans="19:21" x14ac:dyDescent="0.25">
      <c r="S149" s="182" t="s">
        <v>8932</v>
      </c>
      <c r="T149" s="184">
        <f>IF($K$15,COUNTIFS(PFM_eServices!$FZ$3:$FZ$200,1,PFM_eServices!$GQ$3:$GQ$200,0),COUNTIF(PFM_eServices!$FZ$3:$FZ$200,1))</f>
        <v>26</v>
      </c>
      <c r="U149" s="335">
        <f>T149/T152</f>
        <v>0.13131313131313133</v>
      </c>
    </row>
    <row r="150" spans="19:21" x14ac:dyDescent="0.25">
      <c r="S150" s="329" t="s">
        <v>8934</v>
      </c>
      <c r="T150" s="209">
        <f>IF($K$15,COUNTIFS(PFM_eServices!$FZ$3:$FZ$200,2,PFM_eServices!$GQ$3:$GQ$200,0),COUNTIF(PFM_eServices!$FZ$3:$FZ$200,2))</f>
        <v>23</v>
      </c>
      <c r="U150" s="335">
        <f>T150/T152</f>
        <v>0.11616161616161616</v>
      </c>
    </row>
    <row r="151" spans="19:21" x14ac:dyDescent="0.25">
      <c r="S151" s="185" t="s">
        <v>8935</v>
      </c>
      <c r="T151" s="187">
        <f>IF($K$15,COUNTIFS(PFM_eServices!$FZ$3:$FZ$200,3,PFM_eServices!$GQ$3:$GQ$200,0),COUNTIF(PFM_eServices!$FZ$3:$FZ$200,3))</f>
        <v>119</v>
      </c>
      <c r="U151" s="335">
        <f>T151/T152</f>
        <v>0.60101010101010099</v>
      </c>
    </row>
    <row r="152" spans="19:21" x14ac:dyDescent="0.25">
      <c r="T152" s="38">
        <f>SUM(T148:T151)</f>
        <v>198</v>
      </c>
    </row>
    <row r="156" spans="19:21" x14ac:dyDescent="0.25">
      <c r="S156" s="328" t="s">
        <v>8930</v>
      </c>
      <c r="T156" s="200" t="s">
        <v>2504</v>
      </c>
    </row>
    <row r="157" spans="19:21" x14ac:dyDescent="0.25">
      <c r="S157" s="329" t="s">
        <v>8933</v>
      </c>
      <c r="T157" s="209">
        <f>IF($K$15,COUNTIFS(PFM_eServices!$GA$3:$GA$200,0,PFM_eServices!$GQ$3:$GQ$200,0),COUNTIF(PFM_eServices!$GA$3:$GA$200,0))</f>
        <v>56</v>
      </c>
      <c r="U157" s="335">
        <f>T157/T161</f>
        <v>0.28282828282828282</v>
      </c>
    </row>
    <row r="158" spans="19:21" x14ac:dyDescent="0.25">
      <c r="S158" s="182" t="s">
        <v>8877</v>
      </c>
      <c r="T158" s="184">
        <f>IF($K$15,COUNTIFS(PFM_eServices!$GA$3:$GA$200,1,PFM_eServices!$GQ$3:$GQ$200,0),COUNTIF(PFM_eServices!$GA$3:$GA$200,1))</f>
        <v>65</v>
      </c>
      <c r="U158" s="335">
        <f>T158/T161</f>
        <v>0.32828282828282829</v>
      </c>
    </row>
    <row r="159" spans="19:21" x14ac:dyDescent="0.25">
      <c r="S159" s="329" t="s">
        <v>8709</v>
      </c>
      <c r="T159" s="209">
        <f>IF($K$15,COUNTIFS(PFM_eServices!$GA$3:$GA$200,2,PFM_eServices!$GQ$3:$GQ$200,0),COUNTIF(PFM_eServices!$GA$3:$GA$200,2))</f>
        <v>73</v>
      </c>
      <c r="U159" s="335">
        <f>T159/T161</f>
        <v>0.36868686868686867</v>
      </c>
    </row>
    <row r="160" spans="19:21" x14ac:dyDescent="0.25">
      <c r="S160" s="185" t="s">
        <v>8876</v>
      </c>
      <c r="T160" s="187">
        <f>IF($K$15,COUNTIFS(PFM_eServices!$GA$3:$GA$200,3,PFM_eServices!$GQ$3:$GQ$200,0),COUNTIF(PFM_eServices!$GA$3:$GA$200,3))</f>
        <v>4</v>
      </c>
      <c r="U160" s="335">
        <f>T160/T161</f>
        <v>2.0202020202020204E-2</v>
      </c>
    </row>
    <row r="161" spans="20:20" x14ac:dyDescent="0.25">
      <c r="T161" s="38">
        <f>SUM(T157:T160)</f>
        <v>198</v>
      </c>
    </row>
    <row r="279" spans="32:40" x14ac:dyDescent="0.25">
      <c r="AF279" s="88"/>
      <c r="AG279" s="88"/>
      <c r="AH279" s="88"/>
      <c r="AI279" s="88"/>
      <c r="AJ279" s="88"/>
      <c r="AK279" s="88"/>
      <c r="AL279" s="88"/>
      <c r="AM279" s="88"/>
      <c r="AN279" s="88"/>
    </row>
    <row r="280" spans="32:40" x14ac:dyDescent="0.25">
      <c r="AF280" s="88"/>
      <c r="AG280" s="88"/>
      <c r="AH280" s="88"/>
      <c r="AI280" s="88"/>
      <c r="AJ280" s="88"/>
      <c r="AK280" s="88"/>
      <c r="AL280" s="88"/>
      <c r="AM280" s="88"/>
      <c r="AN280" s="88"/>
    </row>
    <row r="281" spans="32:40" x14ac:dyDescent="0.25">
      <c r="AF281" s="88"/>
      <c r="AG281" s="88"/>
      <c r="AH281" s="88"/>
      <c r="AI281" s="88"/>
      <c r="AJ281" s="88"/>
      <c r="AK281" s="88"/>
      <c r="AL281" s="88"/>
      <c r="AM281" s="88"/>
      <c r="AN281" s="88"/>
    </row>
    <row r="282" spans="32:40" x14ac:dyDescent="0.25">
      <c r="AF282" s="88"/>
      <c r="AG282" s="88"/>
      <c r="AH282" s="88"/>
      <c r="AI282" s="88"/>
      <c r="AJ282" s="88"/>
      <c r="AK282" s="88"/>
      <c r="AL282" s="88"/>
      <c r="AM282" s="88"/>
      <c r="AN282" s="88"/>
    </row>
    <row r="283" spans="32:40" x14ac:dyDescent="0.25">
      <c r="AF283" s="88"/>
      <c r="AG283" s="88"/>
      <c r="AH283" s="88"/>
      <c r="AI283" s="88"/>
      <c r="AJ283" s="88"/>
      <c r="AK283" s="88"/>
      <c r="AL283" s="88"/>
      <c r="AM283" s="88"/>
      <c r="AN283" s="88"/>
    </row>
    <row r="284" spans="32:40" x14ac:dyDescent="0.25">
      <c r="AF284" s="88"/>
      <c r="AG284" s="88"/>
      <c r="AH284" s="88"/>
      <c r="AI284" s="88"/>
      <c r="AJ284" s="88"/>
      <c r="AK284" s="88"/>
      <c r="AL284" s="88"/>
      <c r="AM284" s="88"/>
      <c r="AN284" s="88"/>
    </row>
    <row r="285" spans="32:40" x14ac:dyDescent="0.25">
      <c r="AF285" s="88"/>
      <c r="AG285" s="88"/>
      <c r="AH285" s="88"/>
      <c r="AI285" s="88"/>
      <c r="AJ285" s="88"/>
      <c r="AK285" s="88"/>
      <c r="AL285" s="88"/>
      <c r="AM285" s="88"/>
      <c r="AN285" s="88"/>
    </row>
    <row r="286" spans="32:40" x14ac:dyDescent="0.25">
      <c r="AF286" s="88"/>
      <c r="AG286" s="88"/>
      <c r="AH286" s="88"/>
      <c r="AI286" s="88"/>
      <c r="AJ286" s="88"/>
      <c r="AK286" s="88"/>
      <c r="AL286" s="88"/>
      <c r="AM286" s="88"/>
      <c r="AN286" s="88"/>
    </row>
    <row r="287" spans="32:40" x14ac:dyDescent="0.25">
      <c r="AF287" s="88"/>
      <c r="AG287" s="88"/>
      <c r="AH287" s="88"/>
      <c r="AI287" s="88"/>
      <c r="AJ287" s="88"/>
      <c r="AK287" s="88"/>
      <c r="AL287" s="88"/>
      <c r="AM287" s="88"/>
      <c r="AN287" s="88"/>
    </row>
    <row r="288" spans="32:40" x14ac:dyDescent="0.25">
      <c r="AF288" s="88"/>
      <c r="AG288" s="88"/>
      <c r="AH288" s="88"/>
      <c r="AI288" s="88"/>
      <c r="AJ288" s="88"/>
      <c r="AK288" s="88"/>
      <c r="AL288" s="88"/>
      <c r="AM288" s="88"/>
      <c r="AN288" s="88"/>
    </row>
    <row r="289" spans="31:41" x14ac:dyDescent="0.25">
      <c r="AF289" s="88"/>
      <c r="AG289" s="88"/>
      <c r="AH289" s="88"/>
      <c r="AI289" s="88"/>
      <c r="AJ289" s="88"/>
      <c r="AK289" s="88"/>
      <c r="AL289" s="88"/>
      <c r="AM289" s="88"/>
      <c r="AN289" s="88"/>
    </row>
    <row r="290" spans="31:41" x14ac:dyDescent="0.25">
      <c r="AF290" s="88"/>
      <c r="AG290" s="88"/>
      <c r="AH290" s="88"/>
      <c r="AI290" s="88"/>
      <c r="AJ290" s="88"/>
      <c r="AK290" s="88"/>
      <c r="AL290" s="88"/>
      <c r="AM290" s="88"/>
      <c r="AN290" s="88"/>
    </row>
    <row r="291" spans="31:41" x14ac:dyDescent="0.25">
      <c r="AE291" s="88"/>
      <c r="AF291" s="88"/>
      <c r="AG291" s="88"/>
      <c r="AH291" s="88"/>
      <c r="AI291" s="88"/>
      <c r="AJ291" s="88"/>
      <c r="AK291" s="88"/>
      <c r="AL291" s="88"/>
      <c r="AM291" s="88"/>
      <c r="AN291" s="88"/>
      <c r="AO291" s="88"/>
    </row>
    <row r="292" spans="31:41" x14ac:dyDescent="0.25">
      <c r="AE292" s="88"/>
      <c r="AF292" s="88"/>
      <c r="AG292" s="88"/>
      <c r="AH292" s="88"/>
      <c r="AI292" s="88"/>
      <c r="AJ292" s="88"/>
      <c r="AK292" s="88"/>
      <c r="AL292" s="88"/>
      <c r="AM292" s="88"/>
      <c r="AN292" s="88"/>
      <c r="AO292" s="88"/>
    </row>
    <row r="293" spans="31:41" x14ac:dyDescent="0.25">
      <c r="AE293" s="88"/>
      <c r="AF293" s="88"/>
      <c r="AG293" s="88"/>
      <c r="AH293" s="88"/>
      <c r="AI293" s="88"/>
      <c r="AJ293" s="88"/>
      <c r="AK293" s="88"/>
      <c r="AL293" s="88"/>
      <c r="AM293" s="88"/>
      <c r="AN293" s="88"/>
      <c r="AO293" s="88"/>
    </row>
    <row r="294" spans="31:41" x14ac:dyDescent="0.25">
      <c r="AE294" s="88"/>
      <c r="AF294" s="88"/>
      <c r="AG294" s="88"/>
      <c r="AH294" s="88"/>
      <c r="AI294" s="88"/>
      <c r="AJ294" s="88"/>
      <c r="AK294" s="88"/>
      <c r="AL294" s="88"/>
      <c r="AM294" s="88"/>
      <c r="AN294" s="88"/>
      <c r="AO294" s="88"/>
    </row>
    <row r="295" spans="31:41" x14ac:dyDescent="0.25">
      <c r="AE295" s="88"/>
      <c r="AF295" s="88"/>
      <c r="AG295" s="88"/>
      <c r="AH295" s="88"/>
      <c r="AI295" s="88"/>
      <c r="AJ295" s="88"/>
      <c r="AK295" s="88"/>
      <c r="AL295" s="88"/>
      <c r="AM295" s="88"/>
      <c r="AN295" s="88"/>
      <c r="AO295" s="88"/>
    </row>
    <row r="296" spans="31:41" x14ac:dyDescent="0.25">
      <c r="AE296" s="88"/>
      <c r="AF296" s="88"/>
      <c r="AG296" s="88"/>
      <c r="AH296" s="88"/>
      <c r="AI296" s="88"/>
      <c r="AJ296" s="88"/>
      <c r="AK296" s="88"/>
      <c r="AL296" s="88"/>
      <c r="AM296" s="88"/>
      <c r="AN296" s="88"/>
      <c r="AO296" s="88"/>
    </row>
    <row r="297" spans="31:41" x14ac:dyDescent="0.25">
      <c r="AE297" s="88"/>
      <c r="AF297" s="88"/>
      <c r="AG297" s="88"/>
      <c r="AH297" s="88"/>
      <c r="AI297" s="88"/>
      <c r="AJ297" s="88"/>
      <c r="AK297" s="88"/>
      <c r="AL297" s="88"/>
      <c r="AM297" s="88"/>
      <c r="AN297" s="88"/>
      <c r="AO297" s="88"/>
    </row>
    <row r="298" spans="31:41" x14ac:dyDescent="0.25">
      <c r="AE298" s="88"/>
      <c r="AF298" s="88"/>
      <c r="AG298" s="88"/>
      <c r="AH298" s="88"/>
      <c r="AI298" s="88"/>
      <c r="AJ298" s="88"/>
      <c r="AK298" s="88"/>
      <c r="AL298" s="88"/>
      <c r="AM298" s="88"/>
      <c r="AN298" s="88"/>
      <c r="AO298" s="88"/>
    </row>
    <row r="299" spans="31:41" x14ac:dyDescent="0.25">
      <c r="AE299" s="88"/>
      <c r="AF299" s="88"/>
      <c r="AG299" s="88"/>
      <c r="AH299" s="88"/>
      <c r="AI299" s="88"/>
      <c r="AJ299" s="88"/>
      <c r="AK299" s="88"/>
      <c r="AL299" s="88"/>
      <c r="AM299" s="88"/>
      <c r="AN299" s="88"/>
      <c r="AO299" s="88"/>
    </row>
    <row r="300" spans="31:41" x14ac:dyDescent="0.25">
      <c r="AE300" s="88"/>
      <c r="AF300" s="88"/>
      <c r="AG300" s="88"/>
      <c r="AH300" s="88"/>
      <c r="AI300" s="88"/>
      <c r="AJ300" s="88"/>
      <c r="AK300" s="88"/>
      <c r="AL300" s="88"/>
      <c r="AM300" s="88"/>
      <c r="AN300" s="88"/>
      <c r="AO300" s="88"/>
    </row>
    <row r="301" spans="31:41" x14ac:dyDescent="0.25">
      <c r="AE301" s="88"/>
      <c r="AF301" s="88"/>
      <c r="AG301" s="88"/>
      <c r="AH301" s="88"/>
      <c r="AI301" s="88"/>
      <c r="AJ301" s="88"/>
      <c r="AK301" s="88"/>
      <c r="AL301" s="88"/>
      <c r="AM301" s="88"/>
      <c r="AN301" s="88"/>
      <c r="AO301" s="88"/>
    </row>
    <row r="302" spans="31:41" x14ac:dyDescent="0.25">
      <c r="AE302" s="88"/>
      <c r="AF302" s="88"/>
      <c r="AG302" s="88"/>
      <c r="AH302" s="88"/>
      <c r="AI302" s="88"/>
      <c r="AJ302" s="88"/>
      <c r="AK302" s="88"/>
      <c r="AL302" s="88"/>
      <c r="AM302" s="88"/>
      <c r="AN302" s="88"/>
      <c r="AO302" s="88"/>
    </row>
    <row r="303" spans="31:41" x14ac:dyDescent="0.25">
      <c r="AE303" s="88"/>
      <c r="AF303" s="88"/>
      <c r="AG303" s="88"/>
      <c r="AH303" s="88"/>
      <c r="AI303" s="88"/>
      <c r="AJ303" s="88"/>
      <c r="AK303" s="88"/>
      <c r="AL303" s="88"/>
      <c r="AM303" s="88"/>
      <c r="AN303" s="88"/>
      <c r="AO303" s="88"/>
    </row>
    <row r="304" spans="31:41" x14ac:dyDescent="0.25">
      <c r="AE304" s="88"/>
      <c r="AF304" s="88"/>
      <c r="AG304" s="88"/>
      <c r="AH304" s="88"/>
      <c r="AI304" s="88"/>
      <c r="AJ304" s="88"/>
      <c r="AK304" s="88"/>
      <c r="AL304" s="88"/>
      <c r="AM304" s="88"/>
      <c r="AN304" s="88"/>
      <c r="AO304" s="88"/>
    </row>
    <row r="305" spans="31:41" x14ac:dyDescent="0.25">
      <c r="AE305" s="88"/>
      <c r="AF305" s="88"/>
      <c r="AG305" s="88"/>
      <c r="AH305" s="88"/>
      <c r="AI305" s="88"/>
      <c r="AJ305" s="88"/>
      <c r="AK305" s="88"/>
      <c r="AL305" s="88"/>
      <c r="AM305" s="88"/>
      <c r="AN305" s="88"/>
      <c r="AO305" s="88"/>
    </row>
    <row r="306" spans="31:41" x14ac:dyDescent="0.25">
      <c r="AE306" s="88"/>
      <c r="AF306" s="88"/>
      <c r="AG306" s="88"/>
      <c r="AH306" s="88"/>
      <c r="AI306" s="88"/>
      <c r="AJ306" s="88"/>
      <c r="AK306" s="88"/>
      <c r="AL306" s="88"/>
      <c r="AM306" s="88"/>
      <c r="AN306" s="88"/>
      <c r="AO306" s="88"/>
    </row>
    <row r="307" spans="31:41" x14ac:dyDescent="0.25">
      <c r="AE307" s="88"/>
      <c r="AF307" s="88"/>
      <c r="AG307" s="88"/>
      <c r="AH307" s="88"/>
      <c r="AI307" s="88"/>
      <c r="AJ307" s="88"/>
      <c r="AK307" s="88"/>
      <c r="AL307" s="88"/>
      <c r="AM307" s="88"/>
      <c r="AN307" s="88"/>
      <c r="AO307" s="88"/>
    </row>
    <row r="308" spans="31:41" x14ac:dyDescent="0.25">
      <c r="AE308" s="88"/>
      <c r="AF308" s="88"/>
      <c r="AG308" s="88"/>
      <c r="AH308" s="88"/>
      <c r="AI308" s="88"/>
      <c r="AJ308" s="88"/>
      <c r="AK308" s="88"/>
      <c r="AL308" s="88"/>
      <c r="AM308" s="88"/>
      <c r="AN308" s="88"/>
      <c r="AO308" s="88"/>
    </row>
    <row r="309" spans="31:41" x14ac:dyDescent="0.25">
      <c r="AE309" s="88"/>
      <c r="AF309" s="88"/>
      <c r="AG309" s="88"/>
      <c r="AH309" s="88"/>
      <c r="AI309" s="88"/>
      <c r="AJ309" s="88"/>
      <c r="AK309" s="88"/>
      <c r="AL309" s="88"/>
      <c r="AM309" s="88"/>
      <c r="AN309" s="88"/>
      <c r="AO309" s="88"/>
    </row>
    <row r="310" spans="31:41" x14ac:dyDescent="0.25">
      <c r="AE310" s="88"/>
      <c r="AF310" s="88"/>
      <c r="AG310" s="88"/>
      <c r="AH310" s="88"/>
      <c r="AI310" s="88"/>
      <c r="AJ310" s="88"/>
      <c r="AK310" s="88"/>
      <c r="AL310" s="88"/>
      <c r="AM310" s="88"/>
      <c r="AN310" s="88"/>
      <c r="AO310" s="88"/>
    </row>
    <row r="311" spans="31:41" x14ac:dyDescent="0.25">
      <c r="AE311" s="88"/>
      <c r="AF311" s="88"/>
      <c r="AG311" s="88"/>
      <c r="AH311" s="88"/>
      <c r="AI311" s="88"/>
      <c r="AJ311" s="88"/>
      <c r="AK311" s="88"/>
      <c r="AL311" s="88"/>
      <c r="AM311" s="88"/>
      <c r="AN311" s="88"/>
      <c r="AO311" s="88"/>
    </row>
    <row r="312" spans="31:41" x14ac:dyDescent="0.25">
      <c r="AE312" s="88"/>
      <c r="AF312" s="88"/>
      <c r="AG312" s="88"/>
      <c r="AH312" s="88"/>
      <c r="AI312" s="88"/>
      <c r="AJ312" s="88"/>
      <c r="AK312" s="88"/>
      <c r="AL312" s="88"/>
      <c r="AM312" s="88"/>
      <c r="AN312" s="88"/>
      <c r="AO312" s="88"/>
    </row>
    <row r="313" spans="31:41" x14ac:dyDescent="0.25">
      <c r="AE313" s="88"/>
      <c r="AF313" s="88"/>
      <c r="AG313" s="88"/>
      <c r="AH313" s="88"/>
      <c r="AI313" s="88"/>
      <c r="AJ313" s="88"/>
      <c r="AK313" s="88"/>
      <c r="AL313" s="88"/>
      <c r="AM313" s="88"/>
      <c r="AN313" s="88"/>
      <c r="AO313" s="88"/>
    </row>
    <row r="314" spans="31:41" x14ac:dyDescent="0.25">
      <c r="AE314" s="88"/>
      <c r="AF314" s="88"/>
      <c r="AG314" s="88"/>
      <c r="AH314" s="88"/>
      <c r="AI314" s="88"/>
      <c r="AJ314" s="88"/>
      <c r="AK314" s="88"/>
      <c r="AL314" s="88"/>
      <c r="AM314" s="88"/>
      <c r="AN314" s="88"/>
      <c r="AO314" s="88"/>
    </row>
    <row r="315" spans="31:41" x14ac:dyDescent="0.25">
      <c r="AE315" s="88"/>
      <c r="AF315" s="88"/>
      <c r="AG315" s="88"/>
      <c r="AH315" s="88"/>
      <c r="AI315" s="88"/>
      <c r="AJ315" s="88"/>
      <c r="AK315" s="88"/>
      <c r="AL315" s="88"/>
      <c r="AM315" s="88"/>
      <c r="AN315" s="88"/>
      <c r="AO315" s="88"/>
    </row>
    <row r="316" spans="31:41" x14ac:dyDescent="0.25">
      <c r="AE316" s="88"/>
      <c r="AF316" s="88"/>
      <c r="AG316" s="88"/>
      <c r="AH316" s="88"/>
      <c r="AI316" s="88"/>
      <c r="AJ316" s="88"/>
      <c r="AK316" s="88"/>
      <c r="AL316" s="88"/>
      <c r="AM316" s="88"/>
      <c r="AN316" s="88"/>
      <c r="AO316" s="88"/>
    </row>
    <row r="317" spans="31:41" x14ac:dyDescent="0.25">
      <c r="AE317" s="88"/>
      <c r="AF317" s="88"/>
      <c r="AG317" s="88"/>
      <c r="AH317" s="88"/>
      <c r="AI317" s="88"/>
      <c r="AJ317" s="88"/>
      <c r="AK317" s="88"/>
      <c r="AL317" s="88"/>
      <c r="AM317" s="88"/>
      <c r="AN317" s="88"/>
      <c r="AO317" s="88"/>
    </row>
    <row r="318" spans="31:41" x14ac:dyDescent="0.25">
      <c r="AE318" s="88"/>
      <c r="AF318" s="88"/>
      <c r="AG318" s="88"/>
      <c r="AH318" s="88"/>
      <c r="AI318" s="88"/>
      <c r="AJ318" s="88"/>
      <c r="AK318" s="88"/>
      <c r="AL318" s="88"/>
      <c r="AM318" s="88"/>
      <c r="AN318" s="88"/>
      <c r="AO318" s="88"/>
    </row>
    <row r="319" spans="31:41" x14ac:dyDescent="0.25">
      <c r="AE319" s="88"/>
      <c r="AF319" s="88"/>
      <c r="AG319" s="88"/>
      <c r="AH319" s="88"/>
      <c r="AI319" s="88"/>
      <c r="AJ319" s="88"/>
      <c r="AK319" s="88"/>
      <c r="AL319" s="88"/>
      <c r="AM319" s="88"/>
      <c r="AN319" s="88"/>
      <c r="AO319" s="88"/>
    </row>
    <row r="320" spans="31:41" x14ac:dyDescent="0.25">
      <c r="AE320" s="88"/>
      <c r="AF320" s="88"/>
      <c r="AG320" s="88"/>
      <c r="AH320" s="88"/>
      <c r="AI320" s="88"/>
      <c r="AJ320" s="88"/>
      <c r="AK320" s="88"/>
      <c r="AL320" s="88"/>
      <c r="AM320" s="88"/>
      <c r="AN320" s="88"/>
      <c r="AO320" s="88"/>
    </row>
    <row r="321" spans="31:41" x14ac:dyDescent="0.25">
      <c r="AE321" s="88"/>
      <c r="AF321" s="88"/>
      <c r="AG321" s="88"/>
      <c r="AH321" s="88"/>
      <c r="AI321" s="88"/>
      <c r="AJ321" s="88"/>
      <c r="AK321" s="88"/>
      <c r="AL321" s="88"/>
      <c r="AM321" s="88"/>
      <c r="AN321" s="88"/>
      <c r="AO321" s="88"/>
    </row>
    <row r="322" spans="31:41" x14ac:dyDescent="0.25">
      <c r="AE322" s="88"/>
      <c r="AF322" s="88"/>
      <c r="AG322" s="88"/>
      <c r="AH322" s="88"/>
      <c r="AI322" s="88"/>
      <c r="AJ322" s="88"/>
      <c r="AK322" s="88"/>
      <c r="AL322" s="88"/>
      <c r="AM322" s="88"/>
      <c r="AN322" s="88"/>
      <c r="AO322" s="88"/>
    </row>
    <row r="323" spans="31:41" x14ac:dyDescent="0.25">
      <c r="AE323" s="88"/>
      <c r="AF323" s="88"/>
      <c r="AG323" s="88"/>
      <c r="AH323" s="88"/>
      <c r="AI323" s="88"/>
      <c r="AJ323" s="88"/>
      <c r="AK323" s="88"/>
      <c r="AL323" s="88"/>
      <c r="AM323" s="88"/>
      <c r="AN323" s="88"/>
      <c r="AO323" s="88"/>
    </row>
    <row r="324" spans="31:41" x14ac:dyDescent="0.25">
      <c r="AE324" s="88"/>
      <c r="AF324" s="88"/>
      <c r="AG324" s="88"/>
      <c r="AH324" s="88"/>
      <c r="AI324" s="88"/>
      <c r="AJ324" s="88"/>
      <c r="AK324" s="88"/>
      <c r="AL324" s="88"/>
      <c r="AM324" s="88"/>
      <c r="AN324" s="88"/>
      <c r="AO324" s="88"/>
    </row>
    <row r="325" spans="31:41" x14ac:dyDescent="0.25">
      <c r="AE325" s="88"/>
      <c r="AF325" s="88"/>
      <c r="AG325" s="88"/>
      <c r="AH325" s="88"/>
      <c r="AI325" s="88"/>
      <c r="AJ325" s="88"/>
      <c r="AK325" s="88"/>
      <c r="AL325" s="88"/>
      <c r="AM325" s="88"/>
      <c r="AN325" s="88"/>
      <c r="AO325" s="88"/>
    </row>
    <row r="326" spans="31:41" x14ac:dyDescent="0.25">
      <c r="AE326" s="88"/>
      <c r="AF326" s="88"/>
      <c r="AG326" s="88"/>
      <c r="AH326" s="88"/>
      <c r="AI326" s="88"/>
      <c r="AJ326" s="88"/>
      <c r="AK326" s="88"/>
      <c r="AL326" s="88"/>
      <c r="AM326" s="88"/>
      <c r="AN326" s="88"/>
      <c r="AO326" s="88"/>
    </row>
    <row r="327" spans="31:41" x14ac:dyDescent="0.25">
      <c r="AE327" s="88"/>
      <c r="AF327" s="88"/>
      <c r="AG327" s="88"/>
      <c r="AH327" s="88"/>
      <c r="AI327" s="88"/>
      <c r="AJ327" s="88"/>
      <c r="AK327" s="88"/>
      <c r="AL327" s="88"/>
      <c r="AM327" s="88"/>
      <c r="AN327" s="88"/>
      <c r="AO327" s="88"/>
    </row>
    <row r="328" spans="31:41" x14ac:dyDescent="0.25">
      <c r="AE328" s="88"/>
      <c r="AF328" s="88"/>
      <c r="AG328" s="88"/>
      <c r="AH328" s="88"/>
      <c r="AI328" s="88"/>
      <c r="AJ328" s="88"/>
      <c r="AK328" s="88"/>
      <c r="AL328" s="88"/>
      <c r="AM328" s="88"/>
      <c r="AN328" s="88"/>
      <c r="AO328" s="88"/>
    </row>
    <row r="329" spans="31:41" x14ac:dyDescent="0.25">
      <c r="AE329" s="88"/>
      <c r="AF329" s="88"/>
      <c r="AG329" s="88"/>
      <c r="AH329" s="88"/>
      <c r="AI329" s="88"/>
      <c r="AJ329" s="88"/>
      <c r="AK329" s="88"/>
      <c r="AL329" s="88"/>
      <c r="AM329" s="88"/>
      <c r="AN329" s="88"/>
      <c r="AO329" s="88"/>
    </row>
    <row r="330" spans="31:41" x14ac:dyDescent="0.25">
      <c r="AE330" s="88"/>
      <c r="AF330" s="88"/>
      <c r="AG330" s="88"/>
      <c r="AH330" s="88"/>
      <c r="AI330" s="88"/>
      <c r="AJ330" s="88"/>
      <c r="AK330" s="88"/>
      <c r="AL330" s="88"/>
      <c r="AM330" s="88"/>
      <c r="AN330" s="88"/>
      <c r="AO330" s="88"/>
    </row>
    <row r="331" spans="31:41" x14ac:dyDescent="0.25">
      <c r="AE331" s="88"/>
      <c r="AF331" s="88"/>
      <c r="AG331" s="88"/>
      <c r="AH331" s="88"/>
      <c r="AI331" s="88"/>
      <c r="AJ331" s="88"/>
      <c r="AK331" s="88"/>
      <c r="AL331" s="88"/>
      <c r="AM331" s="88"/>
      <c r="AN331" s="88"/>
      <c r="AO331" s="88"/>
    </row>
    <row r="332" spans="31:41" x14ac:dyDescent="0.25">
      <c r="AE332" s="88"/>
      <c r="AF332" s="88"/>
      <c r="AG332" s="88"/>
      <c r="AH332" s="88"/>
      <c r="AI332" s="88"/>
      <c r="AJ332" s="88"/>
      <c r="AK332" s="88"/>
      <c r="AL332" s="88"/>
      <c r="AM332" s="88"/>
      <c r="AN332" s="88"/>
      <c r="AO332" s="88"/>
    </row>
    <row r="333" spans="31:41" x14ac:dyDescent="0.25">
      <c r="AE333" s="88"/>
      <c r="AF333" s="88"/>
      <c r="AG333" s="88"/>
      <c r="AH333" s="88"/>
      <c r="AI333" s="88"/>
      <c r="AJ333" s="88"/>
      <c r="AK333" s="88"/>
      <c r="AL333" s="88"/>
      <c r="AM333" s="88"/>
      <c r="AN333" s="88"/>
      <c r="AO333" s="88"/>
    </row>
    <row r="334" spans="31:41" x14ac:dyDescent="0.25">
      <c r="AE334" s="88"/>
      <c r="AF334" s="88"/>
      <c r="AG334" s="88"/>
      <c r="AH334" s="88"/>
      <c r="AI334" s="88"/>
      <c r="AJ334" s="88"/>
      <c r="AK334" s="88"/>
      <c r="AL334" s="88"/>
      <c r="AM334" s="88"/>
      <c r="AN334" s="88"/>
      <c r="AO334" s="88"/>
    </row>
    <row r="335" spans="31:41" x14ac:dyDescent="0.25">
      <c r="AE335" s="88"/>
      <c r="AF335" s="88"/>
      <c r="AG335" s="88"/>
      <c r="AH335" s="88"/>
      <c r="AI335" s="88"/>
      <c r="AJ335" s="88"/>
      <c r="AK335" s="88"/>
      <c r="AL335" s="88"/>
      <c r="AM335" s="88"/>
      <c r="AN335" s="88"/>
      <c r="AO335" s="88"/>
    </row>
    <row r="336" spans="31:41" x14ac:dyDescent="0.25">
      <c r="AE336" s="88"/>
      <c r="AF336" s="88"/>
      <c r="AG336" s="88"/>
      <c r="AH336" s="88"/>
      <c r="AI336" s="88"/>
      <c r="AJ336" s="88"/>
      <c r="AK336" s="88"/>
      <c r="AL336" s="88"/>
      <c r="AM336" s="88"/>
      <c r="AN336" s="88"/>
      <c r="AO336" s="88"/>
    </row>
    <row r="337" spans="31:41" x14ac:dyDescent="0.25">
      <c r="AE337" s="88"/>
      <c r="AF337" s="88"/>
      <c r="AG337" s="88"/>
      <c r="AH337" s="88"/>
      <c r="AI337" s="88"/>
      <c r="AJ337" s="88"/>
      <c r="AK337" s="88"/>
      <c r="AL337" s="88"/>
      <c r="AM337" s="88"/>
      <c r="AN337" s="88"/>
      <c r="AO337" s="88"/>
    </row>
    <row r="338" spans="31:41" x14ac:dyDescent="0.25">
      <c r="AE338" s="88"/>
      <c r="AF338" s="88"/>
      <c r="AG338" s="88"/>
      <c r="AH338" s="88"/>
      <c r="AI338" s="88"/>
      <c r="AJ338" s="88"/>
      <c r="AK338" s="88"/>
      <c r="AL338" s="88"/>
      <c r="AM338" s="88"/>
      <c r="AN338" s="88"/>
      <c r="AO338" s="88"/>
    </row>
    <row r="339" spans="31:41" x14ac:dyDescent="0.25">
      <c r="AE339" s="88"/>
      <c r="AF339" s="88"/>
      <c r="AG339" s="88"/>
      <c r="AH339" s="88"/>
      <c r="AI339" s="88"/>
      <c r="AJ339" s="88"/>
      <c r="AK339" s="88"/>
      <c r="AL339" s="88"/>
      <c r="AM339" s="88"/>
      <c r="AN339" s="88"/>
      <c r="AO339" s="88"/>
    </row>
    <row r="340" spans="31:41" x14ac:dyDescent="0.25">
      <c r="AE340" s="88"/>
      <c r="AF340" s="88"/>
      <c r="AG340" s="88"/>
      <c r="AH340" s="88"/>
      <c r="AI340" s="88"/>
      <c r="AJ340" s="88"/>
      <c r="AK340" s="88"/>
      <c r="AL340" s="88"/>
      <c r="AM340" s="88"/>
      <c r="AN340" s="88"/>
      <c r="AO340" s="88"/>
    </row>
    <row r="341" spans="31:41" x14ac:dyDescent="0.25">
      <c r="AE341" s="88"/>
      <c r="AF341" s="88"/>
      <c r="AG341" s="88"/>
      <c r="AH341" s="88"/>
      <c r="AI341" s="88"/>
      <c r="AJ341" s="88"/>
      <c r="AK341" s="88"/>
      <c r="AL341" s="88"/>
      <c r="AM341" s="88"/>
      <c r="AN341" s="88"/>
      <c r="AO341" s="88"/>
    </row>
    <row r="342" spans="31:41" x14ac:dyDescent="0.25">
      <c r="AE342" s="88"/>
      <c r="AF342" s="88"/>
      <c r="AG342" s="88"/>
      <c r="AH342" s="88"/>
      <c r="AI342" s="88"/>
      <c r="AJ342" s="88"/>
      <c r="AK342" s="88"/>
      <c r="AL342" s="88"/>
      <c r="AM342" s="88"/>
      <c r="AN342" s="88"/>
      <c r="AO342" s="88"/>
    </row>
    <row r="343" spans="31:41" x14ac:dyDescent="0.25">
      <c r="AE343" s="88"/>
      <c r="AF343" s="88"/>
      <c r="AG343" s="88"/>
      <c r="AH343" s="88"/>
      <c r="AI343" s="88"/>
      <c r="AJ343" s="88"/>
      <c r="AK343" s="88"/>
      <c r="AL343" s="88"/>
      <c r="AM343" s="88"/>
      <c r="AN343" s="88"/>
      <c r="AO343" s="88"/>
    </row>
    <row r="344" spans="31:41" x14ac:dyDescent="0.25">
      <c r="AE344" s="88"/>
      <c r="AF344" s="88"/>
      <c r="AG344" s="88"/>
      <c r="AH344" s="88"/>
      <c r="AI344" s="88"/>
      <c r="AJ344" s="88"/>
      <c r="AK344" s="88"/>
      <c r="AL344" s="88"/>
      <c r="AM344" s="88"/>
      <c r="AN344" s="88"/>
      <c r="AO344" s="88"/>
    </row>
    <row r="345" spans="31:41" x14ac:dyDescent="0.25">
      <c r="AE345" s="88"/>
      <c r="AN345" s="88"/>
      <c r="AO345" s="88"/>
    </row>
    <row r="346" spans="31:41" x14ac:dyDescent="0.25">
      <c r="AE346" s="88"/>
      <c r="AN346" s="88"/>
      <c r="AO346" s="88"/>
    </row>
    <row r="347" spans="31:41" x14ac:dyDescent="0.25">
      <c r="AE347" s="88"/>
      <c r="AO347" s="88"/>
    </row>
    <row r="348" spans="31:41" x14ac:dyDescent="0.25">
      <c r="AE348" s="88"/>
      <c r="AO348" s="88"/>
    </row>
    <row r="349" spans="31:41" x14ac:dyDescent="0.25">
      <c r="AE349" s="88"/>
      <c r="AO349" s="88"/>
    </row>
    <row r="350" spans="31:41" x14ac:dyDescent="0.25">
      <c r="AE350" s="88"/>
      <c r="AO350" s="88"/>
    </row>
    <row r="351" spans="31:41" x14ac:dyDescent="0.25">
      <c r="AE351" s="88"/>
      <c r="AO351" s="88"/>
    </row>
    <row r="352" spans="31:41" x14ac:dyDescent="0.25">
      <c r="AE352" s="88"/>
      <c r="AO352" s="88"/>
    </row>
    <row r="353" spans="31:41" x14ac:dyDescent="0.25">
      <c r="AE353" s="88"/>
      <c r="AO353" s="88"/>
    </row>
    <row r="354" spans="31:41" x14ac:dyDescent="0.25">
      <c r="AE354" s="88"/>
      <c r="AO354" s="88"/>
    </row>
    <row r="355" spans="31:41" x14ac:dyDescent="0.25">
      <c r="AE355" s="88"/>
      <c r="AO355" s="88"/>
    </row>
    <row r="356" spans="31:41" x14ac:dyDescent="0.25">
      <c r="AE356" s="88"/>
      <c r="AO356" s="88"/>
    </row>
    <row r="357" spans="31:41" x14ac:dyDescent="0.25">
      <c r="AO357" s="88"/>
    </row>
    <row r="358" spans="31:41" x14ac:dyDescent="0.25">
      <c r="AO358" s="88"/>
    </row>
  </sheetData>
  <mergeCells count="2">
    <mergeCell ref="CV2:DA2"/>
    <mergeCell ref="DE2:DJ2"/>
  </mergeCells>
  <pageMargins left="0.7" right="0.7" top="0.75" bottom="0.75" header="0.3" footer="0.3"/>
  <pageSetup orientation="portrait" r:id="rId1"/>
  <ignoredErrors>
    <ignoredError sqref="AS4:AS37 AU4:BE37 BT4 BT9:BT37 BT5:BT8 BR5:BR8 BR9:BR37 BL4 BL9:BL37 BL5:BL8 BJ5:BJ8 BJ9:BJ37 BN4:BN37 BR4 BJ4 BG5:BI8 BG4:BI4 BK4 BS4 BO5:BQ8 BO4:BQ4 BG9:BI37 BK9:BK37 BK5:BK8 BM5:BM8 BM9:BM37 BM4 BO9:BQ37 BS9:BS37 BS5:BS8 BU5:BU8 BU9:BU37 BU4 BV4:BV37 BW4:BW37 BX4:BX37 BY4:BY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Drop Down 1">
              <controlPr defaultSize="0" autoLine="0" autoPict="0">
                <anchor moveWithCells="1">
                  <from>
                    <xdr:col>81</xdr:col>
                    <xdr:colOff>9525</xdr:colOff>
                    <xdr:row>14</xdr:row>
                    <xdr:rowOff>171450</xdr:rowOff>
                  </from>
                  <to>
                    <xdr:col>82</xdr:col>
                    <xdr:colOff>19050</xdr:colOff>
                    <xdr:row>15</xdr:row>
                    <xdr:rowOff>180975</xdr:rowOff>
                  </to>
                </anchor>
              </controlPr>
            </control>
          </mc:Choice>
        </mc:AlternateContent>
        <mc:AlternateContent xmlns:mc="http://schemas.openxmlformats.org/markup-compatibility/2006">
          <mc:Choice Requires="x14">
            <control shapeId="69634" r:id="rId5" name="Spinner 2">
              <controlPr defaultSize="0" autoPict="0">
                <anchor moveWithCells="1" sizeWithCells="1">
                  <from>
                    <xdr:col>82</xdr:col>
                    <xdr:colOff>66675</xdr:colOff>
                    <xdr:row>14</xdr:row>
                    <xdr:rowOff>171450</xdr:rowOff>
                  </from>
                  <to>
                    <xdr:col>82</xdr:col>
                    <xdr:colOff>295275</xdr:colOff>
                    <xdr:row>15</xdr:row>
                    <xdr:rowOff>171450</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88</xdr:col>
                    <xdr:colOff>19050</xdr:colOff>
                    <xdr:row>14</xdr:row>
                    <xdr:rowOff>142875</xdr:rowOff>
                  </from>
                  <to>
                    <xdr:col>94</xdr:col>
                    <xdr:colOff>123825</xdr:colOff>
                    <xdr:row>16</xdr:row>
                    <xdr:rowOff>38100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10</xdr:col>
                    <xdr:colOff>9525</xdr:colOff>
                    <xdr:row>14</xdr:row>
                    <xdr:rowOff>142875</xdr:rowOff>
                  </from>
                  <to>
                    <xdr:col>17</xdr:col>
                    <xdr:colOff>0</xdr:colOff>
                    <xdr:row>16</xdr:row>
                    <xdr:rowOff>38100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41</xdr:col>
                    <xdr:colOff>9525</xdr:colOff>
                    <xdr:row>0</xdr:row>
                    <xdr:rowOff>9525</xdr:rowOff>
                  </from>
                  <to>
                    <xdr:col>47</xdr:col>
                    <xdr:colOff>228600</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V254"/>
  <sheetViews>
    <sheetView workbookViewId="0">
      <pane xSplit="7" ySplit="1" topLeftCell="H164" activePane="bottomRight" state="frozen"/>
      <selection pane="topRight" activeCell="G1" sqref="G1"/>
      <selection pane="bottomLeft" activeCell="A2" sqref="A2"/>
      <selection pane="bottomRight" activeCell="C169" sqref="C169:C172"/>
    </sheetView>
  </sheetViews>
  <sheetFormatPr defaultRowHeight="15" x14ac:dyDescent="0.25"/>
  <cols>
    <col min="1" max="2" width="4.7109375" style="106" customWidth="1"/>
    <col min="3" max="3" width="18.7109375" style="123" customWidth="1"/>
    <col min="4" max="4" width="36.7109375" style="383" customWidth="1"/>
    <col min="5" max="7" width="6.7109375" style="122" customWidth="1"/>
    <col min="8" max="8" width="7.7109375" style="122" customWidth="1"/>
    <col min="9" max="9" width="17.28515625" style="383" bestFit="1" customWidth="1"/>
    <col min="10" max="10" width="7.7109375" style="122" customWidth="1"/>
    <col min="11" max="11" width="17.28515625" style="383" bestFit="1" customWidth="1"/>
    <col min="12" max="12" width="7.7109375" style="122" customWidth="1"/>
    <col min="13" max="13" width="17.28515625" style="383" bestFit="1" customWidth="1"/>
    <col min="14" max="14" width="7.7109375" style="122" customWidth="1"/>
    <col min="15" max="15" width="17.28515625" style="383" bestFit="1" customWidth="1"/>
    <col min="16" max="16" width="7.7109375" style="122" customWidth="1"/>
    <col min="17" max="17" width="17.28515625" style="383" bestFit="1" customWidth="1"/>
    <col min="18" max="18" width="16.7109375" style="383" customWidth="1"/>
    <col min="19" max="19" width="3.5703125" customWidth="1"/>
    <col min="20" max="20" width="9.140625" style="383"/>
  </cols>
  <sheetData>
    <row r="1" spans="1:18" x14ac:dyDescent="0.25">
      <c r="A1" s="448" t="s">
        <v>0</v>
      </c>
      <c r="B1" s="442" t="s">
        <v>3205</v>
      </c>
      <c r="C1" s="443" t="s">
        <v>7864</v>
      </c>
      <c r="D1" s="399" t="s">
        <v>3322</v>
      </c>
      <c r="E1" s="399" t="s">
        <v>1543</v>
      </c>
      <c r="F1" s="399" t="s">
        <v>3206</v>
      </c>
      <c r="G1" s="399" t="s">
        <v>3207</v>
      </c>
      <c r="H1" s="399" t="s">
        <v>3208</v>
      </c>
      <c r="I1" s="399" t="s">
        <v>3209</v>
      </c>
      <c r="J1" s="399" t="s">
        <v>3210</v>
      </c>
      <c r="K1" s="399" t="s">
        <v>3211</v>
      </c>
      <c r="L1" s="399" t="s">
        <v>3212</v>
      </c>
      <c r="M1" s="399" t="s">
        <v>3213</v>
      </c>
      <c r="N1" s="399" t="s">
        <v>3214</v>
      </c>
      <c r="O1" s="399" t="s">
        <v>3215</v>
      </c>
      <c r="P1" s="399" t="s">
        <v>7660</v>
      </c>
      <c r="Q1" s="399" t="s">
        <v>7661</v>
      </c>
      <c r="R1" s="400" t="s">
        <v>9</v>
      </c>
    </row>
    <row r="2" spans="1:18" x14ac:dyDescent="0.25">
      <c r="A2" s="449">
        <v>1</v>
      </c>
      <c r="B2" s="444" t="s">
        <v>1450</v>
      </c>
      <c r="C2" s="445" t="s">
        <v>0</v>
      </c>
      <c r="D2" s="414" t="s">
        <v>3282</v>
      </c>
      <c r="E2" s="417" t="s">
        <v>3285</v>
      </c>
      <c r="F2" s="417">
        <v>3</v>
      </c>
      <c r="G2" s="418" t="s">
        <v>3286</v>
      </c>
      <c r="H2" s="417" t="s">
        <v>3292</v>
      </c>
      <c r="I2" s="401" t="s">
        <v>3300</v>
      </c>
      <c r="J2" s="417"/>
      <c r="K2" s="401"/>
      <c r="L2" s="417"/>
      <c r="M2" s="401"/>
      <c r="N2" s="417"/>
      <c r="O2" s="401"/>
      <c r="P2" s="417"/>
      <c r="Q2" s="401"/>
      <c r="R2" s="421" t="s">
        <v>3321</v>
      </c>
    </row>
    <row r="3" spans="1:18" x14ac:dyDescent="0.25">
      <c r="A3" s="449">
        <v>2</v>
      </c>
      <c r="B3" s="444" t="s">
        <v>1546</v>
      </c>
      <c r="C3" s="445" t="s">
        <v>1</v>
      </c>
      <c r="D3" s="414" t="s">
        <v>1</v>
      </c>
      <c r="E3" s="417" t="s">
        <v>3287</v>
      </c>
      <c r="F3" s="417" t="s">
        <v>572</v>
      </c>
      <c r="G3" s="417" t="s">
        <v>3288</v>
      </c>
      <c r="H3" s="417" t="s">
        <v>572</v>
      </c>
      <c r="I3" s="401"/>
      <c r="J3" s="417"/>
      <c r="K3" s="401"/>
      <c r="L3" s="417"/>
      <c r="M3" s="401"/>
      <c r="N3" s="417"/>
      <c r="O3" s="401"/>
      <c r="P3" s="417"/>
      <c r="Q3" s="401"/>
      <c r="R3" s="416" t="s">
        <v>3283</v>
      </c>
    </row>
    <row r="4" spans="1:18" x14ac:dyDescent="0.25">
      <c r="A4" s="449">
        <v>3</v>
      </c>
      <c r="B4" s="444" t="s">
        <v>1548</v>
      </c>
      <c r="C4" s="403" t="s">
        <v>2</v>
      </c>
      <c r="D4" s="415" t="s">
        <v>3291</v>
      </c>
      <c r="E4" s="417" t="s">
        <v>3290</v>
      </c>
      <c r="F4" s="417">
        <v>64</v>
      </c>
      <c r="G4" s="420" t="s">
        <v>3289</v>
      </c>
      <c r="H4" s="417" t="s">
        <v>572</v>
      </c>
      <c r="I4" s="401"/>
      <c r="J4" s="417"/>
      <c r="K4" s="401"/>
      <c r="L4" s="417"/>
      <c r="M4" s="401"/>
      <c r="N4" s="417"/>
      <c r="O4" s="401"/>
      <c r="P4" s="417"/>
      <c r="Q4" s="401"/>
      <c r="R4" s="416" t="s">
        <v>3283</v>
      </c>
    </row>
    <row r="5" spans="1:18" x14ac:dyDescent="0.25">
      <c r="A5" s="449">
        <v>4</v>
      </c>
      <c r="B5" s="444" t="s">
        <v>1556</v>
      </c>
      <c r="C5" s="404" t="s">
        <v>3</v>
      </c>
      <c r="D5" s="401" t="s">
        <v>3293</v>
      </c>
      <c r="E5" s="417" t="s">
        <v>3290</v>
      </c>
      <c r="F5" s="417">
        <v>4</v>
      </c>
      <c r="G5" s="417" t="s">
        <v>572</v>
      </c>
      <c r="H5" s="417" t="s">
        <v>572</v>
      </c>
      <c r="I5" s="401" t="s">
        <v>3294</v>
      </c>
      <c r="J5" s="417"/>
      <c r="K5" s="401"/>
      <c r="L5" s="417"/>
      <c r="M5" s="401"/>
      <c r="N5" s="417"/>
      <c r="O5" s="401"/>
      <c r="P5" s="417"/>
      <c r="Q5" s="401"/>
      <c r="R5" s="416" t="s">
        <v>3284</v>
      </c>
    </row>
    <row r="6" spans="1:18" x14ac:dyDescent="0.25">
      <c r="A6" s="449">
        <v>5</v>
      </c>
      <c r="B6" s="444" t="s">
        <v>3238</v>
      </c>
      <c r="C6" s="404" t="s">
        <v>5</v>
      </c>
      <c r="D6" s="401" t="s">
        <v>3299</v>
      </c>
      <c r="E6" s="417" t="s">
        <v>3285</v>
      </c>
      <c r="F6" s="418">
        <v>9</v>
      </c>
      <c r="G6" s="419" t="s">
        <v>3296</v>
      </c>
      <c r="H6" s="417" t="s">
        <v>572</v>
      </c>
      <c r="I6" s="401"/>
      <c r="J6" s="417"/>
      <c r="K6" s="401"/>
      <c r="L6" s="417"/>
      <c r="M6" s="401"/>
      <c r="N6" s="417"/>
      <c r="O6" s="401"/>
      <c r="P6" s="417"/>
      <c r="Q6" s="401"/>
      <c r="R6" s="416" t="s">
        <v>3284</v>
      </c>
    </row>
    <row r="7" spans="1:18" x14ac:dyDescent="0.25">
      <c r="A7" s="449">
        <v>6</v>
      </c>
      <c r="B7" s="444" t="s">
        <v>13</v>
      </c>
      <c r="C7" s="404" t="s">
        <v>6</v>
      </c>
      <c r="D7" s="401" t="s">
        <v>3297</v>
      </c>
      <c r="E7" s="417" t="s">
        <v>3285</v>
      </c>
      <c r="F7" s="418">
        <v>9</v>
      </c>
      <c r="G7" s="419" t="s">
        <v>3296</v>
      </c>
      <c r="H7" s="417" t="s">
        <v>572</v>
      </c>
      <c r="I7" s="401"/>
      <c r="J7" s="417"/>
      <c r="K7" s="401"/>
      <c r="L7" s="417"/>
      <c r="M7" s="401"/>
      <c r="N7" s="417"/>
      <c r="O7" s="401"/>
      <c r="P7" s="417"/>
      <c r="Q7" s="401"/>
      <c r="R7" s="416" t="s">
        <v>3284</v>
      </c>
    </row>
    <row r="8" spans="1:18" x14ac:dyDescent="0.25">
      <c r="A8" s="449">
        <v>7</v>
      </c>
      <c r="B8" s="444" t="s">
        <v>3239</v>
      </c>
      <c r="C8" s="404" t="s">
        <v>7</v>
      </c>
      <c r="D8" s="401" t="s">
        <v>3298</v>
      </c>
      <c r="E8" s="417" t="s">
        <v>3285</v>
      </c>
      <c r="F8" s="418">
        <v>7</v>
      </c>
      <c r="G8" s="419" t="s">
        <v>3296</v>
      </c>
      <c r="H8" s="417" t="s">
        <v>572</v>
      </c>
      <c r="I8" s="401"/>
      <c r="J8" s="417"/>
      <c r="K8" s="401"/>
      <c r="L8" s="417"/>
      <c r="M8" s="401"/>
      <c r="N8" s="417"/>
      <c r="O8" s="401"/>
      <c r="P8" s="417"/>
      <c r="Q8" s="401"/>
      <c r="R8" s="416" t="s">
        <v>3284</v>
      </c>
    </row>
    <row r="9" spans="1:18" x14ac:dyDescent="0.25">
      <c r="A9" s="449">
        <v>8</v>
      </c>
      <c r="B9" s="444" t="s">
        <v>3240</v>
      </c>
      <c r="C9" s="405" t="s">
        <v>3216</v>
      </c>
      <c r="D9" s="401" t="s">
        <v>3301</v>
      </c>
      <c r="E9" s="417" t="s">
        <v>3290</v>
      </c>
      <c r="F9" s="417">
        <v>256</v>
      </c>
      <c r="G9" s="420" t="s">
        <v>3289</v>
      </c>
      <c r="H9" s="417" t="s">
        <v>572</v>
      </c>
      <c r="I9" s="401"/>
      <c r="J9" s="417"/>
      <c r="K9" s="401"/>
      <c r="L9" s="417"/>
      <c r="M9" s="401"/>
      <c r="N9" s="417"/>
      <c r="O9" s="401"/>
      <c r="P9" s="417"/>
      <c r="Q9" s="401"/>
      <c r="R9" s="402" t="s">
        <v>3302</v>
      </c>
    </row>
    <row r="10" spans="1:18" x14ac:dyDescent="0.25">
      <c r="A10" s="449">
        <v>9</v>
      </c>
      <c r="B10" s="444" t="s">
        <v>3241</v>
      </c>
      <c r="C10" s="406" t="s">
        <v>3217</v>
      </c>
      <c r="D10" s="383" t="s">
        <v>2564</v>
      </c>
      <c r="E10" s="417" t="s">
        <v>3290</v>
      </c>
      <c r="F10" s="417">
        <v>256</v>
      </c>
      <c r="G10" s="417" t="s">
        <v>572</v>
      </c>
      <c r="H10" s="417" t="s">
        <v>572</v>
      </c>
      <c r="I10" s="401"/>
      <c r="J10" s="417"/>
      <c r="K10" s="401"/>
      <c r="L10" s="417"/>
      <c r="M10" s="401"/>
      <c r="N10" s="417"/>
      <c r="O10" s="401"/>
      <c r="P10" s="417"/>
      <c r="Q10" s="401"/>
      <c r="R10" s="402" t="s">
        <v>3302</v>
      </c>
    </row>
    <row r="11" spans="1:18" x14ac:dyDescent="0.25">
      <c r="A11" s="449">
        <v>10</v>
      </c>
      <c r="B11" s="444" t="s">
        <v>2520</v>
      </c>
      <c r="C11" s="407" t="s">
        <v>2217</v>
      </c>
      <c r="D11" s="401" t="s">
        <v>3313</v>
      </c>
      <c r="E11" s="417" t="s">
        <v>3285</v>
      </c>
      <c r="F11" s="417">
        <v>1</v>
      </c>
      <c r="G11" s="417">
        <v>0</v>
      </c>
      <c r="H11" s="417">
        <v>0</v>
      </c>
      <c r="I11" s="401" t="s">
        <v>3314</v>
      </c>
      <c r="J11" s="417">
        <v>1</v>
      </c>
      <c r="K11" s="401" t="s">
        <v>3315</v>
      </c>
      <c r="L11" s="417">
        <v>2</v>
      </c>
      <c r="M11" s="401" t="s">
        <v>3312</v>
      </c>
      <c r="N11" s="417"/>
      <c r="O11" s="401"/>
      <c r="P11" s="417"/>
      <c r="Q11" s="401"/>
      <c r="R11" s="421" t="s">
        <v>3321</v>
      </c>
    </row>
    <row r="12" spans="1:18" x14ac:dyDescent="0.25">
      <c r="A12" s="449">
        <v>11</v>
      </c>
      <c r="B12" s="444" t="s">
        <v>3242</v>
      </c>
      <c r="C12" s="408" t="s">
        <v>3218</v>
      </c>
      <c r="D12" s="401" t="s">
        <v>3320</v>
      </c>
      <c r="E12" s="417" t="s">
        <v>3290</v>
      </c>
      <c r="F12" s="417">
        <v>256</v>
      </c>
      <c r="G12" s="420" t="s">
        <v>3289</v>
      </c>
      <c r="H12" s="417" t="s">
        <v>572</v>
      </c>
      <c r="I12" s="401"/>
      <c r="J12" s="417"/>
      <c r="K12" s="401"/>
      <c r="L12" s="417"/>
      <c r="M12" s="401"/>
      <c r="N12" s="417"/>
      <c r="O12" s="401"/>
      <c r="P12" s="417"/>
      <c r="Q12" s="401"/>
      <c r="R12" s="402" t="s">
        <v>3302</v>
      </c>
    </row>
    <row r="13" spans="1:18" x14ac:dyDescent="0.25">
      <c r="A13" s="449">
        <v>12</v>
      </c>
      <c r="B13" s="444" t="s">
        <v>2521</v>
      </c>
      <c r="C13" s="407" t="s">
        <v>2218</v>
      </c>
      <c r="D13" s="401" t="s">
        <v>3316</v>
      </c>
      <c r="E13" s="417" t="s">
        <v>3285</v>
      </c>
      <c r="F13" s="417">
        <v>1</v>
      </c>
      <c r="G13" s="417">
        <v>0</v>
      </c>
      <c r="H13" s="417">
        <v>0</v>
      </c>
      <c r="I13" s="401" t="s">
        <v>3314</v>
      </c>
      <c r="J13" s="417">
        <v>1</v>
      </c>
      <c r="K13" s="401" t="s">
        <v>3318</v>
      </c>
      <c r="L13" s="417">
        <v>2</v>
      </c>
      <c r="M13" s="401" t="s">
        <v>3317</v>
      </c>
      <c r="N13" s="417"/>
      <c r="O13" s="401"/>
      <c r="P13" s="417"/>
      <c r="Q13" s="401"/>
      <c r="R13" s="421" t="s">
        <v>3321</v>
      </c>
    </row>
    <row r="14" spans="1:18" x14ac:dyDescent="0.25">
      <c r="A14" s="449">
        <v>13</v>
      </c>
      <c r="B14" s="444" t="s">
        <v>2426</v>
      </c>
      <c r="C14" s="408" t="s">
        <v>3219</v>
      </c>
      <c r="D14" s="401" t="s">
        <v>3319</v>
      </c>
      <c r="E14" s="417" t="s">
        <v>3290</v>
      </c>
      <c r="F14" s="417">
        <v>256</v>
      </c>
      <c r="G14" s="420" t="s">
        <v>3289</v>
      </c>
      <c r="H14" s="417" t="s">
        <v>572</v>
      </c>
      <c r="I14" s="401"/>
      <c r="J14" s="417"/>
      <c r="K14" s="401"/>
      <c r="L14" s="417"/>
      <c r="M14" s="401"/>
      <c r="N14" s="417"/>
      <c r="O14" s="401"/>
      <c r="P14" s="417"/>
      <c r="Q14" s="401"/>
      <c r="R14" s="402" t="s">
        <v>3302</v>
      </c>
    </row>
    <row r="15" spans="1:18" x14ac:dyDescent="0.25">
      <c r="A15" s="449">
        <v>14</v>
      </c>
      <c r="B15" s="444" t="s">
        <v>2522</v>
      </c>
      <c r="C15" s="407" t="s">
        <v>2220</v>
      </c>
      <c r="D15" s="401" t="s">
        <v>3323</v>
      </c>
      <c r="E15" s="417" t="s">
        <v>3285</v>
      </c>
      <c r="F15" s="417">
        <v>1</v>
      </c>
      <c r="G15" s="417">
        <v>0</v>
      </c>
      <c r="H15" s="417">
        <v>0</v>
      </c>
      <c r="I15" s="401" t="s">
        <v>3327</v>
      </c>
      <c r="J15" s="417">
        <v>1</v>
      </c>
      <c r="K15" s="401" t="s">
        <v>3326</v>
      </c>
      <c r="L15" s="417">
        <v>2</v>
      </c>
      <c r="M15" s="401" t="s">
        <v>3325</v>
      </c>
      <c r="N15" s="417">
        <v>3</v>
      </c>
      <c r="O15" s="401" t="s">
        <v>3324</v>
      </c>
      <c r="P15" s="417"/>
      <c r="Q15" s="401"/>
      <c r="R15" s="402" t="s">
        <v>3321</v>
      </c>
    </row>
    <row r="16" spans="1:18" x14ac:dyDescent="0.25">
      <c r="A16" s="449">
        <v>15</v>
      </c>
      <c r="B16" s="444" t="s">
        <v>3243</v>
      </c>
      <c r="C16" s="408" t="s">
        <v>3220</v>
      </c>
      <c r="D16" s="401" t="s">
        <v>3328</v>
      </c>
      <c r="E16" s="417" t="s">
        <v>3290</v>
      </c>
      <c r="F16" s="417">
        <v>256</v>
      </c>
      <c r="G16" s="420" t="s">
        <v>3289</v>
      </c>
      <c r="H16" s="417" t="s">
        <v>572</v>
      </c>
      <c r="I16" s="401"/>
      <c r="J16" s="417"/>
      <c r="K16" s="401"/>
      <c r="L16" s="417"/>
      <c r="M16" s="401"/>
      <c r="N16" s="417"/>
      <c r="O16" s="401"/>
      <c r="P16" s="417"/>
      <c r="Q16" s="401"/>
      <c r="R16" s="402" t="s">
        <v>3302</v>
      </c>
    </row>
    <row r="17" spans="1:18" x14ac:dyDescent="0.25">
      <c r="A17" s="449">
        <v>16</v>
      </c>
      <c r="B17" s="444" t="s">
        <v>2428</v>
      </c>
      <c r="C17" s="407" t="s">
        <v>2222</v>
      </c>
      <c r="D17" s="401" t="s">
        <v>2509</v>
      </c>
      <c r="E17" s="417" t="s">
        <v>3285</v>
      </c>
      <c r="F17" s="417">
        <v>1</v>
      </c>
      <c r="G17" s="417">
        <v>0</v>
      </c>
      <c r="H17" s="417">
        <v>0</v>
      </c>
      <c r="I17" s="401" t="s">
        <v>3314</v>
      </c>
      <c r="J17" s="417">
        <v>1</v>
      </c>
      <c r="K17" s="401" t="s">
        <v>3329</v>
      </c>
      <c r="L17" s="417"/>
      <c r="M17" s="401"/>
      <c r="N17" s="417"/>
      <c r="O17" s="401"/>
      <c r="P17" s="417"/>
      <c r="Q17" s="401"/>
      <c r="R17" s="402" t="s">
        <v>3321</v>
      </c>
    </row>
    <row r="18" spans="1:18" x14ac:dyDescent="0.25">
      <c r="A18" s="449">
        <v>17</v>
      </c>
      <c r="B18" s="444" t="s">
        <v>2312</v>
      </c>
      <c r="C18" s="408" t="s">
        <v>3221</v>
      </c>
      <c r="D18" s="401" t="s">
        <v>3330</v>
      </c>
      <c r="E18" s="417" t="s">
        <v>3290</v>
      </c>
      <c r="F18" s="417">
        <v>256</v>
      </c>
      <c r="G18" s="420" t="s">
        <v>3289</v>
      </c>
      <c r="H18" s="417" t="s">
        <v>572</v>
      </c>
      <c r="I18" s="401"/>
      <c r="J18" s="417"/>
      <c r="K18" s="401"/>
      <c r="L18" s="417"/>
      <c r="M18" s="401"/>
      <c r="N18" s="417"/>
      <c r="O18" s="401"/>
      <c r="P18" s="417"/>
      <c r="Q18" s="401"/>
      <c r="R18" s="402" t="s">
        <v>3302</v>
      </c>
    </row>
    <row r="19" spans="1:18" x14ac:dyDescent="0.25">
      <c r="A19" s="449">
        <v>18</v>
      </c>
      <c r="B19" s="444" t="s">
        <v>2427</v>
      </c>
      <c r="C19" s="407" t="s">
        <v>2374</v>
      </c>
      <c r="D19" s="401" t="s">
        <v>3331</v>
      </c>
      <c r="E19" s="417" t="s">
        <v>3285</v>
      </c>
      <c r="F19" s="417">
        <v>1</v>
      </c>
      <c r="G19" s="417">
        <v>0</v>
      </c>
      <c r="H19" s="417">
        <v>0</v>
      </c>
      <c r="I19" s="401" t="s">
        <v>3314</v>
      </c>
      <c r="J19" s="417">
        <v>1</v>
      </c>
      <c r="K19" s="401" t="s">
        <v>3329</v>
      </c>
      <c r="L19" s="417"/>
      <c r="M19" s="401"/>
      <c r="N19" s="417"/>
      <c r="O19" s="401"/>
      <c r="P19" s="417"/>
      <c r="Q19" s="401"/>
      <c r="R19" s="402" t="s">
        <v>3321</v>
      </c>
    </row>
    <row r="20" spans="1:18" x14ac:dyDescent="0.25">
      <c r="A20" s="449">
        <v>19</v>
      </c>
      <c r="B20" s="444" t="s">
        <v>1623</v>
      </c>
      <c r="C20" s="407" t="s">
        <v>2375</v>
      </c>
      <c r="D20" s="401" t="s">
        <v>3332</v>
      </c>
      <c r="E20" s="417" t="s">
        <v>3285</v>
      </c>
      <c r="F20" s="417">
        <v>1</v>
      </c>
      <c r="G20" s="417">
        <v>0</v>
      </c>
      <c r="H20" s="417">
        <v>0</v>
      </c>
      <c r="I20" s="401" t="s">
        <v>3314</v>
      </c>
      <c r="J20" s="417">
        <v>1</v>
      </c>
      <c r="K20" s="401" t="s">
        <v>3329</v>
      </c>
      <c r="L20" s="417"/>
      <c r="M20" s="401"/>
      <c r="N20" s="417"/>
      <c r="O20" s="401"/>
      <c r="P20" s="417"/>
      <c r="Q20" s="401"/>
      <c r="R20" s="402" t="s">
        <v>3321</v>
      </c>
    </row>
    <row r="21" spans="1:18" x14ac:dyDescent="0.25">
      <c r="A21" s="449">
        <v>20</v>
      </c>
      <c r="B21" s="444" t="s">
        <v>1549</v>
      </c>
      <c r="C21" s="408" t="s">
        <v>3222</v>
      </c>
      <c r="D21" s="401" t="s">
        <v>3333</v>
      </c>
      <c r="E21" s="417" t="s">
        <v>3290</v>
      </c>
      <c r="F21" s="417">
        <v>256</v>
      </c>
      <c r="G21" s="420" t="s">
        <v>3289</v>
      </c>
      <c r="H21" s="417" t="s">
        <v>572</v>
      </c>
      <c r="I21" s="401"/>
      <c r="J21" s="417"/>
      <c r="K21" s="401"/>
      <c r="L21" s="417"/>
      <c r="M21" s="401"/>
      <c r="N21" s="417"/>
      <c r="O21" s="401"/>
      <c r="P21" s="417"/>
      <c r="Q21" s="401"/>
      <c r="R21" s="402" t="s">
        <v>3302</v>
      </c>
    </row>
    <row r="22" spans="1:18" x14ac:dyDescent="0.25">
      <c r="A22" s="449">
        <v>21</v>
      </c>
      <c r="B22" s="444" t="s">
        <v>2523</v>
      </c>
      <c r="C22" s="407" t="s">
        <v>2224</v>
      </c>
      <c r="D22" s="401" t="s">
        <v>3334</v>
      </c>
      <c r="E22" s="417" t="s">
        <v>3285</v>
      </c>
      <c r="F22" s="417">
        <v>1</v>
      </c>
      <c r="G22" s="417">
        <v>0</v>
      </c>
      <c r="H22" s="417">
        <v>0</v>
      </c>
      <c r="I22" s="401" t="s">
        <v>3337</v>
      </c>
      <c r="J22" s="417">
        <v>1</v>
      </c>
      <c r="K22" s="401" t="s">
        <v>3336</v>
      </c>
      <c r="L22" s="417">
        <v>2</v>
      </c>
      <c r="M22" s="401" t="s">
        <v>3335</v>
      </c>
      <c r="N22" s="417"/>
      <c r="O22" s="401"/>
      <c r="P22" s="417"/>
      <c r="Q22" s="401"/>
      <c r="R22" s="402" t="s">
        <v>3321</v>
      </c>
    </row>
    <row r="23" spans="1:18" x14ac:dyDescent="0.25">
      <c r="A23" s="449">
        <v>22</v>
      </c>
      <c r="B23" s="444" t="s">
        <v>2524</v>
      </c>
      <c r="C23" s="407" t="s">
        <v>2225</v>
      </c>
      <c r="D23" s="401" t="s">
        <v>3338</v>
      </c>
      <c r="E23" s="417" t="s">
        <v>3285</v>
      </c>
      <c r="F23" s="417">
        <v>1</v>
      </c>
      <c r="G23" s="417">
        <v>0</v>
      </c>
      <c r="H23" s="417">
        <v>0</v>
      </c>
      <c r="I23" s="401" t="s">
        <v>3314</v>
      </c>
      <c r="J23" s="417">
        <v>1</v>
      </c>
      <c r="K23" s="401" t="s">
        <v>3329</v>
      </c>
      <c r="L23" s="417"/>
      <c r="M23" s="401"/>
      <c r="N23" s="417"/>
      <c r="O23" s="401"/>
      <c r="P23" s="417"/>
      <c r="Q23" s="401"/>
      <c r="R23" s="402" t="s">
        <v>3321</v>
      </c>
    </row>
    <row r="24" spans="1:18" x14ac:dyDescent="0.25">
      <c r="A24" s="449">
        <v>23</v>
      </c>
      <c r="B24" s="444" t="s">
        <v>2311</v>
      </c>
      <c r="C24" s="407" t="s">
        <v>2468</v>
      </c>
      <c r="D24" s="401" t="s">
        <v>3339</v>
      </c>
      <c r="E24" s="417" t="s">
        <v>3285</v>
      </c>
      <c r="F24" s="417">
        <v>1</v>
      </c>
      <c r="G24" s="417">
        <v>0</v>
      </c>
      <c r="H24" s="417">
        <v>0</v>
      </c>
      <c r="I24" s="401" t="s">
        <v>3314</v>
      </c>
      <c r="J24" s="417">
        <v>1</v>
      </c>
      <c r="K24" s="401" t="s">
        <v>3341</v>
      </c>
      <c r="L24" s="417">
        <v>2</v>
      </c>
      <c r="M24" s="401" t="s">
        <v>3340</v>
      </c>
      <c r="N24" s="417"/>
      <c r="O24" s="401"/>
      <c r="P24" s="417"/>
      <c r="Q24" s="401"/>
      <c r="R24" s="402" t="s">
        <v>3321</v>
      </c>
    </row>
    <row r="25" spans="1:18" x14ac:dyDescent="0.25">
      <c r="A25" s="449">
        <v>24</v>
      </c>
      <c r="B25" s="444" t="s">
        <v>2486</v>
      </c>
      <c r="C25" s="408" t="s">
        <v>3223</v>
      </c>
      <c r="D25" s="401" t="s">
        <v>3342</v>
      </c>
      <c r="E25" s="417" t="s">
        <v>3290</v>
      </c>
      <c r="F25" s="417">
        <v>256</v>
      </c>
      <c r="G25" s="420" t="s">
        <v>3289</v>
      </c>
      <c r="H25" s="417" t="s">
        <v>572</v>
      </c>
      <c r="I25" s="401"/>
      <c r="J25" s="417"/>
      <c r="K25" s="401"/>
      <c r="L25" s="417"/>
      <c r="M25" s="401"/>
      <c r="N25" s="417"/>
      <c r="O25" s="401"/>
      <c r="P25" s="417"/>
      <c r="Q25" s="401"/>
      <c r="R25" s="402" t="s">
        <v>3302</v>
      </c>
    </row>
    <row r="26" spans="1:18" x14ac:dyDescent="0.25">
      <c r="A26" s="449">
        <v>25</v>
      </c>
      <c r="B26" s="444" t="s">
        <v>2487</v>
      </c>
      <c r="C26" s="407" t="s">
        <v>2226</v>
      </c>
      <c r="D26" s="401" t="s">
        <v>3343</v>
      </c>
      <c r="E26" s="417" t="s">
        <v>3285</v>
      </c>
      <c r="F26" s="417">
        <v>1</v>
      </c>
      <c r="G26" s="417">
        <v>0</v>
      </c>
      <c r="H26" s="417">
        <v>0</v>
      </c>
      <c r="I26" s="401" t="s">
        <v>3314</v>
      </c>
      <c r="J26" s="417">
        <v>1</v>
      </c>
      <c r="K26" s="401" t="s">
        <v>3329</v>
      </c>
      <c r="L26" s="417"/>
      <c r="M26" s="401"/>
      <c r="N26" s="417"/>
      <c r="O26" s="401"/>
      <c r="P26" s="417"/>
      <c r="Q26" s="401"/>
      <c r="R26" s="402" t="s">
        <v>3321</v>
      </c>
    </row>
    <row r="27" spans="1:18" x14ac:dyDescent="0.25">
      <c r="A27" s="449">
        <v>26</v>
      </c>
      <c r="B27" s="444" t="s">
        <v>2488</v>
      </c>
      <c r="C27" s="408" t="s">
        <v>3224</v>
      </c>
      <c r="D27" s="401" t="s">
        <v>3303</v>
      </c>
      <c r="E27" s="417" t="s">
        <v>3290</v>
      </c>
      <c r="F27" s="417">
        <v>256</v>
      </c>
      <c r="G27" s="420" t="s">
        <v>3289</v>
      </c>
      <c r="H27" s="417" t="s">
        <v>572</v>
      </c>
      <c r="I27" s="401"/>
      <c r="J27" s="417"/>
      <c r="K27" s="401"/>
      <c r="L27" s="417"/>
      <c r="M27" s="401"/>
      <c r="N27" s="417"/>
      <c r="O27" s="401"/>
      <c r="P27" s="417"/>
      <c r="Q27" s="401"/>
      <c r="R27" s="402" t="s">
        <v>3302</v>
      </c>
    </row>
    <row r="28" spans="1:18" x14ac:dyDescent="0.25">
      <c r="A28" s="449">
        <v>27</v>
      </c>
      <c r="B28" s="444" t="s">
        <v>2525</v>
      </c>
      <c r="C28" s="407" t="s">
        <v>2228</v>
      </c>
      <c r="D28" s="401" t="s">
        <v>3344</v>
      </c>
      <c r="E28" s="417" t="s">
        <v>3285</v>
      </c>
      <c r="F28" s="417">
        <v>1</v>
      </c>
      <c r="G28" s="417">
        <v>0</v>
      </c>
      <c r="H28" s="417">
        <v>0</v>
      </c>
      <c r="I28" s="401" t="s">
        <v>3314</v>
      </c>
      <c r="J28" s="417">
        <v>1</v>
      </c>
      <c r="K28" s="401" t="s">
        <v>3329</v>
      </c>
      <c r="L28" s="417"/>
      <c r="M28" s="401"/>
      <c r="N28" s="417"/>
      <c r="O28" s="401"/>
      <c r="P28" s="417"/>
      <c r="Q28" s="401"/>
      <c r="R28" s="402" t="s">
        <v>3321</v>
      </c>
    </row>
    <row r="29" spans="1:18" x14ac:dyDescent="0.25">
      <c r="A29" s="449">
        <v>28</v>
      </c>
      <c r="B29" s="444" t="s">
        <v>2526</v>
      </c>
      <c r="C29" s="407" t="s">
        <v>2229</v>
      </c>
      <c r="D29" s="401" t="s">
        <v>3345</v>
      </c>
      <c r="E29" s="417" t="s">
        <v>3285</v>
      </c>
      <c r="F29" s="417">
        <v>1</v>
      </c>
      <c r="G29" s="417">
        <v>0</v>
      </c>
      <c r="H29" s="417">
        <v>0</v>
      </c>
      <c r="I29" s="401" t="s">
        <v>3347</v>
      </c>
      <c r="J29" s="417">
        <v>1</v>
      </c>
      <c r="K29" s="401" t="s">
        <v>3346</v>
      </c>
      <c r="L29" s="417"/>
      <c r="M29" s="401"/>
      <c r="N29" s="417"/>
      <c r="O29" s="401"/>
      <c r="P29" s="417"/>
      <c r="Q29" s="401"/>
      <c r="R29" s="402" t="s">
        <v>3321</v>
      </c>
    </row>
    <row r="30" spans="1:18" x14ac:dyDescent="0.25">
      <c r="A30" s="449">
        <v>29</v>
      </c>
      <c r="B30" s="444" t="s">
        <v>3244</v>
      </c>
      <c r="C30" s="407" t="s">
        <v>2230</v>
      </c>
      <c r="D30" s="401" t="s">
        <v>3358</v>
      </c>
      <c r="E30" s="417" t="s">
        <v>3285</v>
      </c>
      <c r="F30" s="417">
        <v>4</v>
      </c>
      <c r="G30" s="418" t="s">
        <v>3348</v>
      </c>
      <c r="H30" s="417" t="s">
        <v>572</v>
      </c>
      <c r="I30" s="401"/>
      <c r="J30" s="417"/>
      <c r="K30" s="401"/>
      <c r="L30" s="417"/>
      <c r="M30" s="401"/>
      <c r="N30" s="417"/>
      <c r="O30" s="401"/>
      <c r="P30" s="417"/>
      <c r="Q30" s="401"/>
      <c r="R30" s="402" t="s">
        <v>3302</v>
      </c>
    </row>
    <row r="31" spans="1:18" x14ac:dyDescent="0.25">
      <c r="A31" s="449">
        <v>30</v>
      </c>
      <c r="B31" s="444" t="s">
        <v>2527</v>
      </c>
      <c r="C31" s="407" t="s">
        <v>2231</v>
      </c>
      <c r="D31" s="401" t="s">
        <v>3349</v>
      </c>
      <c r="E31" s="417" t="s">
        <v>3285</v>
      </c>
      <c r="F31" s="417">
        <v>1</v>
      </c>
      <c r="G31" s="417">
        <v>0</v>
      </c>
      <c r="H31" s="417">
        <v>0</v>
      </c>
      <c r="I31" s="401" t="s">
        <v>3314</v>
      </c>
      <c r="J31" s="417">
        <v>1</v>
      </c>
      <c r="K31" s="401" t="s">
        <v>3329</v>
      </c>
      <c r="L31" s="417"/>
      <c r="M31" s="401"/>
      <c r="N31" s="417"/>
      <c r="O31" s="401"/>
      <c r="P31" s="417"/>
      <c r="Q31" s="401"/>
      <c r="R31" s="402" t="s">
        <v>3321</v>
      </c>
    </row>
    <row r="32" spans="1:18" x14ac:dyDescent="0.25">
      <c r="A32" s="449">
        <v>31</v>
      </c>
      <c r="B32" s="444" t="s">
        <v>2528</v>
      </c>
      <c r="C32" s="407" t="s">
        <v>2232</v>
      </c>
      <c r="D32" s="401" t="s">
        <v>3350</v>
      </c>
      <c r="E32" s="417" t="s">
        <v>3285</v>
      </c>
      <c r="F32" s="417">
        <v>1</v>
      </c>
      <c r="G32" s="417">
        <v>0</v>
      </c>
      <c r="H32" s="417">
        <v>0</v>
      </c>
      <c r="I32" s="401" t="s">
        <v>3347</v>
      </c>
      <c r="J32" s="417">
        <v>1</v>
      </c>
      <c r="K32" s="401" t="s">
        <v>3351</v>
      </c>
      <c r="L32" s="417"/>
      <c r="M32" s="401"/>
      <c r="N32" s="417"/>
      <c r="O32" s="401"/>
      <c r="P32" s="417"/>
      <c r="Q32" s="401"/>
      <c r="R32" s="402" t="s">
        <v>3321</v>
      </c>
    </row>
    <row r="33" spans="1:18" x14ac:dyDescent="0.25">
      <c r="A33" s="449">
        <v>32</v>
      </c>
      <c r="B33" s="444" t="s">
        <v>2763</v>
      </c>
      <c r="C33" s="407" t="s">
        <v>2275</v>
      </c>
      <c r="D33" s="401" t="s">
        <v>3356</v>
      </c>
      <c r="E33" s="417" t="s">
        <v>3285</v>
      </c>
      <c r="F33" s="417">
        <v>1</v>
      </c>
      <c r="G33" s="417" t="s">
        <v>2487</v>
      </c>
      <c r="H33" s="417" t="s">
        <v>572</v>
      </c>
      <c r="I33" s="401"/>
      <c r="J33" s="417"/>
      <c r="K33" s="401"/>
      <c r="L33" s="417"/>
      <c r="M33" s="401"/>
      <c r="N33" s="417"/>
      <c r="O33" s="401"/>
      <c r="P33" s="417"/>
      <c r="Q33" s="401"/>
      <c r="R33" s="402" t="s">
        <v>3321</v>
      </c>
    </row>
    <row r="34" spans="1:18" x14ac:dyDescent="0.25">
      <c r="A34" s="449">
        <v>33</v>
      </c>
      <c r="B34" s="444" t="s">
        <v>2764</v>
      </c>
      <c r="C34" s="407" t="s">
        <v>2233</v>
      </c>
      <c r="D34" s="401" t="s">
        <v>3357</v>
      </c>
      <c r="E34" s="417" t="s">
        <v>3285</v>
      </c>
      <c r="F34" s="417">
        <v>4</v>
      </c>
      <c r="G34" s="418" t="s">
        <v>3348</v>
      </c>
      <c r="H34" s="417" t="s">
        <v>572</v>
      </c>
      <c r="I34" s="401"/>
      <c r="J34" s="417"/>
      <c r="K34" s="401"/>
      <c r="L34" s="417"/>
      <c r="M34" s="401"/>
      <c r="N34" s="417"/>
      <c r="O34" s="401"/>
      <c r="P34" s="417"/>
      <c r="Q34" s="401"/>
      <c r="R34" s="402" t="s">
        <v>3302</v>
      </c>
    </row>
    <row r="35" spans="1:18" x14ac:dyDescent="0.25">
      <c r="A35" s="449">
        <v>34</v>
      </c>
      <c r="B35" s="444" t="s">
        <v>2529</v>
      </c>
      <c r="C35" s="407" t="s">
        <v>2234</v>
      </c>
      <c r="D35" s="401" t="s">
        <v>3352</v>
      </c>
      <c r="E35" s="417" t="s">
        <v>3285</v>
      </c>
      <c r="F35" s="417">
        <v>1</v>
      </c>
      <c r="G35" s="417">
        <v>0</v>
      </c>
      <c r="H35" s="417">
        <v>0</v>
      </c>
      <c r="I35" s="401" t="s">
        <v>3314</v>
      </c>
      <c r="J35" s="417">
        <v>1</v>
      </c>
      <c r="K35" s="401" t="s">
        <v>3329</v>
      </c>
      <c r="L35" s="417"/>
      <c r="M35" s="401"/>
      <c r="N35" s="417"/>
      <c r="O35" s="401"/>
      <c r="P35" s="417"/>
      <c r="Q35" s="401"/>
      <c r="R35" s="402" t="s">
        <v>3321</v>
      </c>
    </row>
    <row r="36" spans="1:18" x14ac:dyDescent="0.25">
      <c r="A36" s="449">
        <v>35</v>
      </c>
      <c r="B36" s="444" t="s">
        <v>2530</v>
      </c>
      <c r="C36" s="407" t="s">
        <v>2235</v>
      </c>
      <c r="D36" s="401" t="s">
        <v>3353</v>
      </c>
      <c r="E36" s="417" t="s">
        <v>3285</v>
      </c>
      <c r="F36" s="417">
        <v>1</v>
      </c>
      <c r="G36" s="417">
        <v>0</v>
      </c>
      <c r="H36" s="417">
        <v>0</v>
      </c>
      <c r="I36" s="401" t="s">
        <v>3347</v>
      </c>
      <c r="J36" s="417">
        <v>1</v>
      </c>
      <c r="K36" s="401" t="s">
        <v>3354</v>
      </c>
      <c r="L36" s="417"/>
      <c r="M36" s="401"/>
      <c r="N36" s="417"/>
      <c r="O36" s="401"/>
      <c r="P36" s="417"/>
      <c r="Q36" s="401"/>
      <c r="R36" s="402" t="s">
        <v>3321</v>
      </c>
    </row>
    <row r="37" spans="1:18" x14ac:dyDescent="0.25">
      <c r="A37" s="449">
        <v>36</v>
      </c>
      <c r="B37" s="444" t="s">
        <v>3245</v>
      </c>
      <c r="C37" s="407" t="s">
        <v>2236</v>
      </c>
      <c r="D37" s="401" t="s">
        <v>3355</v>
      </c>
      <c r="E37" s="417" t="s">
        <v>3285</v>
      </c>
      <c r="F37" s="417">
        <v>4</v>
      </c>
      <c r="G37" s="418" t="s">
        <v>3348</v>
      </c>
      <c r="H37" s="417" t="s">
        <v>572</v>
      </c>
      <c r="I37" s="401"/>
      <c r="J37" s="417"/>
      <c r="K37" s="401"/>
      <c r="L37" s="417"/>
      <c r="M37" s="401"/>
      <c r="N37" s="417"/>
      <c r="O37" s="401"/>
      <c r="P37" s="417"/>
      <c r="Q37" s="401"/>
      <c r="R37" s="402" t="s">
        <v>3302</v>
      </c>
    </row>
    <row r="38" spans="1:18" x14ac:dyDescent="0.25">
      <c r="A38" s="449">
        <v>37</v>
      </c>
      <c r="B38" s="444" t="s">
        <v>2531</v>
      </c>
      <c r="C38" s="407" t="s">
        <v>2237</v>
      </c>
      <c r="D38" s="401" t="s">
        <v>3359</v>
      </c>
      <c r="E38" s="417" t="s">
        <v>3285</v>
      </c>
      <c r="F38" s="417">
        <v>1</v>
      </c>
      <c r="G38" s="417">
        <v>0</v>
      </c>
      <c r="H38" s="417">
        <v>0</v>
      </c>
      <c r="I38" s="401" t="s">
        <v>3314</v>
      </c>
      <c r="J38" s="417">
        <v>1</v>
      </c>
      <c r="K38" s="401" t="s">
        <v>3329</v>
      </c>
      <c r="L38" s="417"/>
      <c r="M38" s="401"/>
      <c r="N38" s="417"/>
      <c r="O38" s="401"/>
      <c r="P38" s="417"/>
      <c r="Q38" s="401"/>
      <c r="R38" s="402" t="s">
        <v>3321</v>
      </c>
    </row>
    <row r="39" spans="1:18" x14ac:dyDescent="0.25">
      <c r="A39" s="449">
        <v>38</v>
      </c>
      <c r="B39" s="444" t="s">
        <v>2766</v>
      </c>
      <c r="C39" s="407" t="s">
        <v>2238</v>
      </c>
      <c r="D39" s="401" t="s">
        <v>3360</v>
      </c>
      <c r="E39" s="417" t="s">
        <v>3285</v>
      </c>
      <c r="F39" s="417">
        <v>1</v>
      </c>
      <c r="G39" s="417">
        <v>0</v>
      </c>
      <c r="H39" s="417">
        <v>1</v>
      </c>
      <c r="I39" s="401" t="s">
        <v>3361</v>
      </c>
      <c r="J39" s="417">
        <v>2</v>
      </c>
      <c r="K39" s="401" t="s">
        <v>3362</v>
      </c>
      <c r="L39" s="417">
        <v>3</v>
      </c>
      <c r="M39" s="401" t="s">
        <v>3363</v>
      </c>
      <c r="N39" s="417">
        <v>4</v>
      </c>
      <c r="O39" s="401" t="s">
        <v>3364</v>
      </c>
      <c r="P39" s="417"/>
      <c r="Q39" s="401"/>
      <c r="R39" s="402" t="s">
        <v>3302</v>
      </c>
    </row>
    <row r="40" spans="1:18" x14ac:dyDescent="0.25">
      <c r="A40" s="449">
        <v>39</v>
      </c>
      <c r="B40" s="444" t="s">
        <v>2532</v>
      </c>
      <c r="C40" s="407" t="s">
        <v>2239</v>
      </c>
      <c r="D40" s="401" t="s">
        <v>3365</v>
      </c>
      <c r="E40" s="417" t="s">
        <v>3285</v>
      </c>
      <c r="F40" s="417">
        <v>1</v>
      </c>
      <c r="G40" s="417">
        <v>0</v>
      </c>
      <c r="H40" s="417">
        <v>0</v>
      </c>
      <c r="I40" s="401" t="s">
        <v>3347</v>
      </c>
      <c r="J40" s="417">
        <v>1</v>
      </c>
      <c r="K40" s="401" t="s">
        <v>3366</v>
      </c>
      <c r="L40" s="417"/>
      <c r="M40" s="401"/>
      <c r="N40" s="417"/>
      <c r="O40" s="401"/>
      <c r="P40" s="417"/>
      <c r="Q40" s="401"/>
      <c r="R40" s="402" t="s">
        <v>3321</v>
      </c>
    </row>
    <row r="41" spans="1:18" x14ac:dyDescent="0.25">
      <c r="A41" s="449">
        <v>40</v>
      </c>
      <c r="B41" s="444" t="s">
        <v>2767</v>
      </c>
      <c r="C41" s="407" t="s">
        <v>2240</v>
      </c>
      <c r="D41" s="401" t="s">
        <v>3367</v>
      </c>
      <c r="E41" s="417" t="s">
        <v>3285</v>
      </c>
      <c r="F41" s="417">
        <v>4</v>
      </c>
      <c r="G41" s="418" t="s">
        <v>3348</v>
      </c>
      <c r="H41" s="417" t="s">
        <v>572</v>
      </c>
      <c r="I41" s="401"/>
      <c r="J41" s="417"/>
      <c r="K41" s="401"/>
      <c r="L41" s="417"/>
      <c r="M41" s="401"/>
      <c r="N41" s="417"/>
      <c r="O41" s="401"/>
      <c r="P41" s="417"/>
      <c r="Q41" s="401"/>
      <c r="R41" s="402" t="s">
        <v>3302</v>
      </c>
    </row>
    <row r="42" spans="1:18" x14ac:dyDescent="0.25">
      <c r="A42" s="449">
        <v>41</v>
      </c>
      <c r="B42" s="444" t="s">
        <v>2533</v>
      </c>
      <c r="C42" s="407" t="s">
        <v>2241</v>
      </c>
      <c r="D42" s="401" t="s">
        <v>3368</v>
      </c>
      <c r="E42" s="417" t="s">
        <v>3285</v>
      </c>
      <c r="F42" s="417">
        <v>1</v>
      </c>
      <c r="G42" s="417">
        <v>0</v>
      </c>
      <c r="H42" s="417">
        <v>0</v>
      </c>
      <c r="I42" s="401" t="s">
        <v>3314</v>
      </c>
      <c r="J42" s="417">
        <v>1</v>
      </c>
      <c r="K42" s="401" t="s">
        <v>3329</v>
      </c>
      <c r="L42" s="417"/>
      <c r="M42" s="401"/>
      <c r="N42" s="417"/>
      <c r="O42" s="401"/>
      <c r="P42" s="417"/>
      <c r="Q42" s="401"/>
      <c r="R42" s="402" t="s">
        <v>3321</v>
      </c>
    </row>
    <row r="43" spans="1:18" x14ac:dyDescent="0.25">
      <c r="A43" s="449">
        <v>42</v>
      </c>
      <c r="B43" s="444" t="s">
        <v>2534</v>
      </c>
      <c r="C43" s="407" t="s">
        <v>2242</v>
      </c>
      <c r="D43" s="401" t="s">
        <v>3369</v>
      </c>
      <c r="E43" s="417" t="s">
        <v>3285</v>
      </c>
      <c r="F43" s="417">
        <v>1</v>
      </c>
      <c r="G43" s="417">
        <v>0</v>
      </c>
      <c r="H43" s="417">
        <v>0</v>
      </c>
      <c r="I43" s="401" t="s">
        <v>3347</v>
      </c>
      <c r="J43" s="417">
        <v>1</v>
      </c>
      <c r="K43" s="401" t="s">
        <v>3370</v>
      </c>
      <c r="L43" s="417"/>
      <c r="M43" s="401"/>
      <c r="N43" s="417"/>
      <c r="O43" s="401"/>
      <c r="P43" s="417"/>
      <c r="Q43" s="401"/>
      <c r="R43" s="402" t="s">
        <v>3321</v>
      </c>
    </row>
    <row r="44" spans="1:18" x14ac:dyDescent="0.25">
      <c r="A44" s="449">
        <v>43</v>
      </c>
      <c r="B44" s="444" t="s">
        <v>2769</v>
      </c>
      <c r="C44" s="407" t="s">
        <v>2243</v>
      </c>
      <c r="D44" s="401" t="s">
        <v>3371</v>
      </c>
      <c r="E44" s="417" t="s">
        <v>3285</v>
      </c>
      <c r="F44" s="417">
        <v>4</v>
      </c>
      <c r="G44" s="418" t="s">
        <v>3348</v>
      </c>
      <c r="H44" s="417" t="s">
        <v>572</v>
      </c>
      <c r="I44" s="401"/>
      <c r="J44" s="417"/>
      <c r="K44" s="401"/>
      <c r="L44" s="417"/>
      <c r="M44" s="401"/>
      <c r="N44" s="417"/>
      <c r="O44" s="401"/>
      <c r="P44" s="417"/>
      <c r="Q44" s="401"/>
      <c r="R44" s="402" t="s">
        <v>3302</v>
      </c>
    </row>
    <row r="45" spans="1:18" x14ac:dyDescent="0.25">
      <c r="A45" s="449">
        <v>44</v>
      </c>
      <c r="B45" s="444" t="s">
        <v>2535</v>
      </c>
      <c r="C45" s="409" t="s">
        <v>2244</v>
      </c>
      <c r="D45" s="401" t="s">
        <v>3372</v>
      </c>
      <c r="E45" s="417" t="s">
        <v>3285</v>
      </c>
      <c r="F45" s="417">
        <v>1</v>
      </c>
      <c r="G45" s="417">
        <v>0</v>
      </c>
      <c r="H45" s="417">
        <v>0</v>
      </c>
      <c r="I45" s="401" t="s">
        <v>3314</v>
      </c>
      <c r="J45" s="417">
        <v>1</v>
      </c>
      <c r="K45" s="401" t="s">
        <v>3329</v>
      </c>
      <c r="L45" s="417"/>
      <c r="M45" s="401"/>
      <c r="N45" s="417"/>
      <c r="O45" s="401"/>
      <c r="P45" s="417"/>
      <c r="Q45" s="401"/>
      <c r="R45" s="402" t="s">
        <v>3321</v>
      </c>
    </row>
    <row r="46" spans="1:18" x14ac:dyDescent="0.25">
      <c r="A46" s="449">
        <v>45</v>
      </c>
      <c r="B46" s="444" t="s">
        <v>2536</v>
      </c>
      <c r="C46" s="409" t="s">
        <v>2245</v>
      </c>
      <c r="D46" s="401" t="s">
        <v>2510</v>
      </c>
      <c r="E46" s="417" t="s">
        <v>3285</v>
      </c>
      <c r="F46" s="417">
        <v>1</v>
      </c>
      <c r="G46" s="417">
        <v>0</v>
      </c>
      <c r="H46" s="417">
        <v>0</v>
      </c>
      <c r="I46" s="401" t="s">
        <v>3314</v>
      </c>
      <c r="J46" s="417">
        <v>1</v>
      </c>
      <c r="K46" s="401" t="s">
        <v>3329</v>
      </c>
      <c r="L46" s="417"/>
      <c r="M46" s="401"/>
      <c r="N46" s="417"/>
      <c r="O46" s="401"/>
      <c r="P46" s="417"/>
      <c r="Q46" s="401"/>
      <c r="R46" s="402" t="s">
        <v>3321</v>
      </c>
    </row>
    <row r="47" spans="1:18" x14ac:dyDescent="0.25">
      <c r="A47" s="449">
        <v>46</v>
      </c>
      <c r="B47" s="444" t="s">
        <v>2537</v>
      </c>
      <c r="C47" s="409" t="s">
        <v>2246</v>
      </c>
      <c r="D47" s="401" t="s">
        <v>3373</v>
      </c>
      <c r="E47" s="417" t="s">
        <v>3285</v>
      </c>
      <c r="F47" s="417">
        <v>1</v>
      </c>
      <c r="G47" s="417">
        <v>0</v>
      </c>
      <c r="H47" s="417">
        <v>0</v>
      </c>
      <c r="I47" s="401" t="s">
        <v>3314</v>
      </c>
      <c r="J47" s="417">
        <v>1</v>
      </c>
      <c r="K47" s="401" t="s">
        <v>3329</v>
      </c>
      <c r="L47" s="417"/>
      <c r="M47" s="401"/>
      <c r="N47" s="417"/>
      <c r="O47" s="401"/>
      <c r="P47" s="417"/>
      <c r="Q47" s="401"/>
      <c r="R47" s="402" t="s">
        <v>3321</v>
      </c>
    </row>
    <row r="48" spans="1:18" x14ac:dyDescent="0.25">
      <c r="A48" s="449">
        <v>47</v>
      </c>
      <c r="B48" s="444" t="s">
        <v>2538</v>
      </c>
      <c r="C48" s="409" t="s">
        <v>2247</v>
      </c>
      <c r="D48" s="401" t="s">
        <v>2512</v>
      </c>
      <c r="E48" s="417" t="s">
        <v>3285</v>
      </c>
      <c r="F48" s="417">
        <v>1</v>
      </c>
      <c r="G48" s="417">
        <v>0</v>
      </c>
      <c r="H48" s="417">
        <v>0</v>
      </c>
      <c r="I48" s="401" t="s">
        <v>3314</v>
      </c>
      <c r="J48" s="417">
        <v>1</v>
      </c>
      <c r="K48" s="401" t="s">
        <v>3329</v>
      </c>
      <c r="L48" s="417"/>
      <c r="M48" s="401"/>
      <c r="N48" s="417"/>
      <c r="O48" s="401"/>
      <c r="P48" s="417"/>
      <c r="Q48" s="401"/>
      <c r="R48" s="402" t="s">
        <v>3321</v>
      </c>
    </row>
    <row r="49" spans="1:18" x14ac:dyDescent="0.25">
      <c r="A49" s="449">
        <v>48</v>
      </c>
      <c r="B49" s="444" t="s">
        <v>2539</v>
      </c>
      <c r="C49" s="409" t="s">
        <v>2248</v>
      </c>
      <c r="D49" s="401" t="s">
        <v>3374</v>
      </c>
      <c r="E49" s="417" t="s">
        <v>3285</v>
      </c>
      <c r="F49" s="417">
        <v>1</v>
      </c>
      <c r="G49" s="417">
        <v>0</v>
      </c>
      <c r="H49" s="417">
        <v>0</v>
      </c>
      <c r="I49" s="401" t="s">
        <v>3314</v>
      </c>
      <c r="J49" s="417">
        <v>1</v>
      </c>
      <c r="K49" s="401" t="s">
        <v>3329</v>
      </c>
      <c r="L49" s="417"/>
      <c r="M49" s="401"/>
      <c r="N49" s="417"/>
      <c r="O49" s="401"/>
      <c r="P49" s="417"/>
      <c r="Q49" s="401"/>
      <c r="R49" s="402" t="s">
        <v>3321</v>
      </c>
    </row>
    <row r="50" spans="1:18" x14ac:dyDescent="0.25">
      <c r="A50" s="449">
        <v>49</v>
      </c>
      <c r="B50" s="444" t="s">
        <v>2540</v>
      </c>
      <c r="C50" s="409" t="s">
        <v>2249</v>
      </c>
      <c r="D50" s="401" t="s">
        <v>2511</v>
      </c>
      <c r="E50" s="417" t="s">
        <v>3285</v>
      </c>
      <c r="F50" s="417">
        <v>1</v>
      </c>
      <c r="G50" s="417">
        <v>0</v>
      </c>
      <c r="H50" s="417">
        <v>0</v>
      </c>
      <c r="I50" s="401" t="s">
        <v>3314</v>
      </c>
      <c r="J50" s="417">
        <v>1</v>
      </c>
      <c r="K50" s="401" t="s">
        <v>3329</v>
      </c>
      <c r="L50" s="417"/>
      <c r="M50" s="401"/>
      <c r="N50" s="417"/>
      <c r="O50" s="401"/>
      <c r="P50" s="417"/>
      <c r="Q50" s="401"/>
      <c r="R50" s="402" t="s">
        <v>3321</v>
      </c>
    </row>
    <row r="51" spans="1:18" x14ac:dyDescent="0.25">
      <c r="A51" s="449">
        <v>50</v>
      </c>
      <c r="B51" s="444" t="s">
        <v>2541</v>
      </c>
      <c r="C51" s="409" t="s">
        <v>2250</v>
      </c>
      <c r="D51" s="401" t="s">
        <v>3375</v>
      </c>
      <c r="E51" s="417" t="s">
        <v>3285</v>
      </c>
      <c r="F51" s="417">
        <v>1</v>
      </c>
      <c r="G51" s="417">
        <v>0</v>
      </c>
      <c r="H51" s="417">
        <v>0</v>
      </c>
      <c r="I51" s="401" t="s">
        <v>3314</v>
      </c>
      <c r="J51" s="417">
        <v>1</v>
      </c>
      <c r="K51" s="401" t="s">
        <v>3329</v>
      </c>
      <c r="L51" s="417"/>
      <c r="M51" s="401"/>
      <c r="N51" s="417"/>
      <c r="O51" s="401"/>
      <c r="P51" s="417"/>
      <c r="Q51" s="401"/>
      <c r="R51" s="402" t="s">
        <v>3321</v>
      </c>
    </row>
    <row r="52" spans="1:18" x14ac:dyDescent="0.25">
      <c r="A52" s="449">
        <v>51</v>
      </c>
      <c r="B52" s="444" t="s">
        <v>2542</v>
      </c>
      <c r="C52" s="409" t="s">
        <v>2251</v>
      </c>
      <c r="D52" s="401" t="s">
        <v>2513</v>
      </c>
      <c r="E52" s="417" t="s">
        <v>3285</v>
      </c>
      <c r="F52" s="417">
        <v>1</v>
      </c>
      <c r="G52" s="417">
        <v>0</v>
      </c>
      <c r="H52" s="417">
        <v>0</v>
      </c>
      <c r="I52" s="401" t="s">
        <v>3314</v>
      </c>
      <c r="J52" s="417">
        <v>1</v>
      </c>
      <c r="K52" s="401" t="s">
        <v>3329</v>
      </c>
      <c r="L52" s="417"/>
      <c r="M52" s="401"/>
      <c r="N52" s="417"/>
      <c r="O52" s="401"/>
      <c r="P52" s="417"/>
      <c r="Q52" s="401"/>
      <c r="R52" s="402" t="s">
        <v>3321</v>
      </c>
    </row>
    <row r="53" spans="1:18" x14ac:dyDescent="0.25">
      <c r="A53" s="449">
        <v>52</v>
      </c>
      <c r="B53" s="444" t="s">
        <v>2543</v>
      </c>
      <c r="C53" s="409" t="s">
        <v>2252</v>
      </c>
      <c r="D53" s="401" t="s">
        <v>2514</v>
      </c>
      <c r="E53" s="417" t="s">
        <v>3285</v>
      </c>
      <c r="F53" s="417">
        <v>1</v>
      </c>
      <c r="G53" s="417">
        <v>0</v>
      </c>
      <c r="H53" s="417">
        <v>0</v>
      </c>
      <c r="I53" s="401" t="s">
        <v>3314</v>
      </c>
      <c r="J53" s="417">
        <v>1</v>
      </c>
      <c r="K53" s="401" t="s">
        <v>3329</v>
      </c>
      <c r="L53" s="417"/>
      <c r="M53" s="401"/>
      <c r="N53" s="417"/>
      <c r="O53" s="401"/>
      <c r="P53" s="417"/>
      <c r="Q53" s="401"/>
      <c r="R53" s="402" t="s">
        <v>3321</v>
      </c>
    </row>
    <row r="54" spans="1:18" x14ac:dyDescent="0.25">
      <c r="A54" s="449">
        <v>53</v>
      </c>
      <c r="B54" s="444" t="s">
        <v>2544</v>
      </c>
      <c r="C54" s="409" t="s">
        <v>2253</v>
      </c>
      <c r="D54" s="401" t="s">
        <v>2515</v>
      </c>
      <c r="E54" s="417" t="s">
        <v>3285</v>
      </c>
      <c r="F54" s="417">
        <v>1</v>
      </c>
      <c r="G54" s="417">
        <v>0</v>
      </c>
      <c r="H54" s="417">
        <v>0</v>
      </c>
      <c r="I54" s="401" t="s">
        <v>3314</v>
      </c>
      <c r="J54" s="417">
        <v>1</v>
      </c>
      <c r="K54" s="401" t="s">
        <v>3329</v>
      </c>
      <c r="L54" s="417"/>
      <c r="M54" s="401"/>
      <c r="N54" s="417"/>
      <c r="O54" s="401"/>
      <c r="P54" s="417"/>
      <c r="Q54" s="401"/>
      <c r="R54" s="402" t="s">
        <v>3321</v>
      </c>
    </row>
    <row r="55" spans="1:18" x14ac:dyDescent="0.25">
      <c r="A55" s="449">
        <v>54</v>
      </c>
      <c r="B55" s="444" t="s">
        <v>2773</v>
      </c>
      <c r="C55" s="409" t="s">
        <v>2254</v>
      </c>
      <c r="D55" s="401" t="s">
        <v>3376</v>
      </c>
      <c r="E55" s="417" t="s">
        <v>3285</v>
      </c>
      <c r="F55" s="417">
        <v>1</v>
      </c>
      <c r="G55" s="417">
        <v>0</v>
      </c>
      <c r="H55" s="417">
        <v>0</v>
      </c>
      <c r="I55" s="401" t="s">
        <v>3314</v>
      </c>
      <c r="J55" s="417">
        <v>1</v>
      </c>
      <c r="K55" s="401" t="s">
        <v>3329</v>
      </c>
      <c r="L55" s="417"/>
      <c r="M55" s="401"/>
      <c r="N55" s="417"/>
      <c r="O55" s="401"/>
      <c r="P55" s="417"/>
      <c r="Q55" s="401"/>
      <c r="R55" s="402" t="s">
        <v>3321</v>
      </c>
    </row>
    <row r="56" spans="1:18" x14ac:dyDescent="0.25">
      <c r="A56" s="449">
        <v>55</v>
      </c>
      <c r="B56" s="444" t="s">
        <v>3246</v>
      </c>
      <c r="C56" s="410" t="s">
        <v>3225</v>
      </c>
      <c r="D56" s="401" t="s">
        <v>3378</v>
      </c>
      <c r="E56" s="417" t="s">
        <v>3290</v>
      </c>
      <c r="F56" s="417">
        <v>256</v>
      </c>
      <c r="G56" s="420" t="s">
        <v>3289</v>
      </c>
      <c r="H56" s="417" t="s">
        <v>572</v>
      </c>
      <c r="I56" s="401"/>
      <c r="J56" s="417"/>
      <c r="K56" s="401"/>
      <c r="L56" s="417"/>
      <c r="M56" s="401"/>
      <c r="N56" s="417"/>
      <c r="O56" s="401"/>
      <c r="P56" s="417"/>
      <c r="Q56" s="401"/>
      <c r="R56" s="402" t="s">
        <v>3302</v>
      </c>
    </row>
    <row r="57" spans="1:18" x14ac:dyDescent="0.25">
      <c r="A57" s="449">
        <v>56</v>
      </c>
      <c r="B57" s="444" t="s">
        <v>2545</v>
      </c>
      <c r="C57" s="409" t="s">
        <v>2256</v>
      </c>
      <c r="D57" s="401" t="s">
        <v>3493</v>
      </c>
      <c r="E57" s="417" t="s">
        <v>3285</v>
      </c>
      <c r="F57" s="417">
        <v>1</v>
      </c>
      <c r="G57" s="417">
        <v>0</v>
      </c>
      <c r="H57" s="417">
        <v>0</v>
      </c>
      <c r="I57" s="401" t="s">
        <v>3314</v>
      </c>
      <c r="J57" s="417">
        <v>1</v>
      </c>
      <c r="K57" s="401" t="s">
        <v>3329</v>
      </c>
      <c r="L57" s="417"/>
      <c r="M57" s="401"/>
      <c r="N57" s="417"/>
      <c r="O57" s="401"/>
      <c r="P57" s="417"/>
      <c r="Q57" s="401"/>
      <c r="R57" s="402" t="s">
        <v>3321</v>
      </c>
    </row>
    <row r="58" spans="1:18" x14ac:dyDescent="0.25">
      <c r="A58" s="449">
        <v>57</v>
      </c>
      <c r="B58" s="444" t="s">
        <v>2774</v>
      </c>
      <c r="C58" s="450" t="s">
        <v>3226</v>
      </c>
      <c r="D58" s="401" t="s">
        <v>3377</v>
      </c>
      <c r="E58" s="417" t="s">
        <v>3290</v>
      </c>
      <c r="F58" s="417">
        <v>256</v>
      </c>
      <c r="G58" s="420" t="s">
        <v>3289</v>
      </c>
      <c r="H58" s="417" t="s">
        <v>572</v>
      </c>
      <c r="I58" s="401"/>
      <c r="J58" s="417"/>
      <c r="K58" s="401"/>
      <c r="L58" s="417"/>
      <c r="M58" s="401"/>
      <c r="N58" s="417"/>
      <c r="O58" s="401"/>
      <c r="P58" s="417"/>
      <c r="Q58" s="401"/>
      <c r="R58" s="402" t="s">
        <v>3302</v>
      </c>
    </row>
    <row r="59" spans="1:18" x14ac:dyDescent="0.25">
      <c r="A59" s="449">
        <v>58</v>
      </c>
      <c r="B59" s="444" t="s">
        <v>2546</v>
      </c>
      <c r="C59" s="409" t="s">
        <v>2258</v>
      </c>
      <c r="D59" s="401" t="s">
        <v>2516</v>
      </c>
      <c r="E59" s="417" t="s">
        <v>3285</v>
      </c>
      <c r="F59" s="417">
        <v>1</v>
      </c>
      <c r="G59" s="417">
        <v>0</v>
      </c>
      <c r="H59" s="417">
        <v>0</v>
      </c>
      <c r="I59" s="401" t="s">
        <v>3314</v>
      </c>
      <c r="J59" s="417">
        <v>1</v>
      </c>
      <c r="K59" s="401" t="s">
        <v>3381</v>
      </c>
      <c r="L59" s="417">
        <v>2</v>
      </c>
      <c r="M59" s="401" t="s">
        <v>3380</v>
      </c>
      <c r="N59" s="417"/>
      <c r="O59" s="401"/>
      <c r="P59" s="417"/>
      <c r="Q59" s="401"/>
      <c r="R59" s="402" t="s">
        <v>3321</v>
      </c>
    </row>
    <row r="60" spans="1:18" x14ac:dyDescent="0.25">
      <c r="A60" s="449">
        <v>59</v>
      </c>
      <c r="B60" s="444" t="s">
        <v>2775</v>
      </c>
      <c r="C60" s="410" t="s">
        <v>3227</v>
      </c>
      <c r="D60" s="401" t="s">
        <v>3379</v>
      </c>
      <c r="E60" s="417" t="s">
        <v>3290</v>
      </c>
      <c r="F60" s="417">
        <v>256</v>
      </c>
      <c r="G60" s="420" t="s">
        <v>3289</v>
      </c>
      <c r="H60" s="417" t="s">
        <v>572</v>
      </c>
      <c r="I60" s="401"/>
      <c r="J60" s="417"/>
      <c r="K60" s="401"/>
      <c r="L60" s="417"/>
      <c r="M60" s="401"/>
      <c r="N60" s="417"/>
      <c r="O60" s="401"/>
      <c r="P60" s="417"/>
      <c r="Q60" s="401"/>
      <c r="R60" s="402" t="s">
        <v>3302</v>
      </c>
    </row>
    <row r="61" spans="1:18" x14ac:dyDescent="0.25">
      <c r="A61" s="449">
        <v>60</v>
      </c>
      <c r="B61" s="444" t="s">
        <v>2547</v>
      </c>
      <c r="C61" s="409" t="s">
        <v>2260</v>
      </c>
      <c r="D61" s="401" t="s">
        <v>2517</v>
      </c>
      <c r="E61" s="417" t="s">
        <v>3285</v>
      </c>
      <c r="F61" s="417">
        <v>1</v>
      </c>
      <c r="G61" s="417">
        <v>0</v>
      </c>
      <c r="H61" s="417">
        <v>0</v>
      </c>
      <c r="I61" s="401" t="s">
        <v>3314</v>
      </c>
      <c r="J61" s="417">
        <v>1</v>
      </c>
      <c r="K61" s="401" t="s">
        <v>3329</v>
      </c>
      <c r="L61" s="417"/>
      <c r="M61" s="401"/>
      <c r="N61" s="417"/>
      <c r="O61" s="401"/>
      <c r="P61" s="417"/>
      <c r="Q61" s="401"/>
      <c r="R61" s="402" t="s">
        <v>3321</v>
      </c>
    </row>
    <row r="62" spans="1:18" x14ac:dyDescent="0.25">
      <c r="A62" s="449">
        <v>61</v>
      </c>
      <c r="B62" s="444" t="s">
        <v>2776</v>
      </c>
      <c r="C62" s="410" t="s">
        <v>3228</v>
      </c>
      <c r="D62" s="401" t="s">
        <v>3382</v>
      </c>
      <c r="E62" s="417" t="s">
        <v>3290</v>
      </c>
      <c r="F62" s="417">
        <v>256</v>
      </c>
      <c r="G62" s="420" t="s">
        <v>3289</v>
      </c>
      <c r="H62" s="417" t="s">
        <v>572</v>
      </c>
      <c r="I62" s="401"/>
      <c r="J62" s="417"/>
      <c r="K62" s="401"/>
      <c r="L62" s="417"/>
      <c r="M62" s="401"/>
      <c r="N62" s="417"/>
      <c r="O62" s="401"/>
      <c r="P62" s="417"/>
      <c r="Q62" s="401"/>
      <c r="R62" s="402" t="s">
        <v>3302</v>
      </c>
    </row>
    <row r="63" spans="1:18" x14ac:dyDescent="0.25">
      <c r="A63" s="449">
        <v>62</v>
      </c>
      <c r="B63" s="444" t="s">
        <v>2548</v>
      </c>
      <c r="C63" s="409" t="s">
        <v>2262</v>
      </c>
      <c r="D63" s="401" t="s">
        <v>2518</v>
      </c>
      <c r="E63" s="417" t="s">
        <v>3285</v>
      </c>
      <c r="F63" s="417">
        <v>1</v>
      </c>
      <c r="G63" s="417">
        <v>0</v>
      </c>
      <c r="H63" s="417">
        <v>0</v>
      </c>
      <c r="I63" s="401" t="s">
        <v>3386</v>
      </c>
      <c r="J63" s="417">
        <v>1</v>
      </c>
      <c r="K63" s="401" t="s">
        <v>3385</v>
      </c>
      <c r="L63" s="417">
        <v>2</v>
      </c>
      <c r="M63" s="401" t="s">
        <v>3384</v>
      </c>
      <c r="N63" s="417">
        <v>3</v>
      </c>
      <c r="O63" s="401" t="s">
        <v>3383</v>
      </c>
      <c r="P63" s="417"/>
      <c r="Q63" s="401"/>
      <c r="R63" s="402" t="s">
        <v>3321</v>
      </c>
    </row>
    <row r="64" spans="1:18" x14ac:dyDescent="0.25">
      <c r="A64" s="449">
        <v>63</v>
      </c>
      <c r="B64" s="444" t="s">
        <v>3247</v>
      </c>
      <c r="C64" s="410" t="s">
        <v>3229</v>
      </c>
      <c r="D64" s="401" t="s">
        <v>3304</v>
      </c>
      <c r="E64" s="417" t="s">
        <v>3290</v>
      </c>
      <c r="F64" s="417">
        <v>256</v>
      </c>
      <c r="G64" s="420" t="s">
        <v>3289</v>
      </c>
      <c r="H64" s="417" t="s">
        <v>572</v>
      </c>
      <c r="I64" s="401"/>
      <c r="J64" s="417"/>
      <c r="K64" s="401"/>
      <c r="L64" s="417"/>
      <c r="M64" s="401"/>
      <c r="N64" s="417"/>
      <c r="O64" s="401"/>
      <c r="P64" s="417"/>
      <c r="Q64" s="401"/>
      <c r="R64" s="402" t="s">
        <v>3302</v>
      </c>
    </row>
    <row r="65" spans="1:18" x14ac:dyDescent="0.25">
      <c r="A65" s="449">
        <v>64</v>
      </c>
      <c r="B65" s="444" t="s">
        <v>3248</v>
      </c>
      <c r="C65" s="450" t="s">
        <v>3230</v>
      </c>
      <c r="D65" s="401" t="s">
        <v>2614</v>
      </c>
      <c r="E65" s="417" t="s">
        <v>3290</v>
      </c>
      <c r="F65" s="417">
        <v>256</v>
      </c>
      <c r="G65" s="417" t="s">
        <v>572</v>
      </c>
      <c r="H65" s="417" t="s">
        <v>572</v>
      </c>
      <c r="I65" s="401"/>
      <c r="J65" s="417"/>
      <c r="K65" s="401"/>
      <c r="L65" s="417"/>
      <c r="M65" s="401"/>
      <c r="N65" s="417"/>
      <c r="O65" s="401"/>
      <c r="P65" s="417"/>
      <c r="Q65" s="401"/>
      <c r="R65" s="402" t="s">
        <v>3302</v>
      </c>
    </row>
    <row r="66" spans="1:18" x14ac:dyDescent="0.25">
      <c r="A66" s="449">
        <v>65</v>
      </c>
      <c r="B66" s="444" t="s">
        <v>2777</v>
      </c>
      <c r="C66" s="450" t="s">
        <v>3231</v>
      </c>
      <c r="D66" s="401" t="s">
        <v>3305</v>
      </c>
      <c r="E66" s="417" t="s">
        <v>3290</v>
      </c>
      <c r="F66" s="417">
        <v>256</v>
      </c>
      <c r="G66" s="420" t="s">
        <v>3289</v>
      </c>
      <c r="H66" s="417" t="s">
        <v>572</v>
      </c>
      <c r="I66" s="401"/>
      <c r="J66" s="417"/>
      <c r="K66" s="401"/>
      <c r="L66" s="417"/>
      <c r="M66" s="401"/>
      <c r="N66" s="417"/>
      <c r="O66" s="401"/>
      <c r="P66" s="417"/>
      <c r="Q66" s="401"/>
      <c r="R66" s="402" t="s">
        <v>3302</v>
      </c>
    </row>
    <row r="67" spans="1:18" x14ac:dyDescent="0.25">
      <c r="A67" s="449">
        <v>66</v>
      </c>
      <c r="B67" s="444" t="s">
        <v>2779</v>
      </c>
      <c r="C67" s="450" t="s">
        <v>3232</v>
      </c>
      <c r="D67" s="401" t="s">
        <v>2616</v>
      </c>
      <c r="E67" s="417" t="s">
        <v>3290</v>
      </c>
      <c r="F67" s="417">
        <v>256</v>
      </c>
      <c r="G67" s="417" t="s">
        <v>572</v>
      </c>
      <c r="H67" s="417" t="s">
        <v>572</v>
      </c>
      <c r="I67" s="401"/>
      <c r="J67" s="417"/>
      <c r="K67" s="401"/>
      <c r="L67" s="417"/>
      <c r="M67" s="401"/>
      <c r="N67" s="417"/>
      <c r="O67" s="401"/>
      <c r="P67" s="417"/>
      <c r="Q67" s="401"/>
      <c r="R67" s="402" t="s">
        <v>3302</v>
      </c>
    </row>
    <row r="68" spans="1:18" x14ac:dyDescent="0.25">
      <c r="A68" s="449">
        <v>67</v>
      </c>
      <c r="B68" s="444" t="s">
        <v>2780</v>
      </c>
      <c r="C68" s="410" t="s">
        <v>3233</v>
      </c>
      <c r="D68" s="401" t="s">
        <v>3306</v>
      </c>
      <c r="E68" s="417" t="s">
        <v>3290</v>
      </c>
      <c r="F68" s="417">
        <v>256</v>
      </c>
      <c r="G68" s="420" t="s">
        <v>3289</v>
      </c>
      <c r="H68" s="417" t="s">
        <v>572</v>
      </c>
      <c r="I68" s="401"/>
      <c r="J68" s="417"/>
      <c r="K68" s="401"/>
      <c r="L68" s="417"/>
      <c r="M68" s="401"/>
      <c r="N68" s="417"/>
      <c r="O68" s="401"/>
      <c r="P68" s="417"/>
      <c r="Q68" s="401"/>
      <c r="R68" s="402" t="s">
        <v>3302</v>
      </c>
    </row>
    <row r="69" spans="1:18" x14ac:dyDescent="0.25">
      <c r="A69" s="449">
        <v>68</v>
      </c>
      <c r="B69" s="444" t="s">
        <v>2549</v>
      </c>
      <c r="C69" s="409" t="s">
        <v>2264</v>
      </c>
      <c r="D69" s="401" t="s">
        <v>3307</v>
      </c>
      <c r="E69" s="417" t="s">
        <v>3285</v>
      </c>
      <c r="F69" s="417">
        <v>1</v>
      </c>
      <c r="G69" s="417">
        <v>0</v>
      </c>
      <c r="H69" s="417">
        <v>0</v>
      </c>
      <c r="I69" s="401" t="s">
        <v>3314</v>
      </c>
      <c r="J69" s="417">
        <v>1</v>
      </c>
      <c r="K69" s="401" t="s">
        <v>3329</v>
      </c>
      <c r="L69" s="417"/>
      <c r="M69" s="401"/>
      <c r="N69" s="417"/>
      <c r="O69" s="401"/>
      <c r="P69" s="417"/>
      <c r="Q69" s="401"/>
      <c r="R69" s="402" t="s">
        <v>3321</v>
      </c>
    </row>
    <row r="70" spans="1:18" x14ac:dyDescent="0.25">
      <c r="A70" s="449">
        <v>69</v>
      </c>
      <c r="B70" s="444" t="s">
        <v>3249</v>
      </c>
      <c r="C70" s="410" t="s">
        <v>3234</v>
      </c>
      <c r="D70" s="401" t="s">
        <v>3387</v>
      </c>
      <c r="E70" s="417" t="s">
        <v>3290</v>
      </c>
      <c r="F70" s="417">
        <v>256</v>
      </c>
      <c r="G70" s="420" t="s">
        <v>3289</v>
      </c>
      <c r="H70" s="417" t="s">
        <v>572</v>
      </c>
      <c r="I70" s="401"/>
      <c r="J70" s="417"/>
      <c r="K70" s="401"/>
      <c r="L70" s="417"/>
      <c r="M70" s="401"/>
      <c r="N70" s="417"/>
      <c r="O70" s="401"/>
      <c r="P70" s="417"/>
      <c r="Q70" s="401"/>
      <c r="R70" s="402" t="s">
        <v>3302</v>
      </c>
    </row>
    <row r="71" spans="1:18" x14ac:dyDescent="0.25">
      <c r="A71" s="449">
        <v>70</v>
      </c>
      <c r="B71" s="444" t="s">
        <v>2550</v>
      </c>
      <c r="C71" s="409" t="s">
        <v>2266</v>
      </c>
      <c r="D71" s="401" t="s">
        <v>3308</v>
      </c>
      <c r="E71" s="417" t="s">
        <v>3285</v>
      </c>
      <c r="F71" s="417">
        <v>1</v>
      </c>
      <c r="G71" s="417">
        <v>0</v>
      </c>
      <c r="H71" s="417">
        <v>0</v>
      </c>
      <c r="I71" s="401" t="s">
        <v>3314</v>
      </c>
      <c r="J71" s="417">
        <v>1</v>
      </c>
      <c r="K71" s="401" t="s">
        <v>3329</v>
      </c>
      <c r="L71" s="417"/>
      <c r="M71" s="401"/>
      <c r="N71" s="417"/>
      <c r="O71" s="401"/>
      <c r="P71" s="417"/>
      <c r="Q71" s="401"/>
      <c r="R71" s="402" t="s">
        <v>3321</v>
      </c>
    </row>
    <row r="72" spans="1:18" x14ac:dyDescent="0.25">
      <c r="A72" s="449">
        <v>71</v>
      </c>
      <c r="B72" s="444" t="s">
        <v>2781</v>
      </c>
      <c r="C72" s="410" t="s">
        <v>3235</v>
      </c>
      <c r="D72" s="401" t="s">
        <v>3388</v>
      </c>
      <c r="E72" s="417" t="s">
        <v>3290</v>
      </c>
      <c r="F72" s="417">
        <v>256</v>
      </c>
      <c r="G72" s="420" t="s">
        <v>3289</v>
      </c>
      <c r="H72" s="417" t="s">
        <v>572</v>
      </c>
      <c r="I72" s="401"/>
      <c r="J72" s="417"/>
      <c r="K72" s="401"/>
      <c r="L72" s="417"/>
      <c r="M72" s="401"/>
      <c r="N72" s="417"/>
      <c r="O72" s="401"/>
      <c r="P72" s="417"/>
      <c r="Q72" s="401"/>
      <c r="R72" s="402" t="s">
        <v>3302</v>
      </c>
    </row>
    <row r="73" spans="1:18" x14ac:dyDescent="0.25">
      <c r="A73" s="449">
        <v>72</v>
      </c>
      <c r="B73" s="444" t="s">
        <v>2551</v>
      </c>
      <c r="C73" s="409" t="s">
        <v>2268</v>
      </c>
      <c r="D73" s="401" t="s">
        <v>2519</v>
      </c>
      <c r="E73" s="417" t="s">
        <v>3285</v>
      </c>
      <c r="F73" s="417">
        <v>1</v>
      </c>
      <c r="G73" s="417">
        <v>0</v>
      </c>
      <c r="H73" s="417">
        <v>0</v>
      </c>
      <c r="I73" s="401" t="s">
        <v>3391</v>
      </c>
      <c r="J73" s="417">
        <v>1</v>
      </c>
      <c r="K73" s="401" t="s">
        <v>3390</v>
      </c>
      <c r="L73" s="417">
        <v>2</v>
      </c>
      <c r="M73" s="401" t="s">
        <v>3389</v>
      </c>
      <c r="N73" s="417"/>
      <c r="O73" s="401"/>
      <c r="P73" s="417"/>
      <c r="Q73" s="401"/>
      <c r="R73" s="402" t="s">
        <v>3321</v>
      </c>
    </row>
    <row r="74" spans="1:18" x14ac:dyDescent="0.25">
      <c r="A74" s="449">
        <v>73</v>
      </c>
      <c r="B74" s="444" t="s">
        <v>3250</v>
      </c>
      <c r="C74" s="410" t="s">
        <v>3236</v>
      </c>
      <c r="D74" s="401" t="s">
        <v>3309</v>
      </c>
      <c r="E74" s="417" t="s">
        <v>3290</v>
      </c>
      <c r="F74" s="417">
        <v>64</v>
      </c>
      <c r="G74" s="417" t="s">
        <v>572</v>
      </c>
      <c r="H74" s="417" t="s">
        <v>572</v>
      </c>
      <c r="I74" s="401"/>
      <c r="J74" s="417"/>
      <c r="K74" s="401"/>
      <c r="L74" s="417"/>
      <c r="M74" s="401"/>
      <c r="N74" s="417"/>
      <c r="O74" s="401"/>
      <c r="P74" s="417"/>
      <c r="Q74" s="401"/>
      <c r="R74" s="402" t="s">
        <v>3321</v>
      </c>
    </row>
    <row r="75" spans="1:18" x14ac:dyDescent="0.25">
      <c r="A75" s="449">
        <v>74</v>
      </c>
      <c r="B75" s="444" t="s">
        <v>2553</v>
      </c>
      <c r="C75" s="409" t="s">
        <v>2270</v>
      </c>
      <c r="D75" s="401" t="s">
        <v>3310</v>
      </c>
      <c r="E75" s="417" t="s">
        <v>3285</v>
      </c>
      <c r="F75" s="417">
        <v>1</v>
      </c>
      <c r="G75" s="417">
        <v>0</v>
      </c>
      <c r="H75" s="417">
        <v>0</v>
      </c>
      <c r="I75" s="401" t="s">
        <v>3314</v>
      </c>
      <c r="J75" s="417">
        <v>1</v>
      </c>
      <c r="K75" s="401" t="s">
        <v>3329</v>
      </c>
      <c r="L75" s="417"/>
      <c r="M75" s="401"/>
      <c r="N75" s="417"/>
      <c r="O75" s="401"/>
      <c r="P75" s="417"/>
      <c r="Q75" s="401"/>
      <c r="R75" s="402" t="s">
        <v>3321</v>
      </c>
    </row>
    <row r="76" spans="1:18" x14ac:dyDescent="0.25">
      <c r="A76" s="449">
        <v>75</v>
      </c>
      <c r="B76" s="444" t="s">
        <v>2552</v>
      </c>
      <c r="C76" s="409" t="s">
        <v>2271</v>
      </c>
      <c r="D76" s="401" t="s">
        <v>3392</v>
      </c>
      <c r="E76" s="417" t="s">
        <v>3285</v>
      </c>
      <c r="F76" s="417">
        <v>1</v>
      </c>
      <c r="G76" s="417">
        <v>0</v>
      </c>
      <c r="H76" s="417">
        <v>0</v>
      </c>
      <c r="I76" s="401" t="s">
        <v>3396</v>
      </c>
      <c r="J76" s="417">
        <v>1</v>
      </c>
      <c r="K76" s="401" t="s">
        <v>3395</v>
      </c>
      <c r="L76" s="417">
        <v>2</v>
      </c>
      <c r="M76" s="401" t="s">
        <v>3394</v>
      </c>
      <c r="N76" s="417">
        <v>3</v>
      </c>
      <c r="O76" s="401" t="s">
        <v>3393</v>
      </c>
      <c r="P76" s="417"/>
      <c r="Q76" s="401"/>
      <c r="R76" s="402" t="s">
        <v>3321</v>
      </c>
    </row>
    <row r="77" spans="1:18" x14ac:dyDescent="0.25">
      <c r="A77" s="449">
        <v>76</v>
      </c>
      <c r="B77" s="444" t="s">
        <v>3251</v>
      </c>
      <c r="C77" s="410" t="s">
        <v>3237</v>
      </c>
      <c r="D77" s="401" t="s">
        <v>3311</v>
      </c>
      <c r="E77" s="417" t="s">
        <v>3290</v>
      </c>
      <c r="F77" s="417">
        <v>64</v>
      </c>
      <c r="G77" s="417" t="s">
        <v>572</v>
      </c>
      <c r="H77" s="417" t="s">
        <v>572</v>
      </c>
      <c r="I77" s="401"/>
      <c r="J77" s="417"/>
      <c r="K77" s="401"/>
      <c r="L77" s="417"/>
      <c r="M77" s="401"/>
      <c r="N77" s="417"/>
      <c r="O77" s="401"/>
      <c r="P77" s="417"/>
      <c r="Q77" s="401"/>
      <c r="R77" s="402" t="s">
        <v>3321</v>
      </c>
    </row>
    <row r="78" spans="1:18" x14ac:dyDescent="0.25">
      <c r="A78" s="449">
        <v>77</v>
      </c>
      <c r="B78" s="444" t="s">
        <v>2684</v>
      </c>
      <c r="C78" s="409" t="s">
        <v>2272</v>
      </c>
      <c r="D78" s="401" t="s">
        <v>3400</v>
      </c>
      <c r="E78" s="417" t="s">
        <v>3290</v>
      </c>
      <c r="F78" s="417">
        <v>3</v>
      </c>
      <c r="G78" s="417" t="s">
        <v>3397</v>
      </c>
      <c r="H78" s="417" t="s">
        <v>572</v>
      </c>
      <c r="I78" s="401"/>
      <c r="J78" s="417"/>
      <c r="K78" s="401"/>
      <c r="L78" s="417"/>
      <c r="M78" s="401"/>
      <c r="N78" s="417"/>
      <c r="O78" s="401"/>
      <c r="P78" s="417"/>
      <c r="Q78" s="401"/>
      <c r="R78" s="402" t="s">
        <v>3302</v>
      </c>
    </row>
    <row r="79" spans="1:18" x14ac:dyDescent="0.25">
      <c r="A79" s="449">
        <v>78</v>
      </c>
      <c r="B79" s="444" t="s">
        <v>2783</v>
      </c>
      <c r="C79" s="409" t="s">
        <v>2273</v>
      </c>
      <c r="D79" s="401" t="s">
        <v>3399</v>
      </c>
      <c r="E79" s="417" t="s">
        <v>3290</v>
      </c>
      <c r="F79" s="417">
        <v>3</v>
      </c>
      <c r="G79" s="417" t="s">
        <v>3397</v>
      </c>
      <c r="H79" s="417" t="s">
        <v>572</v>
      </c>
      <c r="I79" s="401"/>
      <c r="J79" s="417"/>
      <c r="K79" s="401"/>
      <c r="L79" s="417"/>
      <c r="M79" s="401"/>
      <c r="N79" s="417"/>
      <c r="O79" s="401"/>
      <c r="P79" s="417"/>
      <c r="Q79" s="401"/>
      <c r="R79" s="402" t="s">
        <v>3302</v>
      </c>
    </row>
    <row r="80" spans="1:18" x14ac:dyDescent="0.25">
      <c r="A80" s="449">
        <v>79</v>
      </c>
      <c r="B80" s="444" t="s">
        <v>2784</v>
      </c>
      <c r="C80" s="409" t="s">
        <v>2481</v>
      </c>
      <c r="D80" s="401" t="s">
        <v>3398</v>
      </c>
      <c r="E80" s="417" t="s">
        <v>3290</v>
      </c>
      <c r="F80" s="417">
        <v>3</v>
      </c>
      <c r="G80" s="417" t="s">
        <v>3397</v>
      </c>
      <c r="H80" s="417" t="s">
        <v>572</v>
      </c>
      <c r="I80" s="401"/>
      <c r="J80" s="417"/>
      <c r="K80" s="401"/>
      <c r="L80" s="417"/>
      <c r="M80" s="401"/>
      <c r="N80" s="417"/>
      <c r="O80" s="401"/>
      <c r="P80" s="417"/>
      <c r="Q80" s="401"/>
      <c r="R80" s="402" t="s">
        <v>3302</v>
      </c>
    </row>
    <row r="81" spans="1:18" x14ac:dyDescent="0.25">
      <c r="A81" s="449">
        <v>80</v>
      </c>
      <c r="B81" s="444" t="s">
        <v>3252</v>
      </c>
      <c r="C81" s="409" t="s">
        <v>2482</v>
      </c>
      <c r="D81" s="401" t="s">
        <v>3401</v>
      </c>
      <c r="E81" s="417" t="s">
        <v>3290</v>
      </c>
      <c r="F81" s="417">
        <v>3</v>
      </c>
      <c r="G81" s="417" t="s">
        <v>3397</v>
      </c>
      <c r="H81" s="417" t="s">
        <v>572</v>
      </c>
      <c r="I81" s="401"/>
      <c r="J81" s="417"/>
      <c r="K81" s="401"/>
      <c r="L81" s="417"/>
      <c r="M81" s="401"/>
      <c r="N81" s="417"/>
      <c r="O81" s="401"/>
      <c r="P81" s="417"/>
      <c r="Q81" s="401"/>
      <c r="R81" s="402" t="s">
        <v>3302</v>
      </c>
    </row>
    <row r="82" spans="1:18" x14ac:dyDescent="0.25">
      <c r="A82" s="449">
        <v>81</v>
      </c>
      <c r="B82" s="444" t="s">
        <v>2785</v>
      </c>
      <c r="C82" s="409" t="s">
        <v>2483</v>
      </c>
      <c r="D82" s="401" t="s">
        <v>3402</v>
      </c>
      <c r="E82" s="417" t="s">
        <v>3285</v>
      </c>
      <c r="F82" s="417">
        <v>1</v>
      </c>
      <c r="G82" s="417">
        <v>0</v>
      </c>
      <c r="H82" s="417">
        <v>0</v>
      </c>
      <c r="I82" s="401" t="s">
        <v>3404</v>
      </c>
      <c r="J82" s="417">
        <v>1</v>
      </c>
      <c r="K82" s="401" t="s">
        <v>3403</v>
      </c>
      <c r="L82" s="417"/>
      <c r="M82" s="401"/>
      <c r="N82" s="417"/>
      <c r="O82" s="401"/>
      <c r="P82" s="417"/>
      <c r="Q82" s="401"/>
      <c r="R82" s="402" t="s">
        <v>3321</v>
      </c>
    </row>
    <row r="83" spans="1:18" x14ac:dyDescent="0.25">
      <c r="A83" s="449">
        <v>82</v>
      </c>
      <c r="B83" s="444" t="s">
        <v>3127</v>
      </c>
      <c r="C83" s="403" t="s">
        <v>1539</v>
      </c>
      <c r="D83" s="401" t="s">
        <v>3405</v>
      </c>
      <c r="E83" s="417" t="s">
        <v>3290</v>
      </c>
      <c r="F83" s="417">
        <v>64</v>
      </c>
      <c r="G83" s="417" t="s">
        <v>572</v>
      </c>
      <c r="H83" s="417"/>
      <c r="I83" s="401"/>
      <c r="J83" s="417"/>
      <c r="K83" s="401"/>
      <c r="L83" s="417"/>
      <c r="M83" s="401"/>
      <c r="N83" s="417"/>
      <c r="O83" s="401"/>
      <c r="P83" s="417"/>
      <c r="Q83" s="401"/>
      <c r="R83" s="402" t="s">
        <v>3302</v>
      </c>
    </row>
    <row r="84" spans="1:18" x14ac:dyDescent="0.25">
      <c r="A84" s="449">
        <v>83</v>
      </c>
      <c r="B84" s="444" t="s">
        <v>3253</v>
      </c>
      <c r="C84" s="404" t="s">
        <v>1276</v>
      </c>
      <c r="D84" s="401" t="s">
        <v>3406</v>
      </c>
      <c r="E84" s="417" t="s">
        <v>3290</v>
      </c>
      <c r="F84" s="417">
        <v>256</v>
      </c>
      <c r="G84" s="417" t="s">
        <v>572</v>
      </c>
      <c r="H84" s="417"/>
      <c r="I84" s="401"/>
      <c r="J84" s="417"/>
      <c r="K84" s="401"/>
      <c r="L84" s="417"/>
      <c r="M84" s="401"/>
      <c r="N84" s="417"/>
      <c r="O84" s="401"/>
      <c r="P84" s="417"/>
      <c r="Q84" s="401"/>
      <c r="R84" s="402" t="s">
        <v>3302</v>
      </c>
    </row>
    <row r="85" spans="1:18" x14ac:dyDescent="0.25">
      <c r="A85" s="449">
        <v>84</v>
      </c>
      <c r="B85" s="444" t="s">
        <v>2786</v>
      </c>
      <c r="C85" s="404" t="s">
        <v>2654</v>
      </c>
      <c r="D85" s="401" t="s">
        <v>3407</v>
      </c>
      <c r="E85" s="417" t="s">
        <v>3290</v>
      </c>
      <c r="F85" s="417">
        <v>1</v>
      </c>
      <c r="G85" s="417" t="s">
        <v>2486</v>
      </c>
      <c r="H85" s="417" t="s">
        <v>1548</v>
      </c>
      <c r="I85" s="401" t="s">
        <v>3408</v>
      </c>
      <c r="J85" s="417" t="s">
        <v>1556</v>
      </c>
      <c r="K85" s="401" t="s">
        <v>3409</v>
      </c>
      <c r="L85" s="417"/>
      <c r="M85" s="401"/>
      <c r="N85" s="417"/>
      <c r="O85" s="401"/>
      <c r="P85" s="417"/>
      <c r="Q85" s="401"/>
      <c r="R85" s="402" t="s">
        <v>3422</v>
      </c>
    </row>
    <row r="86" spans="1:18" x14ac:dyDescent="0.25">
      <c r="A86" s="449">
        <v>85</v>
      </c>
      <c r="B86" s="444" t="s">
        <v>2787</v>
      </c>
      <c r="C86" s="404" t="s">
        <v>2655</v>
      </c>
      <c r="D86" s="401" t="s">
        <v>3410</v>
      </c>
      <c r="E86" s="417" t="s">
        <v>3290</v>
      </c>
      <c r="F86" s="417">
        <v>1</v>
      </c>
      <c r="G86" s="417" t="s">
        <v>2486</v>
      </c>
      <c r="H86" s="417" t="s">
        <v>1546</v>
      </c>
      <c r="I86" s="422" t="s">
        <v>3411</v>
      </c>
      <c r="J86" s="417" t="s">
        <v>1549</v>
      </c>
      <c r="K86" s="401" t="s">
        <v>3412</v>
      </c>
      <c r="L86" s="417" t="s">
        <v>13</v>
      </c>
      <c r="M86" s="401" t="s">
        <v>3413</v>
      </c>
      <c r="N86" s="417" t="s">
        <v>3243</v>
      </c>
      <c r="O86" s="401" t="s">
        <v>3414</v>
      </c>
      <c r="P86" s="417"/>
      <c r="Q86" s="401"/>
      <c r="R86" s="402" t="s">
        <v>3422</v>
      </c>
    </row>
    <row r="87" spans="1:18" x14ac:dyDescent="0.25">
      <c r="A87" s="449">
        <v>86</v>
      </c>
      <c r="B87" s="444" t="s">
        <v>2788</v>
      </c>
      <c r="C87" s="403" t="s">
        <v>2504</v>
      </c>
      <c r="D87" s="401" t="s">
        <v>3420</v>
      </c>
      <c r="E87" s="417" t="s">
        <v>3285</v>
      </c>
      <c r="F87" s="417">
        <v>1</v>
      </c>
      <c r="G87" s="417">
        <v>0</v>
      </c>
      <c r="H87" s="417">
        <v>0</v>
      </c>
      <c r="I87" s="401" t="s">
        <v>7865</v>
      </c>
      <c r="J87" s="417">
        <v>1</v>
      </c>
      <c r="K87" s="401" t="s">
        <v>7866</v>
      </c>
      <c r="L87" s="417">
        <v>2</v>
      </c>
      <c r="M87" s="401" t="s">
        <v>7867</v>
      </c>
      <c r="N87" s="417">
        <v>3</v>
      </c>
      <c r="O87" s="401" t="s">
        <v>7868</v>
      </c>
      <c r="P87" s="417"/>
      <c r="Q87" s="401"/>
      <c r="R87" s="402" t="s">
        <v>3422</v>
      </c>
    </row>
    <row r="88" spans="1:18" x14ac:dyDescent="0.25">
      <c r="A88" s="449">
        <v>87</v>
      </c>
      <c r="B88" s="444" t="s">
        <v>2789</v>
      </c>
      <c r="C88" s="404" t="s">
        <v>1541</v>
      </c>
      <c r="D88" s="401" t="s">
        <v>3421</v>
      </c>
      <c r="E88" s="417" t="s">
        <v>3290</v>
      </c>
      <c r="F88" s="417">
        <v>4</v>
      </c>
      <c r="G88" s="417" t="s">
        <v>3348</v>
      </c>
      <c r="H88" s="417" t="s">
        <v>572</v>
      </c>
      <c r="I88" s="401"/>
      <c r="J88" s="417"/>
      <c r="K88" s="401"/>
      <c r="L88" s="417"/>
      <c r="M88" s="401"/>
      <c r="N88" s="417"/>
      <c r="O88" s="401"/>
      <c r="P88" s="417"/>
      <c r="Q88" s="401"/>
      <c r="R88" s="402" t="s">
        <v>3302</v>
      </c>
    </row>
    <row r="89" spans="1:18" x14ac:dyDescent="0.25">
      <c r="A89" s="449">
        <v>88</v>
      </c>
      <c r="B89" s="444" t="s">
        <v>3254</v>
      </c>
      <c r="C89" s="403" t="s">
        <v>2503</v>
      </c>
      <c r="D89" s="401" t="s">
        <v>3423</v>
      </c>
      <c r="E89" s="417" t="s">
        <v>3290</v>
      </c>
      <c r="F89" s="417">
        <v>3</v>
      </c>
      <c r="G89" s="417" t="s">
        <v>3427</v>
      </c>
      <c r="H89" s="417" t="s">
        <v>1548</v>
      </c>
      <c r="I89" s="401" t="s">
        <v>3424</v>
      </c>
      <c r="J89" s="417" t="s">
        <v>2521</v>
      </c>
      <c r="K89" s="401" t="s">
        <v>3425</v>
      </c>
      <c r="L89" s="417" t="s">
        <v>1542</v>
      </c>
      <c r="M89" s="401" t="s">
        <v>3426</v>
      </c>
      <c r="N89" s="417"/>
      <c r="O89" s="401"/>
      <c r="P89" s="417"/>
      <c r="Q89" s="401"/>
      <c r="R89" s="402" t="s">
        <v>3422</v>
      </c>
    </row>
    <row r="90" spans="1:18" x14ac:dyDescent="0.25">
      <c r="A90" s="449">
        <v>89</v>
      </c>
      <c r="B90" s="444" t="s">
        <v>2790</v>
      </c>
      <c r="C90" s="403" t="s">
        <v>1543</v>
      </c>
      <c r="D90" s="401" t="s">
        <v>3415</v>
      </c>
      <c r="E90" s="417" t="s">
        <v>3285</v>
      </c>
      <c r="F90" s="417">
        <v>1</v>
      </c>
      <c r="G90" s="417">
        <v>0</v>
      </c>
      <c r="H90" s="417">
        <v>1</v>
      </c>
      <c r="I90" s="401" t="s">
        <v>3416</v>
      </c>
      <c r="J90" s="417">
        <v>2</v>
      </c>
      <c r="K90" s="401" t="s">
        <v>3417</v>
      </c>
      <c r="L90" s="417">
        <v>3</v>
      </c>
      <c r="M90" s="401" t="s">
        <v>3418</v>
      </c>
      <c r="N90" s="417">
        <v>4</v>
      </c>
      <c r="O90" s="401" t="s">
        <v>3419</v>
      </c>
      <c r="P90" s="417"/>
      <c r="Q90" s="401"/>
      <c r="R90" s="402" t="s">
        <v>3422</v>
      </c>
    </row>
    <row r="91" spans="1:18" x14ac:dyDescent="0.25">
      <c r="A91" s="449">
        <v>90</v>
      </c>
      <c r="B91" s="444" t="s">
        <v>2792</v>
      </c>
      <c r="C91" s="411" t="s">
        <v>1544</v>
      </c>
      <c r="D91" s="401" t="s">
        <v>3428</v>
      </c>
      <c r="E91" s="417" t="s">
        <v>3285</v>
      </c>
      <c r="F91" s="417">
        <v>1</v>
      </c>
      <c r="G91" s="417">
        <v>0</v>
      </c>
      <c r="H91" s="417">
        <v>0</v>
      </c>
      <c r="I91" s="401" t="s">
        <v>3429</v>
      </c>
      <c r="J91" s="417">
        <v>1</v>
      </c>
      <c r="K91" s="401" t="s">
        <v>7869</v>
      </c>
      <c r="L91" s="417">
        <v>2</v>
      </c>
      <c r="M91" s="401" t="s">
        <v>3430</v>
      </c>
      <c r="N91" s="417"/>
      <c r="O91" s="401"/>
      <c r="P91" s="417"/>
      <c r="Q91" s="401"/>
      <c r="R91" s="402" t="s">
        <v>3422</v>
      </c>
    </row>
    <row r="92" spans="1:18" x14ac:dyDescent="0.25">
      <c r="A92" s="449">
        <v>91</v>
      </c>
      <c r="B92" s="444" t="s">
        <v>2793</v>
      </c>
      <c r="C92" s="404" t="s">
        <v>2505</v>
      </c>
      <c r="D92" s="401" t="s">
        <v>3431</v>
      </c>
      <c r="E92" s="417" t="s">
        <v>3290</v>
      </c>
      <c r="F92" s="417">
        <v>64</v>
      </c>
      <c r="G92" s="417" t="s">
        <v>572</v>
      </c>
      <c r="H92" s="417" t="s">
        <v>2699</v>
      </c>
      <c r="I92" s="401" t="s">
        <v>3435</v>
      </c>
      <c r="J92" s="417" t="s">
        <v>1563</v>
      </c>
      <c r="K92" s="401" t="s">
        <v>3436</v>
      </c>
      <c r="L92" s="417"/>
      <c r="M92" s="401"/>
      <c r="N92" s="417"/>
      <c r="O92" s="401"/>
      <c r="P92" s="417"/>
      <c r="Q92" s="401"/>
      <c r="R92" s="402" t="s">
        <v>3422</v>
      </c>
    </row>
    <row r="93" spans="1:18" x14ac:dyDescent="0.25">
      <c r="A93" s="449">
        <v>92</v>
      </c>
      <c r="B93" s="444" t="s">
        <v>2794</v>
      </c>
      <c r="C93" s="404" t="s">
        <v>1545</v>
      </c>
      <c r="D93" s="401" t="s">
        <v>3432</v>
      </c>
      <c r="E93" s="417" t="s">
        <v>3290</v>
      </c>
      <c r="F93" s="417">
        <v>3</v>
      </c>
      <c r="G93" s="417" t="s">
        <v>572</v>
      </c>
      <c r="H93" s="417" t="s">
        <v>1551</v>
      </c>
      <c r="I93" s="401" t="s">
        <v>3433</v>
      </c>
      <c r="J93" s="417" t="s">
        <v>1553</v>
      </c>
      <c r="K93" s="401" t="s">
        <v>3434</v>
      </c>
      <c r="L93" s="417"/>
      <c r="M93" s="401"/>
      <c r="N93" s="417"/>
      <c r="O93" s="401"/>
      <c r="P93" s="417"/>
      <c r="Q93" s="401"/>
      <c r="R93" s="402" t="s">
        <v>3422</v>
      </c>
    </row>
    <row r="94" spans="1:18" x14ac:dyDescent="0.25">
      <c r="A94" s="449">
        <v>93</v>
      </c>
      <c r="B94" s="444" t="s">
        <v>2795</v>
      </c>
      <c r="C94" s="914" t="s">
        <v>7870</v>
      </c>
      <c r="D94" s="576" t="s">
        <v>7874</v>
      </c>
      <c r="E94" s="417" t="s">
        <v>3285</v>
      </c>
      <c r="F94" s="417">
        <v>1</v>
      </c>
      <c r="G94" s="417">
        <v>0</v>
      </c>
      <c r="H94" s="417">
        <v>0</v>
      </c>
      <c r="I94" s="401" t="s">
        <v>7875</v>
      </c>
      <c r="J94" s="417">
        <v>1</v>
      </c>
      <c r="K94" s="401" t="s">
        <v>7876</v>
      </c>
      <c r="L94" s="417">
        <v>2</v>
      </c>
      <c r="M94" s="401" t="s">
        <v>7877</v>
      </c>
      <c r="N94" s="417">
        <v>3</v>
      </c>
      <c r="O94" s="401" t="s">
        <v>7878</v>
      </c>
      <c r="P94" s="417"/>
      <c r="Q94" s="401"/>
      <c r="R94" s="402" t="s">
        <v>3468</v>
      </c>
    </row>
    <row r="95" spans="1:18" x14ac:dyDescent="0.25">
      <c r="A95" s="449">
        <v>94</v>
      </c>
      <c r="B95" s="575" t="s">
        <v>3255</v>
      </c>
      <c r="C95" s="412" t="s">
        <v>2313</v>
      </c>
      <c r="D95" s="401" t="s">
        <v>3437</v>
      </c>
      <c r="E95" s="417" t="s">
        <v>3290</v>
      </c>
      <c r="F95" s="417">
        <v>4</v>
      </c>
      <c r="G95" s="417" t="s">
        <v>3348</v>
      </c>
      <c r="H95" s="417" t="s">
        <v>572</v>
      </c>
      <c r="I95" s="401"/>
      <c r="J95" s="417"/>
      <c r="K95" s="401"/>
      <c r="L95" s="417"/>
      <c r="M95" s="401"/>
      <c r="N95" s="417"/>
      <c r="O95" s="401"/>
      <c r="P95" s="417"/>
      <c r="Q95" s="401"/>
      <c r="R95" s="416" t="s">
        <v>3438</v>
      </c>
    </row>
    <row r="96" spans="1:18" x14ac:dyDescent="0.25">
      <c r="A96" s="449">
        <v>95</v>
      </c>
      <c r="B96" s="575" t="s">
        <v>3256</v>
      </c>
      <c r="C96" s="412" t="s">
        <v>1540</v>
      </c>
      <c r="D96" s="576" t="s">
        <v>3439</v>
      </c>
      <c r="E96" s="417" t="s">
        <v>3290</v>
      </c>
      <c r="F96" s="417">
        <v>6</v>
      </c>
      <c r="G96" s="417" t="s">
        <v>572</v>
      </c>
      <c r="H96" s="417" t="s">
        <v>2314</v>
      </c>
      <c r="I96" s="401" t="s">
        <v>3440</v>
      </c>
      <c r="J96" s="417" t="s">
        <v>2318</v>
      </c>
      <c r="K96" s="401" t="s">
        <v>3441</v>
      </c>
      <c r="L96" s="417" t="s">
        <v>2320</v>
      </c>
      <c r="M96" s="401" t="s">
        <v>3442</v>
      </c>
      <c r="N96" s="417"/>
      <c r="O96" s="401"/>
      <c r="P96" s="417"/>
      <c r="Q96" s="401"/>
      <c r="R96" s="416" t="s">
        <v>3438</v>
      </c>
    </row>
    <row r="97" spans="1:22" x14ac:dyDescent="0.25">
      <c r="A97" s="449">
        <v>96</v>
      </c>
      <c r="B97" s="444" t="s">
        <v>2796</v>
      </c>
      <c r="C97" s="412" t="s">
        <v>3936</v>
      </c>
      <c r="D97" s="576" t="s">
        <v>3938</v>
      </c>
      <c r="E97" s="417" t="s">
        <v>3939</v>
      </c>
      <c r="F97" s="417">
        <v>1</v>
      </c>
      <c r="G97" s="417">
        <v>0</v>
      </c>
      <c r="H97" s="417" t="s">
        <v>572</v>
      </c>
      <c r="I97" s="401"/>
      <c r="J97" s="417"/>
      <c r="K97" s="401"/>
      <c r="L97" s="417"/>
      <c r="M97" s="401"/>
      <c r="N97" s="417"/>
      <c r="O97" s="401"/>
      <c r="P97" s="417"/>
      <c r="Q97" s="401"/>
      <c r="R97" s="416" t="s">
        <v>3438</v>
      </c>
      <c r="U97" s="383"/>
      <c r="V97" s="383"/>
    </row>
    <row r="98" spans="1:22" x14ac:dyDescent="0.25">
      <c r="A98" s="449">
        <v>97</v>
      </c>
      <c r="B98" s="444" t="s">
        <v>1551</v>
      </c>
      <c r="C98" s="413" t="s">
        <v>2127</v>
      </c>
      <c r="D98" s="576" t="s">
        <v>3443</v>
      </c>
      <c r="E98" s="417" t="s">
        <v>3290</v>
      </c>
      <c r="F98" s="417">
        <v>1</v>
      </c>
      <c r="G98" s="417" t="s">
        <v>2486</v>
      </c>
      <c r="H98" s="417" t="s">
        <v>572</v>
      </c>
      <c r="I98" s="401"/>
      <c r="J98" s="417"/>
      <c r="K98" s="401"/>
      <c r="L98" s="417"/>
      <c r="M98" s="401"/>
      <c r="N98" s="417"/>
      <c r="O98" s="401"/>
      <c r="P98" s="417"/>
      <c r="Q98" s="401"/>
      <c r="R98" s="416" t="s">
        <v>3438</v>
      </c>
      <c r="U98" s="383"/>
      <c r="V98" s="383"/>
    </row>
    <row r="99" spans="1:22" x14ac:dyDescent="0.25">
      <c r="A99" s="449">
        <v>98</v>
      </c>
      <c r="B99" s="444" t="s">
        <v>3257</v>
      </c>
      <c r="C99" s="413" t="s">
        <v>2128</v>
      </c>
      <c r="D99" s="401" t="s">
        <v>3444</v>
      </c>
      <c r="E99" s="417" t="s">
        <v>3290</v>
      </c>
      <c r="F99" s="417">
        <v>1</v>
      </c>
      <c r="G99" s="417" t="s">
        <v>2486</v>
      </c>
      <c r="H99" s="417" t="s">
        <v>572</v>
      </c>
      <c r="I99" s="401"/>
      <c r="J99" s="417"/>
      <c r="K99" s="401"/>
      <c r="L99" s="417"/>
      <c r="M99" s="401"/>
      <c r="N99" s="417"/>
      <c r="O99" s="401"/>
      <c r="P99" s="417"/>
      <c r="Q99" s="401"/>
      <c r="R99" s="416" t="s">
        <v>3438</v>
      </c>
      <c r="U99" s="383"/>
      <c r="V99" s="383"/>
    </row>
    <row r="100" spans="1:22" x14ac:dyDescent="0.25">
      <c r="A100" s="449">
        <v>99</v>
      </c>
      <c r="B100" s="444" t="s">
        <v>2797</v>
      </c>
      <c r="C100" s="413" t="s">
        <v>2129</v>
      </c>
      <c r="D100" s="401" t="s">
        <v>3445</v>
      </c>
      <c r="E100" s="417" t="s">
        <v>3290</v>
      </c>
      <c r="F100" s="417">
        <v>1</v>
      </c>
      <c r="G100" s="417" t="s">
        <v>2486</v>
      </c>
      <c r="H100" s="417" t="s">
        <v>572</v>
      </c>
      <c r="I100" s="401"/>
      <c r="J100" s="417"/>
      <c r="K100" s="401"/>
      <c r="L100" s="417"/>
      <c r="M100" s="401"/>
      <c r="N100" s="417"/>
      <c r="O100" s="401"/>
      <c r="P100" s="417"/>
      <c r="Q100" s="401"/>
      <c r="R100" s="416" t="s">
        <v>3438</v>
      </c>
      <c r="U100" s="383"/>
      <c r="V100" s="383"/>
    </row>
    <row r="101" spans="1:22" x14ac:dyDescent="0.25">
      <c r="A101" s="449">
        <v>100</v>
      </c>
      <c r="B101" s="444" t="s">
        <v>2798</v>
      </c>
      <c r="C101" s="413" t="s">
        <v>2130</v>
      </c>
      <c r="D101" s="401" t="s">
        <v>3446</v>
      </c>
      <c r="E101" s="417" t="s">
        <v>3290</v>
      </c>
      <c r="F101" s="417">
        <v>1</v>
      </c>
      <c r="G101" s="417" t="s">
        <v>2486</v>
      </c>
      <c r="H101" s="417" t="s">
        <v>572</v>
      </c>
      <c r="I101" s="401"/>
      <c r="J101" s="417"/>
      <c r="K101" s="401"/>
      <c r="L101" s="417"/>
      <c r="M101" s="401"/>
      <c r="N101" s="417"/>
      <c r="O101" s="401"/>
      <c r="P101" s="417"/>
      <c r="Q101" s="401"/>
      <c r="R101" s="416" t="s">
        <v>3438</v>
      </c>
      <c r="U101" s="383"/>
      <c r="V101" s="383"/>
    </row>
    <row r="102" spans="1:22" x14ac:dyDescent="0.25">
      <c r="A102" s="449">
        <v>101</v>
      </c>
      <c r="B102" s="444" t="s">
        <v>3258</v>
      </c>
      <c r="C102" s="413" t="s">
        <v>2131</v>
      </c>
      <c r="D102" s="401" t="s">
        <v>3447</v>
      </c>
      <c r="E102" s="417" t="s">
        <v>3290</v>
      </c>
      <c r="F102" s="417">
        <v>1</v>
      </c>
      <c r="G102" s="417" t="s">
        <v>2486</v>
      </c>
      <c r="H102" s="417" t="s">
        <v>572</v>
      </c>
      <c r="I102" s="401"/>
      <c r="J102" s="417"/>
      <c r="K102" s="401"/>
      <c r="L102" s="417"/>
      <c r="M102" s="401"/>
      <c r="N102" s="417"/>
      <c r="O102" s="401"/>
      <c r="P102" s="417"/>
      <c r="Q102" s="401"/>
      <c r="R102" s="416" t="s">
        <v>3438</v>
      </c>
      <c r="U102" s="383"/>
      <c r="V102" s="383"/>
    </row>
    <row r="103" spans="1:22" x14ac:dyDescent="0.25">
      <c r="A103" s="449">
        <v>102</v>
      </c>
      <c r="B103" s="444" t="s">
        <v>2799</v>
      </c>
      <c r="C103" s="413" t="s">
        <v>2132</v>
      </c>
      <c r="D103" s="401" t="s">
        <v>3448</v>
      </c>
      <c r="E103" s="417" t="s">
        <v>3290</v>
      </c>
      <c r="F103" s="417">
        <v>1</v>
      </c>
      <c r="G103" s="417" t="s">
        <v>2486</v>
      </c>
      <c r="H103" s="417" t="s">
        <v>572</v>
      </c>
      <c r="I103" s="401"/>
      <c r="J103" s="417"/>
      <c r="K103" s="401"/>
      <c r="L103" s="417"/>
      <c r="M103" s="401"/>
      <c r="N103" s="417"/>
      <c r="O103" s="401"/>
      <c r="P103" s="417"/>
      <c r="Q103" s="401"/>
      <c r="R103" s="416" t="s">
        <v>3438</v>
      </c>
      <c r="U103" s="383"/>
      <c r="V103" s="383"/>
    </row>
    <row r="104" spans="1:22" x14ac:dyDescent="0.25">
      <c r="A104" s="449">
        <v>103</v>
      </c>
      <c r="B104" s="444" t="s">
        <v>2801</v>
      </c>
      <c r="C104" s="413" t="s">
        <v>2133</v>
      </c>
      <c r="D104" s="401" t="s">
        <v>3449</v>
      </c>
      <c r="E104" s="417" t="s">
        <v>3290</v>
      </c>
      <c r="F104" s="417">
        <v>1</v>
      </c>
      <c r="G104" s="417" t="s">
        <v>2486</v>
      </c>
      <c r="H104" s="417" t="s">
        <v>572</v>
      </c>
      <c r="I104" s="401"/>
      <c r="J104" s="417"/>
      <c r="K104" s="401"/>
      <c r="L104" s="417"/>
      <c r="M104" s="401"/>
      <c r="N104" s="417"/>
      <c r="O104" s="401"/>
      <c r="P104" s="417"/>
      <c r="Q104" s="401"/>
      <c r="R104" s="416" t="s">
        <v>3438</v>
      </c>
      <c r="U104" s="383"/>
      <c r="V104" s="383"/>
    </row>
    <row r="105" spans="1:22" x14ac:dyDescent="0.25">
      <c r="A105" s="449">
        <v>104</v>
      </c>
      <c r="B105" s="444" t="s">
        <v>2802</v>
      </c>
      <c r="C105" s="413" t="s">
        <v>2134</v>
      </c>
      <c r="D105" s="401" t="s">
        <v>3450</v>
      </c>
      <c r="E105" s="417" t="s">
        <v>3290</v>
      </c>
      <c r="F105" s="417">
        <v>1</v>
      </c>
      <c r="G105" s="417" t="s">
        <v>2486</v>
      </c>
      <c r="H105" s="417" t="s">
        <v>572</v>
      </c>
      <c r="I105" s="401"/>
      <c r="J105" s="417"/>
      <c r="K105" s="401"/>
      <c r="L105" s="417"/>
      <c r="M105" s="401"/>
      <c r="N105" s="417"/>
      <c r="O105" s="401"/>
      <c r="P105" s="417"/>
      <c r="Q105" s="401"/>
      <c r="R105" s="416" t="s">
        <v>3438</v>
      </c>
      <c r="U105" s="383"/>
      <c r="V105" s="383"/>
    </row>
    <row r="106" spans="1:22" x14ac:dyDescent="0.25">
      <c r="A106" s="449">
        <v>105</v>
      </c>
      <c r="B106" s="444" t="s">
        <v>3259</v>
      </c>
      <c r="C106" s="413" t="s">
        <v>2323</v>
      </c>
      <c r="D106" s="401" t="s">
        <v>3451</v>
      </c>
      <c r="E106" s="417" t="s">
        <v>3290</v>
      </c>
      <c r="F106" s="417">
        <v>1</v>
      </c>
      <c r="G106" s="417" t="s">
        <v>2486</v>
      </c>
      <c r="H106" s="417" t="s">
        <v>572</v>
      </c>
      <c r="I106" s="401"/>
      <c r="J106" s="417"/>
      <c r="K106" s="401"/>
      <c r="L106" s="417"/>
      <c r="M106" s="401"/>
      <c r="N106" s="417"/>
      <c r="O106" s="401"/>
      <c r="P106" s="417"/>
      <c r="Q106" s="401"/>
      <c r="R106" s="416" t="s">
        <v>3438</v>
      </c>
      <c r="U106" s="383"/>
      <c r="V106" s="383"/>
    </row>
    <row r="107" spans="1:22" x14ac:dyDescent="0.25">
      <c r="A107" s="449">
        <v>106</v>
      </c>
      <c r="B107" s="444" t="s">
        <v>3260</v>
      </c>
      <c r="C107" s="413" t="s">
        <v>2135</v>
      </c>
      <c r="D107" s="401" t="s">
        <v>3452</v>
      </c>
      <c r="E107" s="417" t="s">
        <v>3290</v>
      </c>
      <c r="F107" s="417">
        <v>1</v>
      </c>
      <c r="G107" s="417" t="s">
        <v>2486</v>
      </c>
      <c r="H107" s="417" t="s">
        <v>572</v>
      </c>
      <c r="I107" s="401"/>
      <c r="J107" s="417"/>
      <c r="K107" s="401"/>
      <c r="L107" s="417"/>
      <c r="M107" s="401"/>
      <c r="N107" s="417"/>
      <c r="O107" s="401"/>
      <c r="P107" s="417"/>
      <c r="Q107" s="401"/>
      <c r="R107" s="416" t="s">
        <v>3438</v>
      </c>
      <c r="U107" s="383"/>
      <c r="V107" s="383"/>
    </row>
    <row r="108" spans="1:22" x14ac:dyDescent="0.25">
      <c r="A108" s="449">
        <v>107</v>
      </c>
      <c r="B108" s="444" t="s">
        <v>3261</v>
      </c>
      <c r="C108" s="413" t="s">
        <v>3136</v>
      </c>
      <c r="D108" s="401" t="s">
        <v>3453</v>
      </c>
      <c r="E108" s="417" t="s">
        <v>3295</v>
      </c>
      <c r="F108" s="417">
        <v>4.2</v>
      </c>
      <c r="G108" s="418" t="s">
        <v>3455</v>
      </c>
      <c r="H108" s="417" t="s">
        <v>572</v>
      </c>
      <c r="I108" s="401"/>
      <c r="J108" s="417"/>
      <c r="K108" s="401"/>
      <c r="L108" s="417"/>
      <c r="M108" s="401"/>
      <c r="N108" s="417"/>
      <c r="O108" s="401"/>
      <c r="P108" s="417"/>
      <c r="Q108" s="401"/>
      <c r="R108" s="416" t="s">
        <v>3438</v>
      </c>
    </row>
    <row r="109" spans="1:22" x14ac:dyDescent="0.25">
      <c r="A109" s="449">
        <v>108</v>
      </c>
      <c r="B109" s="444" t="s">
        <v>3262</v>
      </c>
      <c r="C109" s="413" t="s">
        <v>3126</v>
      </c>
      <c r="D109" s="401" t="s">
        <v>3454</v>
      </c>
      <c r="E109" s="417" t="s">
        <v>3295</v>
      </c>
      <c r="F109" s="417">
        <v>4.2</v>
      </c>
      <c r="G109" s="418" t="s">
        <v>3455</v>
      </c>
      <c r="H109" s="417" t="s">
        <v>572</v>
      </c>
      <c r="I109" s="401"/>
      <c r="J109" s="417"/>
      <c r="K109" s="401"/>
      <c r="L109" s="417"/>
      <c r="M109" s="401"/>
      <c r="N109" s="417"/>
      <c r="O109" s="401"/>
      <c r="P109" s="417"/>
      <c r="Q109" s="401"/>
      <c r="R109" s="416" t="s">
        <v>3438</v>
      </c>
    </row>
    <row r="110" spans="1:22" x14ac:dyDescent="0.25">
      <c r="A110" s="449">
        <v>109</v>
      </c>
      <c r="B110" s="444" t="s">
        <v>2803</v>
      </c>
      <c r="C110" s="412" t="s">
        <v>2416</v>
      </c>
      <c r="D110" s="401" t="s">
        <v>3477</v>
      </c>
      <c r="E110" s="417" t="s">
        <v>3285</v>
      </c>
      <c r="F110" s="417">
        <v>3</v>
      </c>
      <c r="G110" s="418" t="s">
        <v>3286</v>
      </c>
      <c r="H110" s="417" t="s">
        <v>572</v>
      </c>
      <c r="I110" s="401"/>
      <c r="J110" s="417"/>
      <c r="K110" s="401"/>
      <c r="L110" s="417"/>
      <c r="M110" s="401"/>
      <c r="N110" s="417"/>
      <c r="O110" s="401"/>
      <c r="P110" s="417"/>
      <c r="Q110" s="401"/>
      <c r="R110" s="416" t="s">
        <v>3459</v>
      </c>
    </row>
    <row r="111" spans="1:22" x14ac:dyDescent="0.25">
      <c r="A111" s="449">
        <v>110</v>
      </c>
      <c r="B111" s="444" t="s">
        <v>3263</v>
      </c>
      <c r="C111" s="412" t="s">
        <v>2417</v>
      </c>
      <c r="D111" s="401" t="s">
        <v>3478</v>
      </c>
      <c r="E111" s="417" t="s">
        <v>3285</v>
      </c>
      <c r="F111" s="417">
        <v>3</v>
      </c>
      <c r="G111" s="418" t="s">
        <v>3286</v>
      </c>
      <c r="H111" s="417" t="s">
        <v>572</v>
      </c>
      <c r="I111" s="401"/>
      <c r="J111" s="417"/>
      <c r="K111" s="401"/>
      <c r="L111" s="417"/>
      <c r="M111" s="401"/>
      <c r="N111" s="417"/>
      <c r="O111" s="401"/>
      <c r="P111" s="417"/>
      <c r="Q111" s="401"/>
      <c r="R111" s="416" t="s">
        <v>3459</v>
      </c>
    </row>
    <row r="112" spans="1:22" x14ac:dyDescent="0.25">
      <c r="A112" s="449">
        <v>111</v>
      </c>
      <c r="B112" s="444" t="s">
        <v>3264</v>
      </c>
      <c r="C112" s="412" t="s">
        <v>2693</v>
      </c>
      <c r="D112" s="401" t="s">
        <v>3456</v>
      </c>
      <c r="E112" s="417" t="s">
        <v>3285</v>
      </c>
      <c r="F112" s="417">
        <v>1</v>
      </c>
      <c r="G112" s="417">
        <v>0</v>
      </c>
      <c r="H112" s="417">
        <v>0</v>
      </c>
      <c r="I112" s="401" t="s">
        <v>3314</v>
      </c>
      <c r="J112" s="417">
        <v>1</v>
      </c>
      <c r="K112" s="401" t="s">
        <v>3329</v>
      </c>
      <c r="L112" s="417"/>
      <c r="M112" s="401"/>
      <c r="N112" s="417"/>
      <c r="O112" s="401"/>
      <c r="P112" s="417"/>
      <c r="Q112" s="401"/>
      <c r="R112" s="416" t="s">
        <v>2693</v>
      </c>
    </row>
    <row r="113" spans="1:18" x14ac:dyDescent="0.25">
      <c r="A113" s="449">
        <v>112</v>
      </c>
      <c r="B113" s="444" t="s">
        <v>3265</v>
      </c>
      <c r="C113" s="412" t="s">
        <v>1460</v>
      </c>
      <c r="D113" s="401" t="s">
        <v>3461</v>
      </c>
      <c r="E113" s="417" t="s">
        <v>3285</v>
      </c>
      <c r="F113" s="417">
        <v>1</v>
      </c>
      <c r="G113" s="417">
        <v>0</v>
      </c>
      <c r="H113" s="417">
        <v>0</v>
      </c>
      <c r="I113" s="401" t="s">
        <v>3463</v>
      </c>
      <c r="J113" s="417">
        <v>1</v>
      </c>
      <c r="K113" s="401" t="s">
        <v>3464</v>
      </c>
      <c r="L113" s="417">
        <v>2</v>
      </c>
      <c r="M113" s="401" t="s">
        <v>3466</v>
      </c>
      <c r="N113" s="417">
        <v>3</v>
      </c>
      <c r="O113" s="422" t="s">
        <v>3465</v>
      </c>
      <c r="P113" s="417"/>
      <c r="Q113" s="422"/>
      <c r="R113" s="402" t="s">
        <v>3462</v>
      </c>
    </row>
    <row r="114" spans="1:18" x14ac:dyDescent="0.25">
      <c r="A114" s="449">
        <v>113</v>
      </c>
      <c r="B114" s="444" t="s">
        <v>3266</v>
      </c>
      <c r="C114" s="412" t="s">
        <v>3785</v>
      </c>
      <c r="D114" s="401" t="s">
        <v>3789</v>
      </c>
      <c r="E114" s="417" t="s">
        <v>3285</v>
      </c>
      <c r="F114" s="417">
        <v>3</v>
      </c>
      <c r="G114" s="418" t="s">
        <v>3286</v>
      </c>
      <c r="H114" s="417" t="s">
        <v>572</v>
      </c>
      <c r="I114" s="401"/>
      <c r="J114" s="417"/>
      <c r="K114" s="401"/>
      <c r="L114" s="417"/>
      <c r="M114" s="401"/>
      <c r="N114" s="417"/>
      <c r="O114" s="401"/>
      <c r="P114" s="417"/>
      <c r="Q114" s="401"/>
      <c r="R114" s="416" t="s">
        <v>3460</v>
      </c>
    </row>
    <row r="115" spans="1:18" x14ac:dyDescent="0.25">
      <c r="A115" s="449">
        <v>114</v>
      </c>
      <c r="B115" s="444" t="s">
        <v>2804</v>
      </c>
      <c r="C115" s="412" t="s">
        <v>2706</v>
      </c>
      <c r="D115" s="401" t="s">
        <v>3788</v>
      </c>
      <c r="E115" s="417" t="s">
        <v>3295</v>
      </c>
      <c r="F115" s="417">
        <v>4.2</v>
      </c>
      <c r="G115" s="418" t="s">
        <v>3455</v>
      </c>
      <c r="H115" s="417" t="s">
        <v>572</v>
      </c>
      <c r="I115" s="401"/>
      <c r="J115" s="417"/>
      <c r="K115" s="401"/>
      <c r="L115" s="417"/>
      <c r="M115" s="401"/>
      <c r="N115" s="417"/>
      <c r="O115" s="401"/>
      <c r="P115" s="417"/>
      <c r="Q115" s="401"/>
      <c r="R115" s="416" t="s">
        <v>3460</v>
      </c>
    </row>
    <row r="116" spans="1:18" x14ac:dyDescent="0.25">
      <c r="A116" s="449">
        <v>115</v>
      </c>
      <c r="B116" s="444" t="s">
        <v>2805</v>
      </c>
      <c r="C116" s="412" t="s">
        <v>3786</v>
      </c>
      <c r="D116" s="401" t="s">
        <v>3787</v>
      </c>
      <c r="E116" s="417" t="s">
        <v>3295</v>
      </c>
      <c r="F116" s="417">
        <v>4.2</v>
      </c>
      <c r="G116" s="418" t="s">
        <v>3455</v>
      </c>
      <c r="H116" s="417" t="s">
        <v>572</v>
      </c>
      <c r="I116" s="401"/>
      <c r="J116" s="417"/>
      <c r="K116" s="401"/>
      <c r="L116" s="417"/>
      <c r="M116" s="401"/>
      <c r="N116" s="417"/>
      <c r="O116" s="401"/>
      <c r="P116" s="417"/>
      <c r="Q116" s="401"/>
      <c r="R116" s="416" t="s">
        <v>3460</v>
      </c>
    </row>
    <row r="117" spans="1:18" x14ac:dyDescent="0.25">
      <c r="A117" s="449">
        <v>116</v>
      </c>
      <c r="B117" s="444" t="s">
        <v>3267</v>
      </c>
      <c r="C117" s="412" t="s">
        <v>2703</v>
      </c>
      <c r="D117" s="401" t="s">
        <v>3790</v>
      </c>
      <c r="E117" s="417" t="s">
        <v>3295</v>
      </c>
      <c r="F117" s="417">
        <v>4.2</v>
      </c>
      <c r="G117" s="418" t="s">
        <v>3455</v>
      </c>
      <c r="H117" s="417" t="s">
        <v>572</v>
      </c>
      <c r="I117" s="401"/>
      <c r="J117" s="417"/>
      <c r="K117" s="401"/>
      <c r="L117" s="417"/>
      <c r="M117" s="401"/>
      <c r="N117" s="417"/>
      <c r="O117" s="401"/>
      <c r="P117" s="417"/>
      <c r="Q117" s="401"/>
      <c r="R117" s="416" t="s">
        <v>3460</v>
      </c>
    </row>
    <row r="118" spans="1:18" x14ac:dyDescent="0.25">
      <c r="A118" s="449">
        <v>117</v>
      </c>
      <c r="B118" s="444" t="s">
        <v>2806</v>
      </c>
      <c r="C118" s="412" t="s">
        <v>2704</v>
      </c>
      <c r="D118" s="401" t="s">
        <v>3791</v>
      </c>
      <c r="E118" s="417" t="s">
        <v>3295</v>
      </c>
      <c r="F118" s="417">
        <v>4.2</v>
      </c>
      <c r="G118" s="418" t="s">
        <v>3455</v>
      </c>
      <c r="H118" s="417" t="s">
        <v>572</v>
      </c>
      <c r="I118" s="401"/>
      <c r="J118" s="417"/>
      <c r="K118" s="401"/>
      <c r="L118" s="417"/>
      <c r="M118" s="401"/>
      <c r="N118" s="417"/>
      <c r="O118" s="401"/>
      <c r="P118" s="417"/>
      <c r="Q118" s="401"/>
      <c r="R118" s="416" t="s">
        <v>3460</v>
      </c>
    </row>
    <row r="119" spans="1:18" x14ac:dyDescent="0.25">
      <c r="A119" s="449">
        <v>118</v>
      </c>
      <c r="B119" s="444" t="s">
        <v>3268</v>
      </c>
      <c r="C119" s="412" t="s">
        <v>2705</v>
      </c>
      <c r="D119" s="401" t="s">
        <v>3792</v>
      </c>
      <c r="E119" s="417" t="s">
        <v>3295</v>
      </c>
      <c r="F119" s="417">
        <v>4.2</v>
      </c>
      <c r="G119" s="418" t="s">
        <v>3455</v>
      </c>
      <c r="H119" s="417" t="s">
        <v>572</v>
      </c>
      <c r="I119" s="401"/>
      <c r="J119" s="417"/>
      <c r="K119" s="401"/>
      <c r="L119" s="417"/>
      <c r="M119" s="401"/>
      <c r="N119" s="417"/>
      <c r="O119" s="401"/>
      <c r="P119" s="417"/>
      <c r="Q119" s="401"/>
      <c r="R119" s="416" t="s">
        <v>3460</v>
      </c>
    </row>
    <row r="120" spans="1:18" x14ac:dyDescent="0.25">
      <c r="A120" s="449">
        <v>119</v>
      </c>
      <c r="B120" s="444" t="s">
        <v>2807</v>
      </c>
      <c r="C120" s="412" t="s">
        <v>2506</v>
      </c>
      <c r="D120" s="401" t="s">
        <v>3476</v>
      </c>
      <c r="E120" s="417" t="s">
        <v>3285</v>
      </c>
      <c r="F120" s="417">
        <v>3</v>
      </c>
      <c r="G120" s="418" t="s">
        <v>3286</v>
      </c>
      <c r="H120" s="417" t="s">
        <v>572</v>
      </c>
      <c r="I120" s="401"/>
      <c r="J120" s="417"/>
      <c r="K120" s="401"/>
      <c r="L120" s="417"/>
      <c r="M120" s="401"/>
      <c r="N120" s="417"/>
      <c r="O120" s="401"/>
      <c r="P120" s="417"/>
      <c r="Q120" s="401"/>
      <c r="R120" s="416" t="s">
        <v>3460</v>
      </c>
    </row>
    <row r="121" spans="1:18" x14ac:dyDescent="0.25">
      <c r="A121" s="449">
        <v>120</v>
      </c>
      <c r="B121" s="444" t="s">
        <v>3269</v>
      </c>
      <c r="C121" s="412" t="s">
        <v>2706</v>
      </c>
      <c r="D121" s="401" t="s">
        <v>3794</v>
      </c>
      <c r="E121" s="417" t="s">
        <v>3295</v>
      </c>
      <c r="F121" s="417">
        <v>4.2</v>
      </c>
      <c r="G121" s="418" t="s">
        <v>3455</v>
      </c>
      <c r="H121" s="417" t="s">
        <v>572</v>
      </c>
      <c r="I121" s="401"/>
      <c r="J121" s="417"/>
      <c r="K121" s="401"/>
      <c r="L121" s="417"/>
      <c r="M121" s="401"/>
      <c r="N121" s="417"/>
      <c r="O121" s="401"/>
      <c r="P121" s="417"/>
      <c r="Q121" s="401"/>
      <c r="R121" s="416" t="s">
        <v>3460</v>
      </c>
    </row>
    <row r="122" spans="1:18" x14ac:dyDescent="0.25">
      <c r="A122" s="449">
        <v>121</v>
      </c>
      <c r="B122" s="444" t="s">
        <v>3270</v>
      </c>
      <c r="C122" s="412" t="s">
        <v>2703</v>
      </c>
      <c r="D122" s="401" t="s">
        <v>3479</v>
      </c>
      <c r="E122" s="417" t="s">
        <v>3295</v>
      </c>
      <c r="F122" s="417">
        <v>4.2</v>
      </c>
      <c r="G122" s="418" t="s">
        <v>3455</v>
      </c>
      <c r="H122" s="417" t="s">
        <v>572</v>
      </c>
      <c r="I122" s="401"/>
      <c r="J122" s="417"/>
      <c r="K122" s="401"/>
      <c r="L122" s="417"/>
      <c r="M122" s="401"/>
      <c r="N122" s="417"/>
      <c r="O122" s="401"/>
      <c r="P122" s="417"/>
      <c r="Q122" s="401"/>
      <c r="R122" s="416" t="s">
        <v>3460</v>
      </c>
    </row>
    <row r="123" spans="1:18" x14ac:dyDescent="0.25">
      <c r="A123" s="449">
        <v>122</v>
      </c>
      <c r="B123" s="444" t="s">
        <v>3271</v>
      </c>
      <c r="C123" s="412" t="s">
        <v>2704</v>
      </c>
      <c r="D123" s="401" t="s">
        <v>3480</v>
      </c>
      <c r="E123" s="417" t="s">
        <v>3295</v>
      </c>
      <c r="F123" s="417">
        <v>4.2</v>
      </c>
      <c r="G123" s="418" t="s">
        <v>3455</v>
      </c>
      <c r="H123" s="417" t="s">
        <v>572</v>
      </c>
      <c r="I123" s="401"/>
      <c r="J123" s="417"/>
      <c r="K123" s="401"/>
      <c r="L123" s="417"/>
      <c r="M123" s="401"/>
      <c r="N123" s="417"/>
      <c r="O123" s="401"/>
      <c r="P123" s="417"/>
      <c r="Q123" s="401"/>
      <c r="R123" s="416" t="s">
        <v>3460</v>
      </c>
    </row>
    <row r="124" spans="1:18" x14ac:dyDescent="0.25">
      <c r="A124" s="449">
        <v>123</v>
      </c>
      <c r="B124" s="444" t="s">
        <v>3272</v>
      </c>
      <c r="C124" s="412" t="s">
        <v>2705</v>
      </c>
      <c r="D124" s="401" t="s">
        <v>3481</v>
      </c>
      <c r="E124" s="417" t="s">
        <v>3295</v>
      </c>
      <c r="F124" s="417">
        <v>4.2</v>
      </c>
      <c r="G124" s="418" t="s">
        <v>3455</v>
      </c>
      <c r="H124" s="417" t="s">
        <v>572</v>
      </c>
      <c r="I124" s="401"/>
      <c r="J124" s="417"/>
      <c r="K124" s="401"/>
      <c r="L124" s="417"/>
      <c r="M124" s="401"/>
      <c r="N124" s="417"/>
      <c r="O124" s="401"/>
      <c r="P124" s="417"/>
      <c r="Q124" s="401"/>
      <c r="R124" s="416" t="s">
        <v>3460</v>
      </c>
    </row>
    <row r="125" spans="1:18" x14ac:dyDescent="0.25">
      <c r="A125" s="449">
        <v>124</v>
      </c>
      <c r="B125" s="444" t="s">
        <v>3273</v>
      </c>
      <c r="C125" s="412" t="s">
        <v>2453</v>
      </c>
      <c r="D125" s="401" t="s">
        <v>3527</v>
      </c>
      <c r="E125" s="417" t="s">
        <v>3290</v>
      </c>
      <c r="F125" s="417">
        <v>3</v>
      </c>
      <c r="G125" s="417" t="s">
        <v>3427</v>
      </c>
      <c r="H125" s="417" t="s">
        <v>572</v>
      </c>
      <c r="I125" s="401" t="s">
        <v>3474</v>
      </c>
      <c r="J125" s="417"/>
      <c r="K125" s="401"/>
      <c r="L125" s="417"/>
      <c r="M125" s="401"/>
      <c r="N125" s="417"/>
      <c r="O125" s="401"/>
      <c r="P125" s="417"/>
      <c r="Q125" s="401"/>
      <c r="R125" s="416" t="s">
        <v>3284</v>
      </c>
    </row>
    <row r="126" spans="1:18" x14ac:dyDescent="0.25">
      <c r="A126" s="449">
        <v>125</v>
      </c>
      <c r="B126" s="444" t="s">
        <v>3274</v>
      </c>
      <c r="C126" s="412" t="s">
        <v>3526</v>
      </c>
      <c r="D126" s="401" t="s">
        <v>3528</v>
      </c>
      <c r="E126" s="417" t="s">
        <v>3290</v>
      </c>
      <c r="F126" s="417">
        <v>3</v>
      </c>
      <c r="G126" s="417" t="s">
        <v>3427</v>
      </c>
      <c r="H126" s="417" t="s">
        <v>572</v>
      </c>
      <c r="I126" s="401" t="s">
        <v>3475</v>
      </c>
      <c r="J126" s="417"/>
      <c r="K126" s="401"/>
      <c r="L126" s="417"/>
      <c r="M126" s="401"/>
      <c r="N126" s="417"/>
      <c r="O126" s="401"/>
      <c r="P126" s="417"/>
      <c r="Q126" s="401"/>
      <c r="R126" s="402" t="s">
        <v>3302</v>
      </c>
    </row>
    <row r="127" spans="1:18" x14ac:dyDescent="0.25">
      <c r="A127" s="449">
        <v>126</v>
      </c>
      <c r="B127" s="444" t="s">
        <v>3275</v>
      </c>
      <c r="C127" s="412" t="s">
        <v>2430</v>
      </c>
      <c r="D127" s="401" t="s">
        <v>3470</v>
      </c>
      <c r="E127" s="417" t="s">
        <v>3290</v>
      </c>
      <c r="F127" s="417">
        <v>4</v>
      </c>
      <c r="G127" s="417" t="s">
        <v>3472</v>
      </c>
      <c r="H127" s="417" t="s">
        <v>2430</v>
      </c>
      <c r="I127" s="401"/>
      <c r="J127" s="417"/>
      <c r="K127" s="401"/>
      <c r="L127" s="417"/>
      <c r="M127" s="401"/>
      <c r="N127" s="417"/>
      <c r="O127" s="401"/>
      <c r="P127" s="417"/>
      <c r="Q127" s="401"/>
      <c r="R127" s="402" t="s">
        <v>3302</v>
      </c>
    </row>
    <row r="128" spans="1:18" x14ac:dyDescent="0.25">
      <c r="A128" s="449">
        <v>127</v>
      </c>
      <c r="B128" s="444" t="s">
        <v>3276</v>
      </c>
      <c r="C128" s="412" t="s">
        <v>2465</v>
      </c>
      <c r="D128" s="401" t="s">
        <v>3471</v>
      </c>
      <c r="E128" s="417" t="s">
        <v>3290</v>
      </c>
      <c r="F128" s="417">
        <v>4</v>
      </c>
      <c r="G128" s="417" t="s">
        <v>3472</v>
      </c>
      <c r="H128" s="417" t="s">
        <v>2465</v>
      </c>
      <c r="I128" s="401"/>
      <c r="J128" s="417"/>
      <c r="K128" s="401"/>
      <c r="L128" s="417"/>
      <c r="M128" s="401"/>
      <c r="N128" s="417"/>
      <c r="O128" s="401"/>
      <c r="P128" s="417"/>
      <c r="Q128" s="401"/>
      <c r="R128" s="402" t="s">
        <v>3302</v>
      </c>
    </row>
    <row r="129" spans="1:18" x14ac:dyDescent="0.25">
      <c r="A129" s="449">
        <v>128</v>
      </c>
      <c r="B129" s="444" t="s">
        <v>3277</v>
      </c>
      <c r="C129" s="412" t="s">
        <v>4</v>
      </c>
      <c r="D129" s="401" t="s">
        <v>3473</v>
      </c>
      <c r="E129" s="417" t="s">
        <v>3290</v>
      </c>
      <c r="F129" s="417">
        <v>1</v>
      </c>
      <c r="G129" s="417" t="s">
        <v>2486</v>
      </c>
      <c r="H129" s="417" t="s">
        <v>13</v>
      </c>
      <c r="I129" s="401"/>
      <c r="J129" s="417"/>
      <c r="K129" s="401"/>
      <c r="L129" s="417"/>
      <c r="M129" s="401"/>
      <c r="N129" s="417"/>
      <c r="O129" s="401"/>
      <c r="P129" s="417"/>
      <c r="Q129" s="401"/>
      <c r="R129" s="416" t="s">
        <v>3284</v>
      </c>
    </row>
    <row r="130" spans="1:18" x14ac:dyDescent="0.25">
      <c r="A130" s="449">
        <v>129</v>
      </c>
      <c r="B130" s="444" t="s">
        <v>3278</v>
      </c>
      <c r="C130" s="441" t="s">
        <v>2656</v>
      </c>
      <c r="D130" s="401" t="s">
        <v>3482</v>
      </c>
      <c r="E130" s="417" t="s">
        <v>3290</v>
      </c>
      <c r="F130" s="417">
        <v>64</v>
      </c>
      <c r="G130" s="417" t="s">
        <v>572</v>
      </c>
      <c r="H130" s="417" t="s">
        <v>572</v>
      </c>
      <c r="I130" s="401"/>
      <c r="J130" s="417"/>
      <c r="K130" s="401"/>
      <c r="L130" s="417"/>
      <c r="M130" s="401"/>
      <c r="N130" s="417"/>
      <c r="O130" s="401"/>
      <c r="P130" s="417"/>
      <c r="Q130" s="401"/>
      <c r="R130" s="402" t="s">
        <v>3302</v>
      </c>
    </row>
    <row r="131" spans="1:18" x14ac:dyDescent="0.25">
      <c r="A131" s="449">
        <v>130</v>
      </c>
      <c r="B131" s="444" t="s">
        <v>2808</v>
      </c>
      <c r="C131" s="412" t="s">
        <v>2432</v>
      </c>
      <c r="D131" s="401" t="s">
        <v>3457</v>
      </c>
      <c r="E131" s="417" t="s">
        <v>3285</v>
      </c>
      <c r="F131" s="417">
        <v>3</v>
      </c>
      <c r="G131" s="418" t="s">
        <v>3286</v>
      </c>
      <c r="H131" s="417" t="s">
        <v>572</v>
      </c>
      <c r="I131" s="401"/>
      <c r="J131" s="417"/>
      <c r="K131" s="401"/>
      <c r="L131" s="417"/>
      <c r="M131" s="401"/>
      <c r="N131" s="417"/>
      <c r="O131" s="401"/>
      <c r="P131" s="417"/>
      <c r="Q131" s="401"/>
      <c r="R131" s="416" t="s">
        <v>3483</v>
      </c>
    </row>
    <row r="132" spans="1:18" x14ac:dyDescent="0.25">
      <c r="A132" s="449">
        <v>131</v>
      </c>
      <c r="B132" s="444" t="s">
        <v>3279</v>
      </c>
      <c r="C132" s="412" t="s">
        <v>2427</v>
      </c>
      <c r="D132" s="401" t="s">
        <v>3487</v>
      </c>
      <c r="E132" s="417" t="s">
        <v>3285</v>
      </c>
      <c r="F132" s="417">
        <v>2</v>
      </c>
      <c r="G132" s="418" t="s">
        <v>3467</v>
      </c>
      <c r="H132" s="417" t="s">
        <v>572</v>
      </c>
      <c r="I132" s="401"/>
      <c r="J132" s="417"/>
      <c r="K132" s="401"/>
      <c r="L132" s="417"/>
      <c r="M132" s="401"/>
      <c r="N132" s="417"/>
      <c r="O132" s="401"/>
      <c r="P132" s="417"/>
      <c r="Q132" s="401"/>
      <c r="R132" s="416" t="s">
        <v>3483</v>
      </c>
    </row>
    <row r="133" spans="1:18" x14ac:dyDescent="0.25">
      <c r="A133" s="449">
        <v>132</v>
      </c>
      <c r="B133" s="444" t="s">
        <v>3280</v>
      </c>
      <c r="C133" s="412" t="s">
        <v>1450</v>
      </c>
      <c r="D133" s="401" t="s">
        <v>3488</v>
      </c>
      <c r="E133" s="417" t="s">
        <v>3285</v>
      </c>
      <c r="F133" s="417">
        <v>2</v>
      </c>
      <c r="G133" s="418" t="s">
        <v>3467</v>
      </c>
      <c r="H133" s="417" t="s">
        <v>572</v>
      </c>
      <c r="I133" s="401"/>
      <c r="J133" s="417"/>
      <c r="K133" s="401"/>
      <c r="L133" s="417"/>
      <c r="M133" s="401"/>
      <c r="N133" s="417"/>
      <c r="O133" s="401"/>
      <c r="P133" s="417"/>
      <c r="Q133" s="401"/>
      <c r="R133" s="416" t="s">
        <v>3483</v>
      </c>
    </row>
    <row r="134" spans="1:18" x14ac:dyDescent="0.25">
      <c r="A134" s="449">
        <v>133</v>
      </c>
      <c r="B134" s="446" t="s">
        <v>2809</v>
      </c>
      <c r="C134" s="412" t="s">
        <v>2428</v>
      </c>
      <c r="D134" s="401" t="s">
        <v>3489</v>
      </c>
      <c r="E134" s="417" t="s">
        <v>3285</v>
      </c>
      <c r="F134" s="417">
        <v>2</v>
      </c>
      <c r="G134" s="418" t="s">
        <v>3467</v>
      </c>
      <c r="H134" s="417" t="s">
        <v>572</v>
      </c>
      <c r="I134" s="401"/>
      <c r="J134" s="417"/>
      <c r="K134" s="401"/>
      <c r="L134" s="417"/>
      <c r="M134" s="401"/>
      <c r="N134" s="417"/>
      <c r="O134" s="401"/>
      <c r="P134" s="417"/>
      <c r="Q134" s="401"/>
      <c r="R134" s="416" t="s">
        <v>3483</v>
      </c>
    </row>
    <row r="135" spans="1:18" x14ac:dyDescent="0.25">
      <c r="A135" s="449">
        <v>134</v>
      </c>
      <c r="B135" s="444" t="s">
        <v>3281</v>
      </c>
      <c r="C135" s="412" t="s">
        <v>2426</v>
      </c>
      <c r="D135" s="401" t="s">
        <v>3490</v>
      </c>
      <c r="E135" s="417" t="s">
        <v>3285</v>
      </c>
      <c r="F135" s="417">
        <v>2</v>
      </c>
      <c r="G135" s="418" t="s">
        <v>3467</v>
      </c>
      <c r="H135" s="417" t="s">
        <v>572</v>
      </c>
      <c r="I135" s="401"/>
      <c r="J135" s="417"/>
      <c r="K135" s="401"/>
      <c r="L135" s="417"/>
      <c r="M135" s="401"/>
      <c r="N135" s="417"/>
      <c r="O135" s="401"/>
      <c r="P135" s="417"/>
      <c r="Q135" s="401"/>
      <c r="R135" s="416" t="s">
        <v>3483</v>
      </c>
    </row>
    <row r="136" spans="1:18" x14ac:dyDescent="0.25">
      <c r="A136" s="449">
        <v>135</v>
      </c>
      <c r="B136" s="444" t="s">
        <v>2810</v>
      </c>
      <c r="C136" s="412" t="s">
        <v>2431</v>
      </c>
      <c r="D136" s="401" t="s">
        <v>3458</v>
      </c>
      <c r="E136" s="417" t="s">
        <v>3285</v>
      </c>
      <c r="F136" s="417">
        <v>3</v>
      </c>
      <c r="G136" s="418" t="s">
        <v>3286</v>
      </c>
      <c r="H136" s="417" t="s">
        <v>572</v>
      </c>
      <c r="I136" s="401"/>
      <c r="J136" s="417"/>
      <c r="K136" s="401"/>
      <c r="L136" s="417"/>
      <c r="M136" s="401"/>
      <c r="N136" s="417"/>
      <c r="O136" s="401"/>
      <c r="P136" s="417"/>
      <c r="Q136" s="401"/>
      <c r="R136" s="416" t="s">
        <v>3483</v>
      </c>
    </row>
    <row r="137" spans="1:18" x14ac:dyDescent="0.25">
      <c r="A137" s="449">
        <v>136</v>
      </c>
      <c r="B137" s="444" t="s">
        <v>3793</v>
      </c>
      <c r="C137" s="412" t="s">
        <v>2427</v>
      </c>
      <c r="D137" s="401" t="s">
        <v>3487</v>
      </c>
      <c r="E137" s="417" t="s">
        <v>3285</v>
      </c>
      <c r="F137" s="417">
        <v>2</v>
      </c>
      <c r="G137" s="418" t="s">
        <v>3467</v>
      </c>
      <c r="H137" s="417" t="s">
        <v>572</v>
      </c>
      <c r="I137" s="401"/>
      <c r="J137" s="417"/>
      <c r="K137" s="401"/>
      <c r="L137" s="417"/>
      <c r="M137" s="401"/>
      <c r="N137" s="417"/>
      <c r="O137" s="401"/>
      <c r="P137" s="417"/>
      <c r="Q137" s="401"/>
      <c r="R137" s="416" t="s">
        <v>3483</v>
      </c>
    </row>
    <row r="138" spans="1:18" x14ac:dyDescent="0.25">
      <c r="A138" s="449">
        <v>137</v>
      </c>
      <c r="B138" s="444" t="s">
        <v>2811</v>
      </c>
      <c r="C138" s="412" t="s">
        <v>1450</v>
      </c>
      <c r="D138" s="401" t="s">
        <v>3488</v>
      </c>
      <c r="E138" s="417" t="s">
        <v>3285</v>
      </c>
      <c r="F138" s="417">
        <v>2</v>
      </c>
      <c r="G138" s="418" t="s">
        <v>3467</v>
      </c>
      <c r="H138" s="417" t="s">
        <v>572</v>
      </c>
      <c r="I138" s="401"/>
      <c r="J138" s="417"/>
      <c r="K138" s="401"/>
      <c r="L138" s="417"/>
      <c r="M138" s="401"/>
      <c r="N138" s="417"/>
      <c r="O138" s="401"/>
      <c r="P138" s="417"/>
      <c r="Q138" s="401"/>
      <c r="R138" s="416" t="s">
        <v>3483</v>
      </c>
    </row>
    <row r="139" spans="1:18" x14ac:dyDescent="0.25">
      <c r="A139" s="449">
        <v>138</v>
      </c>
      <c r="B139" s="446" t="s">
        <v>2812</v>
      </c>
      <c r="C139" s="412" t="s">
        <v>2428</v>
      </c>
      <c r="D139" s="401" t="s">
        <v>3489</v>
      </c>
      <c r="E139" s="417" t="s">
        <v>3285</v>
      </c>
      <c r="F139" s="417">
        <v>2</v>
      </c>
      <c r="G139" s="418" t="s">
        <v>3467</v>
      </c>
      <c r="H139" s="417" t="s">
        <v>572</v>
      </c>
      <c r="I139" s="401"/>
      <c r="J139" s="417"/>
      <c r="K139" s="401"/>
      <c r="L139" s="417"/>
      <c r="M139" s="401"/>
      <c r="N139" s="417"/>
      <c r="O139" s="401"/>
      <c r="P139" s="417"/>
      <c r="Q139" s="401"/>
      <c r="R139" s="416" t="s">
        <v>3483</v>
      </c>
    </row>
    <row r="140" spans="1:18" x14ac:dyDescent="0.25">
      <c r="A140" s="449">
        <v>139</v>
      </c>
      <c r="B140" s="444" t="s">
        <v>3795</v>
      </c>
      <c r="C140" s="412" t="s">
        <v>2426</v>
      </c>
      <c r="D140" s="401" t="s">
        <v>3490</v>
      </c>
      <c r="E140" s="417" t="s">
        <v>3285</v>
      </c>
      <c r="F140" s="417">
        <v>2</v>
      </c>
      <c r="G140" s="418" t="s">
        <v>3467</v>
      </c>
      <c r="H140" s="417" t="s">
        <v>572</v>
      </c>
      <c r="I140" s="401"/>
      <c r="J140" s="417"/>
      <c r="K140" s="401"/>
      <c r="L140" s="417"/>
      <c r="M140" s="401"/>
      <c r="N140" s="417"/>
      <c r="O140" s="401"/>
      <c r="P140" s="417"/>
      <c r="Q140" s="401"/>
      <c r="R140" s="416" t="s">
        <v>3483</v>
      </c>
    </row>
    <row r="141" spans="1:18" x14ac:dyDescent="0.25">
      <c r="A141" s="449">
        <v>140</v>
      </c>
      <c r="B141" s="444" t="s">
        <v>3796</v>
      </c>
      <c r="C141" s="494" t="s">
        <v>2741</v>
      </c>
      <c r="D141" s="401" t="s">
        <v>3486</v>
      </c>
      <c r="E141" s="417" t="s">
        <v>3484</v>
      </c>
      <c r="F141" s="417">
        <v>9</v>
      </c>
      <c r="G141" s="440" t="s">
        <v>3485</v>
      </c>
      <c r="H141" s="417"/>
      <c r="I141" s="401"/>
      <c r="J141" s="417"/>
      <c r="K141" s="401"/>
      <c r="L141" s="417"/>
      <c r="M141" s="401"/>
      <c r="N141" s="417"/>
      <c r="O141" s="401"/>
      <c r="P141" s="417"/>
      <c r="Q141" s="401"/>
      <c r="R141" s="402" t="s">
        <v>3321</v>
      </c>
    </row>
    <row r="142" spans="1:18" x14ac:dyDescent="0.25">
      <c r="A142" s="449">
        <v>141</v>
      </c>
      <c r="B142" s="444" t="s">
        <v>3797</v>
      </c>
      <c r="C142" s="435" t="s">
        <v>3503</v>
      </c>
      <c r="D142" s="436" t="s">
        <v>3504</v>
      </c>
      <c r="E142" s="437" t="s">
        <v>3295</v>
      </c>
      <c r="F142" s="437">
        <v>6.2</v>
      </c>
      <c r="G142" s="438" t="s">
        <v>3469</v>
      </c>
      <c r="H142" s="437" t="s">
        <v>572</v>
      </c>
      <c r="I142" s="436"/>
      <c r="J142" s="437"/>
      <c r="K142" s="436"/>
      <c r="L142" s="437"/>
      <c r="M142" s="436"/>
      <c r="N142" s="437"/>
      <c r="O142" s="436"/>
      <c r="P142" s="437"/>
      <c r="Q142" s="436"/>
      <c r="R142" s="439" t="s">
        <v>3468</v>
      </c>
    </row>
    <row r="143" spans="1:18" x14ac:dyDescent="0.25">
      <c r="A143" s="449">
        <v>142</v>
      </c>
      <c r="B143" s="444" t="s">
        <v>3940</v>
      </c>
      <c r="C143" s="404" t="s">
        <v>3519</v>
      </c>
      <c r="D143" s="401" t="s">
        <v>3520</v>
      </c>
      <c r="E143" s="417" t="s">
        <v>3295</v>
      </c>
      <c r="F143" s="417">
        <v>6.2</v>
      </c>
      <c r="G143" s="418" t="s">
        <v>3469</v>
      </c>
      <c r="H143" s="417" t="s">
        <v>572</v>
      </c>
      <c r="I143" s="401"/>
      <c r="J143" s="417"/>
      <c r="K143" s="401"/>
      <c r="L143" s="417"/>
      <c r="M143" s="401"/>
      <c r="N143" s="417"/>
      <c r="O143" s="401"/>
      <c r="P143" s="417"/>
      <c r="Q143" s="401"/>
      <c r="R143" s="402" t="s">
        <v>3468</v>
      </c>
    </row>
    <row r="144" spans="1:18" x14ac:dyDescent="0.25">
      <c r="A144" s="449">
        <v>143</v>
      </c>
      <c r="B144" s="444" t="s">
        <v>7872</v>
      </c>
      <c r="C144" s="404" t="s">
        <v>2464</v>
      </c>
      <c r="D144" s="401" t="s">
        <v>3512</v>
      </c>
      <c r="E144" s="417" t="s">
        <v>3290</v>
      </c>
      <c r="F144" s="417">
        <v>1</v>
      </c>
      <c r="G144" s="417" t="s">
        <v>2486</v>
      </c>
      <c r="H144" s="417" t="s">
        <v>1450</v>
      </c>
      <c r="I144" s="401" t="s">
        <v>3511</v>
      </c>
      <c r="J144" s="417" t="s">
        <v>1546</v>
      </c>
      <c r="K144" s="401" t="s">
        <v>3516</v>
      </c>
      <c r="L144" s="417" t="s">
        <v>1548</v>
      </c>
      <c r="M144" s="401" t="s">
        <v>3505</v>
      </c>
      <c r="N144" s="417" t="s">
        <v>1556</v>
      </c>
      <c r="O144" s="401" t="s">
        <v>3529</v>
      </c>
      <c r="P144" s="417"/>
      <c r="Q144" s="401"/>
      <c r="R144" s="402" t="s">
        <v>3468</v>
      </c>
    </row>
    <row r="145" spans="1:18" x14ac:dyDescent="0.25">
      <c r="A145" s="447"/>
      <c r="B145" s="447"/>
    </row>
    <row r="146" spans="1:18" x14ac:dyDescent="0.25">
      <c r="A146" s="447"/>
      <c r="B146" s="447"/>
    </row>
    <row r="147" spans="1:18" x14ac:dyDescent="0.25">
      <c r="A147" s="887" t="s">
        <v>0</v>
      </c>
      <c r="B147" s="888" t="s">
        <v>3205</v>
      </c>
      <c r="C147" s="889" t="s">
        <v>7659</v>
      </c>
      <c r="D147" s="890" t="s">
        <v>3322</v>
      </c>
      <c r="E147" s="890" t="s">
        <v>1543</v>
      </c>
      <c r="F147" s="890" t="s">
        <v>3206</v>
      </c>
      <c r="G147" s="890" t="s">
        <v>3207</v>
      </c>
      <c r="H147" s="890" t="s">
        <v>3208</v>
      </c>
      <c r="I147" s="890" t="s">
        <v>3209</v>
      </c>
      <c r="J147" s="890" t="s">
        <v>3210</v>
      </c>
      <c r="K147" s="890" t="s">
        <v>3211</v>
      </c>
      <c r="L147" s="890" t="s">
        <v>3212</v>
      </c>
      <c r="M147" s="890" t="s">
        <v>3213</v>
      </c>
      <c r="N147" s="890" t="s">
        <v>3214</v>
      </c>
      <c r="O147" s="890" t="s">
        <v>3215</v>
      </c>
      <c r="P147" s="399" t="s">
        <v>7660</v>
      </c>
      <c r="Q147" s="399" t="s">
        <v>7661</v>
      </c>
      <c r="R147" s="891" t="s">
        <v>9</v>
      </c>
    </row>
    <row r="148" spans="1:18" x14ac:dyDescent="0.25">
      <c r="A148" s="892">
        <v>1</v>
      </c>
      <c r="B148" s="900" t="s">
        <v>7662</v>
      </c>
      <c r="C148" s="893" t="s">
        <v>0</v>
      </c>
      <c r="D148" s="894" t="s">
        <v>3282</v>
      </c>
      <c r="E148" s="895" t="s">
        <v>3285</v>
      </c>
      <c r="F148" s="895">
        <v>3</v>
      </c>
      <c r="G148" s="896" t="s">
        <v>3286</v>
      </c>
      <c r="H148" s="895" t="s">
        <v>3292</v>
      </c>
      <c r="I148" s="897" t="s">
        <v>3300</v>
      </c>
      <c r="J148" s="895"/>
      <c r="K148" s="897"/>
      <c r="L148" s="895"/>
      <c r="M148" s="897"/>
      <c r="N148" s="895"/>
      <c r="O148" s="897"/>
      <c r="P148" s="895"/>
      <c r="Q148" s="897"/>
      <c r="R148" s="898" t="s">
        <v>3321</v>
      </c>
    </row>
    <row r="149" spans="1:18" x14ac:dyDescent="0.25">
      <c r="A149" s="899">
        <v>2</v>
      </c>
      <c r="B149" s="901" t="s">
        <v>7663</v>
      </c>
      <c r="C149" s="403" t="s">
        <v>2</v>
      </c>
      <c r="D149" s="415" t="s">
        <v>3291</v>
      </c>
      <c r="E149" s="417" t="s">
        <v>3290</v>
      </c>
      <c r="F149" s="417">
        <v>64</v>
      </c>
      <c r="G149" s="420" t="s">
        <v>3289</v>
      </c>
      <c r="H149" s="417" t="s">
        <v>572</v>
      </c>
      <c r="I149" s="401"/>
      <c r="J149" s="417"/>
      <c r="K149" s="401"/>
      <c r="L149" s="417"/>
      <c r="M149" s="401"/>
      <c r="N149" s="417"/>
      <c r="O149" s="401"/>
      <c r="P149" s="417"/>
      <c r="Q149" s="401"/>
      <c r="R149" s="416" t="s">
        <v>3283</v>
      </c>
    </row>
    <row r="150" spans="1:18" x14ac:dyDescent="0.25">
      <c r="A150" s="899">
        <v>3</v>
      </c>
      <c r="B150" s="900" t="s">
        <v>7667</v>
      </c>
      <c r="C150" s="404" t="s">
        <v>3540</v>
      </c>
      <c r="D150" s="902" t="s">
        <v>7664</v>
      </c>
      <c r="E150" s="417" t="s">
        <v>3290</v>
      </c>
      <c r="F150" s="417">
        <v>3</v>
      </c>
      <c r="G150" s="417" t="s">
        <v>572</v>
      </c>
      <c r="H150" s="417" t="s">
        <v>7665</v>
      </c>
      <c r="I150" s="401" t="s">
        <v>7666</v>
      </c>
      <c r="J150" s="417"/>
      <c r="K150" s="401"/>
      <c r="L150" s="417"/>
      <c r="M150" s="401"/>
      <c r="N150" s="417"/>
      <c r="O150" s="401"/>
      <c r="P150" s="417"/>
      <c r="Q150" s="401"/>
      <c r="R150" s="416" t="s">
        <v>3283</v>
      </c>
    </row>
    <row r="151" spans="1:18" x14ac:dyDescent="0.25">
      <c r="A151" s="899">
        <v>4</v>
      </c>
      <c r="B151" s="901" t="s">
        <v>2814</v>
      </c>
      <c r="C151" s="412" t="s">
        <v>3744</v>
      </c>
      <c r="D151" s="401" t="s">
        <v>7668</v>
      </c>
      <c r="E151" s="417" t="s">
        <v>3285</v>
      </c>
      <c r="F151" s="417">
        <v>4</v>
      </c>
      <c r="G151" s="418" t="s">
        <v>3348</v>
      </c>
      <c r="H151" s="417" t="s">
        <v>6758</v>
      </c>
      <c r="I151" s="401" t="s">
        <v>7669</v>
      </c>
      <c r="J151" s="417"/>
      <c r="K151" s="401"/>
      <c r="L151" s="417"/>
      <c r="M151" s="401"/>
      <c r="N151" s="417"/>
      <c r="O151" s="401"/>
      <c r="P151" s="417"/>
      <c r="Q151" s="401"/>
      <c r="R151" s="416" t="s">
        <v>7670</v>
      </c>
    </row>
    <row r="152" spans="1:18" x14ac:dyDescent="0.25">
      <c r="A152" s="899">
        <v>5</v>
      </c>
      <c r="B152" s="900" t="s">
        <v>2815</v>
      </c>
      <c r="C152" s="412" t="s">
        <v>3748</v>
      </c>
      <c r="D152" s="401" t="s">
        <v>7671</v>
      </c>
      <c r="E152" s="417" t="s">
        <v>3290</v>
      </c>
      <c r="F152" s="417">
        <v>3</v>
      </c>
      <c r="G152" s="417" t="s">
        <v>7665</v>
      </c>
      <c r="H152" s="417" t="s">
        <v>3748</v>
      </c>
      <c r="I152" s="401" t="s">
        <v>7672</v>
      </c>
      <c r="J152" s="417"/>
      <c r="K152" s="401"/>
      <c r="L152" s="417"/>
      <c r="M152" s="401"/>
      <c r="N152" s="417"/>
      <c r="O152" s="401"/>
      <c r="P152" s="417"/>
      <c r="Q152" s="401"/>
      <c r="R152" s="416" t="s">
        <v>7673</v>
      </c>
    </row>
    <row r="153" spans="1:18" x14ac:dyDescent="0.25">
      <c r="A153" s="899">
        <v>6</v>
      </c>
      <c r="B153" s="901" t="s">
        <v>2816</v>
      </c>
      <c r="C153" s="903" t="s">
        <v>4339</v>
      </c>
      <c r="D153" s="401" t="s">
        <v>7674</v>
      </c>
      <c r="E153" s="417" t="s">
        <v>3290</v>
      </c>
      <c r="F153" s="417">
        <v>64</v>
      </c>
      <c r="G153" s="420" t="s">
        <v>3289</v>
      </c>
      <c r="H153" s="417" t="s">
        <v>572</v>
      </c>
      <c r="I153" s="401"/>
      <c r="J153" s="417"/>
      <c r="K153" s="401"/>
      <c r="L153" s="417"/>
      <c r="M153" s="401"/>
      <c r="N153" s="417"/>
      <c r="O153" s="401"/>
      <c r="P153" s="417"/>
      <c r="Q153" s="401"/>
      <c r="R153" s="402" t="s">
        <v>3302</v>
      </c>
    </row>
    <row r="154" spans="1:18" x14ac:dyDescent="0.25">
      <c r="A154" s="899">
        <v>7</v>
      </c>
      <c r="B154" s="901" t="s">
        <v>2429</v>
      </c>
      <c r="C154" s="903" t="s">
        <v>6651</v>
      </c>
      <c r="D154" s="401" t="s">
        <v>7675</v>
      </c>
      <c r="E154" s="417" t="s">
        <v>3285</v>
      </c>
      <c r="F154" s="417">
        <v>1</v>
      </c>
      <c r="G154" s="417">
        <v>0</v>
      </c>
      <c r="H154" s="417">
        <v>0</v>
      </c>
      <c r="I154" s="401" t="s">
        <v>3396</v>
      </c>
      <c r="J154" s="417">
        <v>1</v>
      </c>
      <c r="K154" s="401" t="s">
        <v>7676</v>
      </c>
      <c r="L154" s="417">
        <v>2</v>
      </c>
      <c r="M154" s="401" t="s">
        <v>7677</v>
      </c>
      <c r="N154" s="417"/>
      <c r="O154" s="401"/>
      <c r="P154" s="417"/>
      <c r="Q154" s="401"/>
      <c r="R154" s="402" t="s">
        <v>3321</v>
      </c>
    </row>
    <row r="155" spans="1:18" x14ac:dyDescent="0.25">
      <c r="A155" s="899">
        <v>8</v>
      </c>
      <c r="B155" s="901" t="s">
        <v>7679</v>
      </c>
      <c r="C155" s="903" t="s">
        <v>5589</v>
      </c>
      <c r="D155" s="401" t="s">
        <v>7678</v>
      </c>
      <c r="E155" s="417" t="s">
        <v>3290</v>
      </c>
      <c r="F155" s="417">
        <v>64</v>
      </c>
      <c r="G155" s="420" t="s">
        <v>3289</v>
      </c>
      <c r="H155" s="417" t="s">
        <v>572</v>
      </c>
      <c r="I155" s="401"/>
      <c r="J155" s="417"/>
      <c r="K155" s="401"/>
      <c r="L155" s="417"/>
      <c r="M155" s="401"/>
      <c r="N155" s="417"/>
      <c r="O155" s="401"/>
      <c r="P155" s="417"/>
      <c r="Q155" s="401"/>
      <c r="R155" s="402" t="s">
        <v>3302</v>
      </c>
    </row>
    <row r="156" spans="1:18" x14ac:dyDescent="0.25">
      <c r="A156" s="899">
        <v>9</v>
      </c>
      <c r="B156" s="901" t="s">
        <v>7682</v>
      </c>
      <c r="C156" s="1148" t="s">
        <v>9558</v>
      </c>
      <c r="D156" s="401" t="s">
        <v>9559</v>
      </c>
      <c r="E156" s="417" t="s">
        <v>3295</v>
      </c>
      <c r="F156" s="417">
        <v>4.2</v>
      </c>
      <c r="G156" s="418" t="s">
        <v>3455</v>
      </c>
      <c r="H156" s="417" t="s">
        <v>572</v>
      </c>
      <c r="I156" s="401"/>
      <c r="J156" s="417"/>
      <c r="K156" s="401"/>
      <c r="L156" s="417"/>
      <c r="M156" s="401"/>
      <c r="N156" s="417"/>
      <c r="O156" s="401"/>
      <c r="P156" s="417"/>
      <c r="Q156" s="401"/>
      <c r="R156" s="416" t="s">
        <v>7681</v>
      </c>
    </row>
    <row r="157" spans="1:18" x14ac:dyDescent="0.25">
      <c r="A157" s="899">
        <v>10</v>
      </c>
      <c r="B157" s="901" t="s">
        <v>7684</v>
      </c>
      <c r="C157" s="904" t="s">
        <v>9557</v>
      </c>
      <c r="D157" s="401" t="s">
        <v>7680</v>
      </c>
      <c r="E157" s="417" t="s">
        <v>3295</v>
      </c>
      <c r="F157" s="417">
        <v>4.2</v>
      </c>
      <c r="G157" s="418" t="s">
        <v>3455</v>
      </c>
      <c r="H157" s="417" t="s">
        <v>572</v>
      </c>
      <c r="I157" s="401"/>
      <c r="J157" s="417"/>
      <c r="K157" s="401"/>
      <c r="L157" s="417"/>
      <c r="M157" s="401"/>
      <c r="N157" s="417"/>
      <c r="O157" s="401"/>
      <c r="P157" s="417"/>
      <c r="Q157" s="401"/>
      <c r="R157" s="416" t="s">
        <v>7681</v>
      </c>
    </row>
    <row r="158" spans="1:18" x14ac:dyDescent="0.25">
      <c r="A158" s="899">
        <v>11</v>
      </c>
      <c r="B158" s="901" t="s">
        <v>7685</v>
      </c>
      <c r="C158" s="905" t="s">
        <v>6978</v>
      </c>
      <c r="D158" s="401" t="s">
        <v>9560</v>
      </c>
      <c r="E158" s="417" t="s">
        <v>3285</v>
      </c>
      <c r="F158" s="417">
        <v>3</v>
      </c>
      <c r="G158" s="418" t="s">
        <v>3286</v>
      </c>
      <c r="H158" s="417" t="s">
        <v>572</v>
      </c>
      <c r="I158" s="401" t="s">
        <v>7683</v>
      </c>
      <c r="J158" s="417"/>
      <c r="K158" s="401"/>
      <c r="L158" s="417"/>
      <c r="M158" s="401"/>
      <c r="N158" s="417"/>
      <c r="O158" s="401"/>
      <c r="P158" s="417"/>
      <c r="Q158" s="401"/>
      <c r="R158" s="416" t="s">
        <v>7681</v>
      </c>
    </row>
    <row r="159" spans="1:18" x14ac:dyDescent="0.25">
      <c r="A159" s="899">
        <v>12</v>
      </c>
      <c r="B159" s="901" t="s">
        <v>7686</v>
      </c>
      <c r="C159" s="905" t="s">
        <v>6979</v>
      </c>
      <c r="D159" s="401" t="s">
        <v>9561</v>
      </c>
      <c r="E159" s="417" t="s">
        <v>3285</v>
      </c>
      <c r="F159" s="417">
        <v>3</v>
      </c>
      <c r="G159" s="418" t="s">
        <v>3286</v>
      </c>
      <c r="H159" s="417" t="s">
        <v>572</v>
      </c>
      <c r="I159" s="401" t="s">
        <v>7683</v>
      </c>
      <c r="J159" s="417"/>
      <c r="K159" s="401"/>
      <c r="L159" s="417"/>
      <c r="M159" s="401"/>
      <c r="N159" s="417"/>
      <c r="O159" s="401"/>
      <c r="P159" s="417"/>
      <c r="Q159" s="401"/>
      <c r="R159" s="416" t="s">
        <v>7681</v>
      </c>
    </row>
    <row r="160" spans="1:18" x14ac:dyDescent="0.25">
      <c r="A160" s="899">
        <v>13</v>
      </c>
      <c r="B160" s="901" t="s">
        <v>7687</v>
      </c>
      <c r="C160" s="905" t="s">
        <v>6980</v>
      </c>
      <c r="D160" s="401" t="s">
        <v>9562</v>
      </c>
      <c r="E160" s="417" t="s">
        <v>3285</v>
      </c>
      <c r="F160" s="417">
        <v>3</v>
      </c>
      <c r="G160" s="418" t="s">
        <v>3286</v>
      </c>
      <c r="H160" s="417" t="s">
        <v>572</v>
      </c>
      <c r="I160" s="401" t="s">
        <v>7683</v>
      </c>
      <c r="J160" s="417"/>
      <c r="K160" s="401"/>
      <c r="L160" s="417"/>
      <c r="M160" s="401"/>
      <c r="N160" s="417"/>
      <c r="O160" s="401"/>
      <c r="P160" s="417"/>
      <c r="Q160" s="401"/>
      <c r="R160" s="416" t="s">
        <v>7681</v>
      </c>
    </row>
    <row r="161" spans="1:18" x14ac:dyDescent="0.25">
      <c r="A161" s="899">
        <v>14</v>
      </c>
      <c r="B161" s="901" t="s">
        <v>7688</v>
      </c>
      <c r="C161" s="905" t="s">
        <v>6981</v>
      </c>
      <c r="D161" s="401" t="s">
        <v>9563</v>
      </c>
      <c r="E161" s="417" t="s">
        <v>3285</v>
      </c>
      <c r="F161" s="417">
        <v>3</v>
      </c>
      <c r="G161" s="418" t="s">
        <v>3286</v>
      </c>
      <c r="H161" s="417" t="s">
        <v>572</v>
      </c>
      <c r="I161" s="401" t="s">
        <v>7683</v>
      </c>
      <c r="J161" s="417"/>
      <c r="K161" s="401"/>
      <c r="L161" s="417"/>
      <c r="M161" s="401"/>
      <c r="N161" s="417"/>
      <c r="O161" s="401"/>
      <c r="P161" s="417"/>
      <c r="Q161" s="401"/>
      <c r="R161" s="416" t="s">
        <v>7681</v>
      </c>
    </row>
    <row r="162" spans="1:18" x14ac:dyDescent="0.25">
      <c r="A162" s="899">
        <v>15</v>
      </c>
      <c r="B162" s="901" t="s">
        <v>7690</v>
      </c>
      <c r="C162" s="903" t="s">
        <v>8938</v>
      </c>
      <c r="D162" s="401" t="s">
        <v>8975</v>
      </c>
      <c r="E162" s="417" t="s">
        <v>3290</v>
      </c>
      <c r="F162" s="417">
        <v>64</v>
      </c>
      <c r="G162" s="420" t="s">
        <v>3289</v>
      </c>
      <c r="H162" s="417" t="s">
        <v>572</v>
      </c>
      <c r="I162" s="401"/>
      <c r="J162" s="417"/>
      <c r="K162" s="401"/>
      <c r="L162" s="417"/>
      <c r="M162" s="401"/>
      <c r="N162" s="417"/>
      <c r="O162" s="401"/>
      <c r="P162" s="417"/>
      <c r="Q162" s="401"/>
      <c r="R162" s="402" t="s">
        <v>3302</v>
      </c>
    </row>
    <row r="163" spans="1:18" x14ac:dyDescent="0.25">
      <c r="A163" s="899">
        <v>16</v>
      </c>
      <c r="B163" s="901" t="s">
        <v>7692</v>
      </c>
      <c r="C163" s="903" t="s">
        <v>8941</v>
      </c>
      <c r="D163" s="401" t="s">
        <v>8976</v>
      </c>
      <c r="E163" s="417" t="s">
        <v>3290</v>
      </c>
      <c r="F163" s="417">
        <v>256</v>
      </c>
      <c r="G163" s="420" t="s">
        <v>572</v>
      </c>
      <c r="H163" s="417" t="s">
        <v>572</v>
      </c>
      <c r="I163" s="401"/>
      <c r="J163" s="417"/>
      <c r="K163" s="401"/>
      <c r="L163" s="417"/>
      <c r="M163" s="401"/>
      <c r="N163" s="417"/>
      <c r="O163" s="401"/>
      <c r="P163" s="417"/>
      <c r="Q163" s="401"/>
      <c r="R163" s="402" t="s">
        <v>3302</v>
      </c>
    </row>
    <row r="164" spans="1:18" x14ac:dyDescent="0.25">
      <c r="A164" s="899">
        <v>17</v>
      </c>
      <c r="B164" s="901" t="s">
        <v>7694</v>
      </c>
      <c r="C164" s="1027" t="s">
        <v>8942</v>
      </c>
      <c r="D164" s="401" t="s">
        <v>8977</v>
      </c>
      <c r="E164" s="901" t="s">
        <v>3285</v>
      </c>
      <c r="F164" s="901">
        <v>1</v>
      </c>
      <c r="G164" s="901">
        <v>0</v>
      </c>
      <c r="H164" s="901">
        <v>1</v>
      </c>
      <c r="I164" s="902" t="s">
        <v>8</v>
      </c>
      <c r="J164" s="901">
        <v>2</v>
      </c>
      <c r="K164" s="902" t="s">
        <v>8971</v>
      </c>
      <c r="L164" s="901">
        <v>3</v>
      </c>
      <c r="M164" s="902" t="s">
        <v>8970</v>
      </c>
      <c r="N164" s="901">
        <v>4</v>
      </c>
      <c r="O164" s="902" t="s">
        <v>8972</v>
      </c>
      <c r="P164" s="901">
        <v>5</v>
      </c>
      <c r="Q164" s="902" t="s">
        <v>10</v>
      </c>
      <c r="R164" s="1008" t="s">
        <v>3321</v>
      </c>
    </row>
    <row r="165" spans="1:18" x14ac:dyDescent="0.25">
      <c r="A165" s="899">
        <v>18</v>
      </c>
      <c r="B165" s="901" t="s">
        <v>7696</v>
      </c>
      <c r="C165" s="903" t="s">
        <v>9085</v>
      </c>
      <c r="D165" s="401" t="s">
        <v>9096</v>
      </c>
      <c r="E165" s="417" t="s">
        <v>3290</v>
      </c>
      <c r="F165" s="417">
        <v>64</v>
      </c>
      <c r="G165" s="420" t="s">
        <v>3289</v>
      </c>
      <c r="H165" s="417" t="s">
        <v>572</v>
      </c>
      <c r="I165" s="401"/>
      <c r="J165" s="417"/>
      <c r="K165" s="401"/>
      <c r="L165" s="417"/>
      <c r="M165" s="401"/>
      <c r="N165" s="417"/>
      <c r="O165" s="401"/>
      <c r="P165" s="417"/>
      <c r="Q165" s="401"/>
      <c r="R165" s="402" t="s">
        <v>3302</v>
      </c>
    </row>
    <row r="166" spans="1:18" x14ac:dyDescent="0.25">
      <c r="A166" s="899">
        <v>19</v>
      </c>
      <c r="B166" s="901" t="s">
        <v>7702</v>
      </c>
      <c r="C166" s="903" t="s">
        <v>8939</v>
      </c>
      <c r="D166" s="401" t="s">
        <v>9097</v>
      </c>
      <c r="E166" s="417" t="s">
        <v>3290</v>
      </c>
      <c r="F166" s="417">
        <v>4</v>
      </c>
      <c r="G166" s="417" t="s">
        <v>3348</v>
      </c>
      <c r="H166" s="417" t="s">
        <v>572</v>
      </c>
      <c r="I166" s="401"/>
      <c r="J166" s="417"/>
      <c r="K166" s="401"/>
      <c r="L166" s="417"/>
      <c r="M166" s="401"/>
      <c r="N166" s="417"/>
      <c r="O166" s="401"/>
      <c r="P166" s="417"/>
      <c r="Q166" s="401"/>
      <c r="R166" s="402" t="s">
        <v>3321</v>
      </c>
    </row>
    <row r="167" spans="1:18" x14ac:dyDescent="0.25">
      <c r="A167" s="899">
        <v>20</v>
      </c>
      <c r="B167" s="901" t="s">
        <v>7708</v>
      </c>
      <c r="C167" s="1028" t="s">
        <v>3766</v>
      </c>
      <c r="D167" s="401" t="s">
        <v>7689</v>
      </c>
      <c r="E167" s="417" t="s">
        <v>3290</v>
      </c>
      <c r="F167" s="417">
        <v>64</v>
      </c>
      <c r="G167" s="420" t="s">
        <v>3289</v>
      </c>
      <c r="H167" s="417" t="s">
        <v>572</v>
      </c>
      <c r="I167" s="401"/>
      <c r="J167" s="417"/>
      <c r="K167" s="401"/>
      <c r="L167" s="417"/>
      <c r="M167" s="401"/>
      <c r="N167" s="417"/>
      <c r="O167" s="401"/>
      <c r="P167" s="417"/>
      <c r="Q167" s="401"/>
      <c r="R167" s="402" t="s">
        <v>3302</v>
      </c>
    </row>
    <row r="168" spans="1:18" x14ac:dyDescent="0.25">
      <c r="A168" s="899">
        <v>21</v>
      </c>
      <c r="B168" s="901" t="s">
        <v>2817</v>
      </c>
      <c r="C168" s="903" t="s">
        <v>7028</v>
      </c>
      <c r="D168" s="401" t="s">
        <v>7691</v>
      </c>
      <c r="E168" s="417" t="s">
        <v>3290</v>
      </c>
      <c r="F168" s="417">
        <v>4</v>
      </c>
      <c r="G168" s="417" t="s">
        <v>3348</v>
      </c>
      <c r="H168" s="417" t="s">
        <v>572</v>
      </c>
      <c r="I168" s="401"/>
      <c r="J168" s="417"/>
      <c r="K168" s="401"/>
      <c r="L168" s="417"/>
      <c r="M168" s="401"/>
      <c r="N168" s="417"/>
      <c r="O168" s="401"/>
      <c r="P168" s="417"/>
      <c r="Q168" s="401"/>
      <c r="R168" s="402" t="s">
        <v>3321</v>
      </c>
    </row>
    <row r="169" spans="1:18" x14ac:dyDescent="0.25">
      <c r="A169" s="899">
        <v>22</v>
      </c>
      <c r="B169" s="901" t="s">
        <v>2818</v>
      </c>
      <c r="C169" s="906" t="s">
        <v>6977</v>
      </c>
      <c r="D169" s="401" t="s">
        <v>7693</v>
      </c>
      <c r="E169" s="417" t="s">
        <v>3290</v>
      </c>
      <c r="F169" s="417">
        <v>64</v>
      </c>
      <c r="G169" s="420" t="s">
        <v>3289</v>
      </c>
      <c r="H169" s="417" t="s">
        <v>572</v>
      </c>
      <c r="I169" s="401"/>
      <c r="J169" s="417"/>
      <c r="K169" s="401"/>
      <c r="L169" s="417"/>
      <c r="M169" s="401"/>
      <c r="N169" s="417"/>
      <c r="O169" s="401"/>
      <c r="P169" s="417"/>
      <c r="Q169" s="401"/>
      <c r="R169" s="402" t="s">
        <v>3302</v>
      </c>
    </row>
    <row r="170" spans="1:18" x14ac:dyDescent="0.25">
      <c r="A170" s="899">
        <v>23</v>
      </c>
      <c r="B170" s="901" t="s">
        <v>2819</v>
      </c>
      <c r="C170" s="903" t="s">
        <v>7027</v>
      </c>
      <c r="D170" s="401" t="s">
        <v>7695</v>
      </c>
      <c r="E170" s="417" t="s">
        <v>3290</v>
      </c>
      <c r="F170" s="417">
        <v>4</v>
      </c>
      <c r="G170" s="417" t="s">
        <v>3348</v>
      </c>
      <c r="H170" s="417" t="s">
        <v>572</v>
      </c>
      <c r="I170" s="401"/>
      <c r="J170" s="417"/>
      <c r="K170" s="401"/>
      <c r="L170" s="417"/>
      <c r="M170" s="401"/>
      <c r="N170" s="417"/>
      <c r="O170" s="401"/>
      <c r="P170" s="417"/>
      <c r="Q170" s="401"/>
      <c r="R170" s="402" t="s">
        <v>3321</v>
      </c>
    </row>
    <row r="171" spans="1:18" x14ac:dyDescent="0.25">
      <c r="A171" s="899">
        <v>24</v>
      </c>
      <c r="B171" s="901" t="s">
        <v>7714</v>
      </c>
      <c r="C171" s="903" t="s">
        <v>3800</v>
      </c>
      <c r="D171" s="401" t="s">
        <v>7697</v>
      </c>
      <c r="E171" s="417" t="s">
        <v>3285</v>
      </c>
      <c r="F171" s="417">
        <v>1</v>
      </c>
      <c r="G171" s="417">
        <v>0</v>
      </c>
      <c r="H171" s="417">
        <v>0</v>
      </c>
      <c r="I171" s="401" t="s">
        <v>7698</v>
      </c>
      <c r="J171" s="417">
        <v>1</v>
      </c>
      <c r="K171" s="401" t="s">
        <v>7699</v>
      </c>
      <c r="L171" s="417">
        <v>2</v>
      </c>
      <c r="M171" s="401" t="s">
        <v>7700</v>
      </c>
      <c r="N171" s="417">
        <v>3</v>
      </c>
      <c r="O171" s="401" t="s">
        <v>7701</v>
      </c>
      <c r="P171" s="417"/>
      <c r="Q171" s="401"/>
      <c r="R171" s="402" t="s">
        <v>3321</v>
      </c>
    </row>
    <row r="172" spans="1:18" x14ac:dyDescent="0.25">
      <c r="A172" s="899">
        <v>25</v>
      </c>
      <c r="B172" s="901" t="s">
        <v>2820</v>
      </c>
      <c r="C172" s="906" t="s">
        <v>4462</v>
      </c>
      <c r="D172" s="401" t="s">
        <v>7703</v>
      </c>
      <c r="E172" s="417" t="s">
        <v>3285</v>
      </c>
      <c r="F172" s="417">
        <v>1</v>
      </c>
      <c r="G172" s="417">
        <v>0</v>
      </c>
      <c r="H172" s="417">
        <v>0</v>
      </c>
      <c r="I172" s="401" t="s">
        <v>7698</v>
      </c>
      <c r="J172" s="417">
        <v>1</v>
      </c>
      <c r="K172" s="401" t="s">
        <v>7704</v>
      </c>
      <c r="L172" s="417">
        <v>2</v>
      </c>
      <c r="M172" s="401" t="s">
        <v>7705</v>
      </c>
      <c r="N172" s="417">
        <v>3</v>
      </c>
      <c r="O172" s="401" t="s">
        <v>7706</v>
      </c>
      <c r="P172" s="417">
        <v>4</v>
      </c>
      <c r="Q172" s="401" t="s">
        <v>7707</v>
      </c>
      <c r="R172" s="402" t="s">
        <v>3321</v>
      </c>
    </row>
    <row r="173" spans="1:18" x14ac:dyDescent="0.25">
      <c r="A173" s="899">
        <v>26</v>
      </c>
      <c r="B173" s="901" t="s">
        <v>7717</v>
      </c>
      <c r="C173" s="903" t="s">
        <v>3761</v>
      </c>
      <c r="D173" s="907" t="s">
        <v>7709</v>
      </c>
      <c r="E173" s="417" t="s">
        <v>3285</v>
      </c>
      <c r="F173" s="417">
        <v>3</v>
      </c>
      <c r="G173" s="418" t="s">
        <v>3286</v>
      </c>
      <c r="H173" s="417" t="s">
        <v>572</v>
      </c>
      <c r="I173" s="401"/>
      <c r="J173" s="417"/>
      <c r="K173" s="401"/>
      <c r="L173" s="417"/>
      <c r="M173" s="401"/>
      <c r="N173" s="417"/>
      <c r="O173" s="401"/>
      <c r="P173" s="417"/>
      <c r="Q173" s="401"/>
      <c r="R173" s="402" t="s">
        <v>3321</v>
      </c>
    </row>
    <row r="174" spans="1:18" x14ac:dyDescent="0.25">
      <c r="A174" s="899">
        <v>27</v>
      </c>
      <c r="B174" s="901" t="s">
        <v>2822</v>
      </c>
      <c r="C174" s="903" t="s">
        <v>6984</v>
      </c>
      <c r="D174" s="907" t="s">
        <v>7710</v>
      </c>
      <c r="E174" s="417" t="s">
        <v>3290</v>
      </c>
      <c r="F174" s="417">
        <v>64</v>
      </c>
      <c r="G174" s="420" t="s">
        <v>3289</v>
      </c>
      <c r="H174" s="417" t="s">
        <v>572</v>
      </c>
      <c r="I174" s="401"/>
      <c r="J174" s="417"/>
      <c r="K174" s="401"/>
      <c r="L174" s="417"/>
      <c r="M174" s="401"/>
      <c r="N174" s="417"/>
      <c r="O174" s="401"/>
      <c r="P174" s="417"/>
      <c r="Q174" s="401"/>
      <c r="R174" s="402" t="s">
        <v>3302</v>
      </c>
    </row>
    <row r="175" spans="1:18" x14ac:dyDescent="0.25">
      <c r="A175" s="899">
        <v>28</v>
      </c>
      <c r="B175" s="901" t="s">
        <v>7720</v>
      </c>
      <c r="C175" s="903" t="s">
        <v>6985</v>
      </c>
      <c r="D175" s="907" t="s">
        <v>7711</v>
      </c>
      <c r="E175" s="417" t="s">
        <v>3285</v>
      </c>
      <c r="F175" s="417">
        <v>4</v>
      </c>
      <c r="G175" s="418" t="s">
        <v>7712</v>
      </c>
      <c r="H175" s="417" t="s">
        <v>572</v>
      </c>
      <c r="I175" s="401"/>
      <c r="J175" s="417"/>
      <c r="K175" s="401"/>
      <c r="L175" s="417"/>
      <c r="M175" s="401"/>
      <c r="N175" s="417"/>
      <c r="O175" s="401"/>
      <c r="P175" s="417"/>
      <c r="Q175" s="401"/>
      <c r="R175" s="402" t="s">
        <v>3321</v>
      </c>
    </row>
    <row r="176" spans="1:18" x14ac:dyDescent="0.25">
      <c r="A176" s="899">
        <v>29</v>
      </c>
      <c r="B176" s="901" t="s">
        <v>7725</v>
      </c>
      <c r="C176" s="903" t="s">
        <v>6983</v>
      </c>
      <c r="D176" s="907" t="s">
        <v>7713</v>
      </c>
      <c r="E176" s="417" t="s">
        <v>3290</v>
      </c>
      <c r="F176" s="417">
        <v>4</v>
      </c>
      <c r="G176" s="417" t="s">
        <v>3348</v>
      </c>
      <c r="H176" s="417" t="s">
        <v>572</v>
      </c>
      <c r="I176" s="401"/>
      <c r="J176" s="417"/>
      <c r="K176" s="401"/>
      <c r="L176" s="417"/>
      <c r="M176" s="401"/>
      <c r="N176" s="417"/>
      <c r="O176" s="401"/>
      <c r="P176" s="417"/>
      <c r="Q176" s="401"/>
      <c r="R176" s="402" t="s">
        <v>3321</v>
      </c>
    </row>
    <row r="177" spans="1:18" x14ac:dyDescent="0.25">
      <c r="A177" s="899">
        <v>30</v>
      </c>
      <c r="B177" s="901" t="s">
        <v>2824</v>
      </c>
      <c r="C177" s="903" t="s">
        <v>3925</v>
      </c>
      <c r="D177" s="401" t="s">
        <v>7715</v>
      </c>
      <c r="E177" s="417" t="s">
        <v>3290</v>
      </c>
      <c r="F177" s="417">
        <v>64</v>
      </c>
      <c r="G177" s="420" t="s">
        <v>3289</v>
      </c>
      <c r="H177" s="417" t="s">
        <v>572</v>
      </c>
      <c r="I177" s="401"/>
      <c r="J177" s="417"/>
      <c r="K177" s="401"/>
      <c r="L177" s="417"/>
      <c r="M177" s="401"/>
      <c r="N177" s="417"/>
      <c r="O177" s="401"/>
      <c r="P177" s="417"/>
      <c r="Q177" s="401"/>
      <c r="R177" s="402" t="s">
        <v>3302</v>
      </c>
    </row>
    <row r="178" spans="1:18" x14ac:dyDescent="0.25">
      <c r="A178" s="899">
        <v>31</v>
      </c>
      <c r="B178" s="901" t="s">
        <v>1577</v>
      </c>
      <c r="C178" s="903" t="s">
        <v>7029</v>
      </c>
      <c r="D178" s="401" t="s">
        <v>7716</v>
      </c>
      <c r="E178" s="417" t="s">
        <v>3290</v>
      </c>
      <c r="F178" s="417">
        <v>4</v>
      </c>
      <c r="G178" s="417" t="s">
        <v>3348</v>
      </c>
      <c r="H178" s="417" t="s">
        <v>572</v>
      </c>
      <c r="I178" s="401"/>
      <c r="J178" s="417"/>
      <c r="K178" s="401"/>
      <c r="L178" s="417"/>
      <c r="M178" s="401"/>
      <c r="N178" s="417"/>
      <c r="O178" s="401"/>
      <c r="P178" s="417"/>
      <c r="Q178" s="401"/>
      <c r="R178" s="402" t="s">
        <v>3321</v>
      </c>
    </row>
    <row r="179" spans="1:18" x14ac:dyDescent="0.25">
      <c r="A179" s="899">
        <v>32</v>
      </c>
      <c r="B179" s="901" t="s">
        <v>7733</v>
      </c>
      <c r="C179" s="903" t="s">
        <v>3928</v>
      </c>
      <c r="D179" s="401" t="s">
        <v>7718</v>
      </c>
      <c r="E179" s="417" t="s">
        <v>3290</v>
      </c>
      <c r="F179" s="417">
        <v>64</v>
      </c>
      <c r="G179" s="417" t="s">
        <v>572</v>
      </c>
      <c r="H179" s="417"/>
      <c r="I179" s="401"/>
      <c r="J179" s="417"/>
      <c r="K179" s="401"/>
      <c r="L179" s="417"/>
      <c r="M179" s="401"/>
      <c r="N179" s="417"/>
      <c r="O179" s="401"/>
      <c r="P179" s="417"/>
      <c r="Q179" s="401"/>
      <c r="R179" s="402" t="s">
        <v>3302</v>
      </c>
    </row>
    <row r="180" spans="1:18" x14ac:dyDescent="0.25">
      <c r="A180" s="899">
        <v>33</v>
      </c>
      <c r="B180" s="901" t="s">
        <v>7739</v>
      </c>
      <c r="C180" s="903" t="s">
        <v>3927</v>
      </c>
      <c r="D180" s="401" t="s">
        <v>7719</v>
      </c>
      <c r="E180" s="417" t="s">
        <v>3290</v>
      </c>
      <c r="F180" s="417">
        <v>256</v>
      </c>
      <c r="G180" s="417" t="s">
        <v>572</v>
      </c>
      <c r="H180" s="417"/>
      <c r="I180" s="401"/>
      <c r="J180" s="417"/>
      <c r="K180" s="401"/>
      <c r="L180" s="417"/>
      <c r="M180" s="401"/>
      <c r="N180" s="417"/>
      <c r="O180" s="401"/>
      <c r="P180" s="417"/>
      <c r="Q180" s="401"/>
      <c r="R180" s="402" t="s">
        <v>3302</v>
      </c>
    </row>
    <row r="181" spans="1:18" x14ac:dyDescent="0.25">
      <c r="A181" s="899">
        <v>34</v>
      </c>
      <c r="B181" s="901" t="s">
        <v>7744</v>
      </c>
      <c r="C181" s="903" t="s">
        <v>1304</v>
      </c>
      <c r="D181" s="401" t="s">
        <v>7721</v>
      </c>
      <c r="E181" s="417" t="s">
        <v>3285</v>
      </c>
      <c r="F181" s="417">
        <v>1</v>
      </c>
      <c r="G181" s="419">
        <v>0</v>
      </c>
      <c r="H181" s="908">
        <v>0</v>
      </c>
      <c r="I181" s="401" t="s">
        <v>7722</v>
      </c>
      <c r="J181" s="417">
        <v>1</v>
      </c>
      <c r="K181" s="401" t="s">
        <v>7723</v>
      </c>
      <c r="L181" s="417">
        <v>2</v>
      </c>
      <c r="M181" s="401" t="s">
        <v>7724</v>
      </c>
      <c r="N181" s="417"/>
      <c r="O181" s="401"/>
      <c r="P181" s="417"/>
      <c r="Q181" s="401"/>
      <c r="R181" s="402" t="s">
        <v>3321</v>
      </c>
    </row>
    <row r="182" spans="1:18" x14ac:dyDescent="0.25">
      <c r="A182" s="899">
        <v>35</v>
      </c>
      <c r="B182" s="901" t="s">
        <v>7746</v>
      </c>
      <c r="C182" s="903" t="s">
        <v>6958</v>
      </c>
      <c r="D182" s="401" t="s">
        <v>7726</v>
      </c>
      <c r="E182" s="417" t="s">
        <v>3290</v>
      </c>
      <c r="F182" s="417">
        <v>64</v>
      </c>
      <c r="G182" s="417" t="s">
        <v>572</v>
      </c>
      <c r="H182" s="417" t="s">
        <v>1563</v>
      </c>
      <c r="I182" s="401" t="s">
        <v>7727</v>
      </c>
      <c r="J182" s="417" t="s">
        <v>2699</v>
      </c>
      <c r="K182" s="401" t="s">
        <v>7728</v>
      </c>
      <c r="L182" s="417" t="s">
        <v>7729</v>
      </c>
      <c r="M182" s="401" t="s">
        <v>7730</v>
      </c>
      <c r="N182" s="417"/>
      <c r="O182" s="401"/>
      <c r="P182" s="417"/>
      <c r="Q182" s="401"/>
      <c r="R182" s="402" t="s">
        <v>3321</v>
      </c>
    </row>
    <row r="183" spans="1:18" x14ac:dyDescent="0.25">
      <c r="A183" s="899">
        <v>36</v>
      </c>
      <c r="B183" s="901" t="s">
        <v>2825</v>
      </c>
      <c r="C183" s="903" t="s">
        <v>3932</v>
      </c>
      <c r="D183" s="401" t="s">
        <v>7731</v>
      </c>
      <c r="E183" s="417" t="s">
        <v>3290</v>
      </c>
      <c r="F183" s="417">
        <v>64</v>
      </c>
      <c r="G183" s="420" t="s">
        <v>3289</v>
      </c>
      <c r="H183" s="417" t="s">
        <v>572</v>
      </c>
      <c r="I183" s="401"/>
      <c r="J183" s="417"/>
      <c r="K183" s="401"/>
      <c r="L183" s="417"/>
      <c r="M183" s="401"/>
      <c r="N183" s="417"/>
      <c r="O183" s="401"/>
      <c r="P183" s="417"/>
      <c r="Q183" s="401"/>
      <c r="R183" s="402" t="s">
        <v>3302</v>
      </c>
    </row>
    <row r="184" spans="1:18" x14ac:dyDescent="0.25">
      <c r="A184" s="899">
        <v>37</v>
      </c>
      <c r="B184" s="901" t="s">
        <v>7750</v>
      </c>
      <c r="C184" s="909" t="s">
        <v>6982</v>
      </c>
      <c r="D184" s="401" t="s">
        <v>7732</v>
      </c>
      <c r="E184" s="417" t="s">
        <v>3290</v>
      </c>
      <c r="F184" s="417">
        <v>4</v>
      </c>
      <c r="G184" s="417" t="s">
        <v>3348</v>
      </c>
      <c r="H184" s="417" t="s">
        <v>572</v>
      </c>
      <c r="I184" s="401"/>
      <c r="J184" s="417"/>
      <c r="K184" s="401"/>
      <c r="L184" s="417"/>
      <c r="M184" s="401"/>
      <c r="N184" s="417"/>
      <c r="O184" s="401"/>
      <c r="P184" s="417"/>
      <c r="Q184" s="401"/>
      <c r="R184" s="402" t="s">
        <v>3321</v>
      </c>
    </row>
    <row r="185" spans="1:18" x14ac:dyDescent="0.25">
      <c r="A185" s="899">
        <v>38</v>
      </c>
      <c r="B185" s="901" t="s">
        <v>7757</v>
      </c>
      <c r="C185" s="903" t="s">
        <v>6976</v>
      </c>
      <c r="D185" s="401" t="s">
        <v>7734</v>
      </c>
      <c r="E185" s="417" t="s">
        <v>3285</v>
      </c>
      <c r="F185" s="417">
        <v>1</v>
      </c>
      <c r="G185" s="419">
        <v>0</v>
      </c>
      <c r="H185" s="908">
        <v>0</v>
      </c>
      <c r="I185" s="401" t="s">
        <v>7735</v>
      </c>
      <c r="J185" s="417">
        <v>1</v>
      </c>
      <c r="K185" s="401" t="s">
        <v>7736</v>
      </c>
      <c r="L185" s="417">
        <v>2</v>
      </c>
      <c r="M185" s="401" t="s">
        <v>7737</v>
      </c>
      <c r="N185" s="417">
        <v>3</v>
      </c>
      <c r="O185" s="401" t="s">
        <v>7738</v>
      </c>
      <c r="P185" s="417"/>
      <c r="Q185" s="401"/>
      <c r="R185" s="402" t="s">
        <v>3321</v>
      </c>
    </row>
    <row r="186" spans="1:18" x14ac:dyDescent="0.25">
      <c r="A186" s="899">
        <v>39</v>
      </c>
      <c r="B186" s="901" t="s">
        <v>2827</v>
      </c>
      <c r="C186" s="903" t="s">
        <v>6975</v>
      </c>
      <c r="D186" s="401" t="s">
        <v>7740</v>
      </c>
      <c r="E186" s="417" t="s">
        <v>3285</v>
      </c>
      <c r="F186" s="417">
        <v>1</v>
      </c>
      <c r="G186" s="419">
        <v>0</v>
      </c>
      <c r="H186" s="417">
        <v>1</v>
      </c>
      <c r="I186" s="401" t="s">
        <v>7741</v>
      </c>
      <c r="J186" s="417">
        <v>2</v>
      </c>
      <c r="K186" s="401" t="s">
        <v>7742</v>
      </c>
      <c r="L186" s="417">
        <v>3</v>
      </c>
      <c r="M186" s="401" t="s">
        <v>7743</v>
      </c>
      <c r="N186" s="417"/>
      <c r="O186" s="401"/>
      <c r="P186" s="417"/>
      <c r="Q186" s="401"/>
      <c r="R186" s="402" t="s">
        <v>3321</v>
      </c>
    </row>
    <row r="187" spans="1:18" x14ac:dyDescent="0.25">
      <c r="A187" s="899">
        <v>40</v>
      </c>
      <c r="B187" s="901" t="s">
        <v>2828</v>
      </c>
      <c r="C187" s="903" t="s">
        <v>3929</v>
      </c>
      <c r="D187" s="401" t="s">
        <v>7745</v>
      </c>
      <c r="E187" s="417" t="s">
        <v>3290</v>
      </c>
      <c r="F187" s="417">
        <v>64</v>
      </c>
      <c r="G187" s="420" t="s">
        <v>3289</v>
      </c>
      <c r="H187" s="417" t="s">
        <v>572</v>
      </c>
      <c r="I187" s="401"/>
      <c r="J187" s="417"/>
      <c r="K187" s="401"/>
      <c r="L187" s="417"/>
      <c r="M187" s="401"/>
      <c r="N187" s="417"/>
      <c r="O187" s="401"/>
      <c r="P187" s="417"/>
      <c r="Q187" s="401"/>
      <c r="R187" s="402" t="s">
        <v>3302</v>
      </c>
    </row>
    <row r="188" spans="1:18" x14ac:dyDescent="0.25">
      <c r="A188" s="899">
        <v>41</v>
      </c>
      <c r="B188" s="901" t="s">
        <v>7762</v>
      </c>
      <c r="C188" s="903" t="s">
        <v>6986</v>
      </c>
      <c r="D188" s="401" t="s">
        <v>7747</v>
      </c>
      <c r="E188" s="417" t="s">
        <v>3290</v>
      </c>
      <c r="F188" s="417">
        <v>4</v>
      </c>
      <c r="G188" s="417" t="s">
        <v>3348</v>
      </c>
      <c r="H188" s="417" t="s">
        <v>572</v>
      </c>
      <c r="I188" s="401"/>
      <c r="J188" s="417"/>
      <c r="K188" s="401"/>
      <c r="L188" s="417"/>
      <c r="M188" s="401"/>
      <c r="N188" s="417"/>
      <c r="O188" s="401"/>
      <c r="P188" s="417"/>
      <c r="Q188" s="401"/>
      <c r="R188" s="402" t="s">
        <v>3321</v>
      </c>
    </row>
    <row r="189" spans="1:18" x14ac:dyDescent="0.25">
      <c r="A189" s="899">
        <v>42</v>
      </c>
      <c r="B189" s="901" t="s">
        <v>2829</v>
      </c>
      <c r="C189" s="905" t="s">
        <v>6974</v>
      </c>
      <c r="D189" s="401" t="s">
        <v>7748</v>
      </c>
      <c r="E189" s="417" t="s">
        <v>3290</v>
      </c>
      <c r="F189" s="417">
        <v>4</v>
      </c>
      <c r="G189" s="417" t="s">
        <v>3348</v>
      </c>
      <c r="H189" s="417" t="s">
        <v>572</v>
      </c>
      <c r="I189" s="401"/>
      <c r="J189" s="417"/>
      <c r="K189" s="401"/>
      <c r="L189" s="417"/>
      <c r="M189" s="401"/>
      <c r="N189" s="417"/>
      <c r="O189" s="401"/>
      <c r="P189" s="417"/>
      <c r="Q189" s="401"/>
      <c r="R189" s="416" t="s">
        <v>7749</v>
      </c>
    </row>
    <row r="190" spans="1:18" x14ac:dyDescent="0.25">
      <c r="A190" s="899">
        <v>43</v>
      </c>
      <c r="B190" s="901" t="s">
        <v>2830</v>
      </c>
      <c r="C190" s="905" t="s">
        <v>7001</v>
      </c>
      <c r="D190" s="401" t="s">
        <v>7751</v>
      </c>
      <c r="E190" s="417" t="s">
        <v>3285</v>
      </c>
      <c r="F190" s="417">
        <v>1</v>
      </c>
      <c r="G190" s="419">
        <v>0</v>
      </c>
      <c r="H190" s="417">
        <v>0</v>
      </c>
      <c r="I190" s="401" t="s">
        <v>7752</v>
      </c>
      <c r="J190" s="417">
        <v>1</v>
      </c>
      <c r="K190" s="401" t="s">
        <v>7753</v>
      </c>
      <c r="L190" s="417">
        <v>2</v>
      </c>
      <c r="M190" s="401" t="s">
        <v>7754</v>
      </c>
      <c r="N190" s="417">
        <v>3</v>
      </c>
      <c r="O190" s="401" t="s">
        <v>7755</v>
      </c>
      <c r="P190" s="417">
        <v>4</v>
      </c>
      <c r="Q190" s="401" t="s">
        <v>7756</v>
      </c>
      <c r="R190" s="416" t="s">
        <v>7749</v>
      </c>
    </row>
    <row r="191" spans="1:18" x14ac:dyDescent="0.25">
      <c r="A191" s="899">
        <v>44</v>
      </c>
      <c r="B191" s="901" t="s">
        <v>2831</v>
      </c>
      <c r="C191" s="903" t="s">
        <v>3933</v>
      </c>
      <c r="D191" s="401" t="s">
        <v>7758</v>
      </c>
      <c r="E191" s="417" t="s">
        <v>3290</v>
      </c>
      <c r="F191" s="417">
        <v>64</v>
      </c>
      <c r="G191" s="417" t="s">
        <v>572</v>
      </c>
      <c r="H191" s="417"/>
      <c r="I191" s="401"/>
      <c r="J191" s="417"/>
      <c r="K191" s="401"/>
      <c r="L191" s="417"/>
      <c r="M191" s="401"/>
      <c r="N191" s="417"/>
      <c r="O191" s="401"/>
      <c r="P191" s="417"/>
      <c r="Q191" s="401"/>
      <c r="R191" s="402" t="s">
        <v>3302</v>
      </c>
    </row>
    <row r="192" spans="1:18" x14ac:dyDescent="0.25">
      <c r="A192" s="899">
        <v>45</v>
      </c>
      <c r="B192" s="901" t="s">
        <v>7768</v>
      </c>
      <c r="C192" s="903" t="s">
        <v>3934</v>
      </c>
      <c r="D192" s="401" t="s">
        <v>7759</v>
      </c>
      <c r="E192" s="417" t="s">
        <v>3290</v>
      </c>
      <c r="F192" s="417">
        <v>256</v>
      </c>
      <c r="G192" s="417" t="s">
        <v>572</v>
      </c>
      <c r="H192" s="417"/>
      <c r="I192" s="401"/>
      <c r="J192" s="417"/>
      <c r="K192" s="401"/>
      <c r="L192" s="417"/>
      <c r="M192" s="401"/>
      <c r="N192" s="417"/>
      <c r="O192" s="401"/>
      <c r="P192" s="417"/>
      <c r="Q192" s="401"/>
      <c r="R192" s="402" t="s">
        <v>3302</v>
      </c>
    </row>
    <row r="193" spans="1:18" x14ac:dyDescent="0.25">
      <c r="A193" s="899">
        <v>46</v>
      </c>
      <c r="B193" s="901" t="s">
        <v>2833</v>
      </c>
      <c r="C193" s="903" t="s">
        <v>6960</v>
      </c>
      <c r="D193" s="401" t="s">
        <v>7760</v>
      </c>
      <c r="E193" s="417" t="s">
        <v>3285</v>
      </c>
      <c r="F193" s="417">
        <v>1</v>
      </c>
      <c r="G193" s="419">
        <v>0</v>
      </c>
      <c r="H193" s="908">
        <v>0</v>
      </c>
      <c r="I193" s="401" t="s">
        <v>7761</v>
      </c>
      <c r="J193" s="417">
        <v>1</v>
      </c>
      <c r="K193" s="401" t="s">
        <v>7723</v>
      </c>
      <c r="L193" s="417">
        <v>2</v>
      </c>
      <c r="M193" s="401" t="s">
        <v>7724</v>
      </c>
      <c r="N193" s="417"/>
      <c r="O193" s="401"/>
      <c r="P193" s="417"/>
      <c r="Q193" s="401"/>
      <c r="R193" s="402" t="s">
        <v>3321</v>
      </c>
    </row>
    <row r="194" spans="1:18" x14ac:dyDescent="0.25">
      <c r="A194" s="899">
        <v>47</v>
      </c>
      <c r="B194" s="901" t="s">
        <v>2834</v>
      </c>
      <c r="C194" s="903" t="s">
        <v>6961</v>
      </c>
      <c r="D194" s="401" t="s">
        <v>7763</v>
      </c>
      <c r="E194" s="417" t="s">
        <v>3290</v>
      </c>
      <c r="F194" s="417">
        <v>64</v>
      </c>
      <c r="G194" s="417" t="s">
        <v>572</v>
      </c>
      <c r="H194" s="417" t="s">
        <v>1563</v>
      </c>
      <c r="I194" s="401" t="s">
        <v>7727</v>
      </c>
      <c r="J194" s="417" t="s">
        <v>2699</v>
      </c>
      <c r="K194" s="401" t="s">
        <v>7728</v>
      </c>
      <c r="L194" s="417" t="s">
        <v>7729</v>
      </c>
      <c r="M194" s="401" t="s">
        <v>7730</v>
      </c>
      <c r="N194" s="417"/>
      <c r="O194" s="401"/>
      <c r="P194" s="417"/>
      <c r="Q194" s="401"/>
      <c r="R194" s="402" t="s">
        <v>3321</v>
      </c>
    </row>
    <row r="195" spans="1:18" x14ac:dyDescent="0.25">
      <c r="A195" s="899">
        <v>48</v>
      </c>
      <c r="B195" s="901" t="s">
        <v>7771</v>
      </c>
      <c r="C195" s="903" t="s">
        <v>3931</v>
      </c>
      <c r="D195" s="401" t="s">
        <v>7764</v>
      </c>
      <c r="E195" s="417" t="s">
        <v>3290</v>
      </c>
      <c r="F195" s="417">
        <v>64</v>
      </c>
      <c r="G195" s="420" t="s">
        <v>3289</v>
      </c>
      <c r="H195" s="417" t="s">
        <v>572</v>
      </c>
      <c r="I195" s="401"/>
      <c r="J195" s="417"/>
      <c r="K195" s="401"/>
      <c r="L195" s="417"/>
      <c r="M195" s="401"/>
      <c r="N195" s="417"/>
      <c r="O195" s="401"/>
      <c r="P195" s="417"/>
      <c r="Q195" s="401"/>
      <c r="R195" s="402" t="s">
        <v>3302</v>
      </c>
    </row>
    <row r="196" spans="1:18" x14ac:dyDescent="0.25">
      <c r="A196" s="899">
        <v>49</v>
      </c>
      <c r="B196" s="901" t="s">
        <v>7773</v>
      </c>
      <c r="C196" s="909" t="s">
        <v>7030</v>
      </c>
      <c r="D196" s="401" t="s">
        <v>7765</v>
      </c>
      <c r="E196" s="417" t="s">
        <v>3290</v>
      </c>
      <c r="F196" s="417">
        <v>4</v>
      </c>
      <c r="G196" s="417" t="s">
        <v>3348</v>
      </c>
      <c r="H196" s="417" t="s">
        <v>572</v>
      </c>
      <c r="I196" s="401"/>
      <c r="J196" s="417"/>
      <c r="K196" s="401"/>
      <c r="L196" s="417"/>
      <c r="M196" s="401"/>
      <c r="N196" s="417"/>
      <c r="O196" s="401"/>
      <c r="P196" s="417"/>
      <c r="Q196" s="401"/>
      <c r="R196" s="402" t="s">
        <v>3321</v>
      </c>
    </row>
    <row r="197" spans="1:18" x14ac:dyDescent="0.25">
      <c r="A197" s="899">
        <v>50</v>
      </c>
      <c r="B197" s="901" t="s">
        <v>2836</v>
      </c>
      <c r="C197" s="903" t="s">
        <v>6973</v>
      </c>
      <c r="D197" s="401" t="s">
        <v>7766</v>
      </c>
      <c r="E197" s="417" t="s">
        <v>3285</v>
      </c>
      <c r="F197" s="417">
        <v>1</v>
      </c>
      <c r="G197" s="419">
        <v>0</v>
      </c>
      <c r="H197" s="908">
        <v>0</v>
      </c>
      <c r="I197" s="401" t="s">
        <v>7767</v>
      </c>
      <c r="J197" s="417">
        <v>1</v>
      </c>
      <c r="K197" s="401" t="s">
        <v>7736</v>
      </c>
      <c r="L197" s="417">
        <v>2</v>
      </c>
      <c r="M197" s="401" t="s">
        <v>7737</v>
      </c>
      <c r="N197" s="417">
        <v>3</v>
      </c>
      <c r="O197" s="401" t="s">
        <v>7738</v>
      </c>
      <c r="P197" s="417"/>
      <c r="Q197" s="401"/>
      <c r="R197" s="402" t="s">
        <v>3321</v>
      </c>
    </row>
    <row r="198" spans="1:18" x14ac:dyDescent="0.25">
      <c r="A198" s="899">
        <v>51</v>
      </c>
      <c r="B198" s="901" t="s">
        <v>2837</v>
      </c>
      <c r="C198" s="903" t="s">
        <v>6972</v>
      </c>
      <c r="D198" s="401" t="s">
        <v>7769</v>
      </c>
      <c r="E198" s="417" t="s">
        <v>3285</v>
      </c>
      <c r="F198" s="417">
        <v>1</v>
      </c>
      <c r="G198" s="419">
        <v>0</v>
      </c>
      <c r="H198" s="417">
        <v>1</v>
      </c>
      <c r="I198" s="401" t="s">
        <v>7741</v>
      </c>
      <c r="J198" s="417">
        <v>2</v>
      </c>
      <c r="K198" s="401" t="s">
        <v>7742</v>
      </c>
      <c r="L198" s="417">
        <v>3</v>
      </c>
      <c r="M198" s="401" t="s">
        <v>7743</v>
      </c>
      <c r="N198" s="417"/>
      <c r="O198" s="401"/>
      <c r="P198" s="417"/>
      <c r="Q198" s="401"/>
      <c r="R198" s="402" t="s">
        <v>3321</v>
      </c>
    </row>
    <row r="199" spans="1:18" x14ac:dyDescent="0.25">
      <c r="A199" s="899">
        <v>52</v>
      </c>
      <c r="B199" s="901" t="s">
        <v>2838</v>
      </c>
      <c r="C199" s="910" t="s">
        <v>6725</v>
      </c>
      <c r="D199" s="401" t="s">
        <v>6720</v>
      </c>
      <c r="E199" s="417" t="s">
        <v>3285</v>
      </c>
      <c r="F199" s="417">
        <v>1</v>
      </c>
      <c r="G199" s="417">
        <v>0</v>
      </c>
      <c r="H199" s="417">
        <v>0</v>
      </c>
      <c r="I199" s="401" t="s">
        <v>3314</v>
      </c>
      <c r="J199" s="417">
        <v>1</v>
      </c>
      <c r="K199" s="401" t="s">
        <v>3329</v>
      </c>
      <c r="L199" s="417" t="s">
        <v>572</v>
      </c>
      <c r="M199" s="401" t="s">
        <v>2700</v>
      </c>
      <c r="N199" s="417"/>
      <c r="O199" s="401"/>
      <c r="P199" s="417"/>
      <c r="Q199" s="401"/>
      <c r="R199" s="416" t="s">
        <v>7770</v>
      </c>
    </row>
    <row r="200" spans="1:18" x14ac:dyDescent="0.25">
      <c r="A200" s="899">
        <v>53</v>
      </c>
      <c r="B200" s="901" t="s">
        <v>7781</v>
      </c>
      <c r="C200" s="910" t="s">
        <v>6726</v>
      </c>
      <c r="D200" s="401" t="s">
        <v>6752</v>
      </c>
      <c r="E200" s="417" t="s">
        <v>3285</v>
      </c>
      <c r="F200" s="417">
        <v>1</v>
      </c>
      <c r="G200" s="417">
        <v>0</v>
      </c>
      <c r="H200" s="417">
        <v>0</v>
      </c>
      <c r="I200" s="401" t="s">
        <v>3314</v>
      </c>
      <c r="J200" s="417">
        <v>1</v>
      </c>
      <c r="K200" s="401" t="s">
        <v>3329</v>
      </c>
      <c r="L200" s="417" t="s">
        <v>572</v>
      </c>
      <c r="M200" s="401" t="s">
        <v>2700</v>
      </c>
      <c r="N200" s="417"/>
      <c r="O200" s="401"/>
      <c r="P200" s="417"/>
      <c r="Q200" s="401"/>
      <c r="R200" s="416" t="s">
        <v>7770</v>
      </c>
    </row>
    <row r="201" spans="1:18" x14ac:dyDescent="0.25">
      <c r="A201" s="899">
        <v>54</v>
      </c>
      <c r="B201" s="901" t="s">
        <v>2839</v>
      </c>
      <c r="C201" s="903" t="s">
        <v>3923</v>
      </c>
      <c r="D201" s="401" t="s">
        <v>7772</v>
      </c>
      <c r="E201" s="417" t="s">
        <v>3290</v>
      </c>
      <c r="F201" s="417">
        <v>64</v>
      </c>
      <c r="G201" s="420" t="s">
        <v>3289</v>
      </c>
      <c r="H201" s="417" t="s">
        <v>572</v>
      </c>
      <c r="I201" s="401"/>
      <c r="J201" s="417"/>
      <c r="K201" s="401"/>
      <c r="L201" s="417"/>
      <c r="M201" s="401"/>
      <c r="N201" s="417"/>
      <c r="O201" s="401"/>
      <c r="P201" s="417"/>
      <c r="Q201" s="401"/>
      <c r="R201" s="402" t="s">
        <v>3302</v>
      </c>
    </row>
    <row r="202" spans="1:18" x14ac:dyDescent="0.25">
      <c r="A202" s="899">
        <v>55</v>
      </c>
      <c r="B202" s="901" t="s">
        <v>2841</v>
      </c>
      <c r="C202" s="903" t="s">
        <v>6987</v>
      </c>
      <c r="D202" s="401" t="s">
        <v>7774</v>
      </c>
      <c r="E202" s="417" t="s">
        <v>3290</v>
      </c>
      <c r="F202" s="417">
        <v>4</v>
      </c>
      <c r="G202" s="417" t="s">
        <v>3348</v>
      </c>
      <c r="H202" s="417" t="s">
        <v>572</v>
      </c>
      <c r="I202" s="401"/>
      <c r="J202" s="417"/>
      <c r="K202" s="401"/>
      <c r="L202" s="417"/>
      <c r="M202" s="401"/>
      <c r="N202" s="417"/>
      <c r="O202" s="401"/>
      <c r="P202" s="417"/>
      <c r="Q202" s="401"/>
      <c r="R202" s="402" t="s">
        <v>3321</v>
      </c>
    </row>
    <row r="203" spans="1:18" x14ac:dyDescent="0.25">
      <c r="A203" s="899">
        <v>56</v>
      </c>
      <c r="B203" s="901" t="s">
        <v>2842</v>
      </c>
      <c r="C203" s="903" t="s">
        <v>6995</v>
      </c>
      <c r="D203" s="401" t="s">
        <v>7775</v>
      </c>
      <c r="E203" s="417" t="s">
        <v>3285</v>
      </c>
      <c r="F203" s="417">
        <v>1</v>
      </c>
      <c r="G203" s="417">
        <v>0</v>
      </c>
      <c r="H203" s="417">
        <v>0</v>
      </c>
      <c r="I203" s="401" t="s">
        <v>7776</v>
      </c>
      <c r="J203" s="417">
        <v>1</v>
      </c>
      <c r="K203" s="401" t="s">
        <v>7777</v>
      </c>
      <c r="L203" s="417">
        <v>2</v>
      </c>
      <c r="M203" s="401" t="s">
        <v>7778</v>
      </c>
      <c r="N203" s="417">
        <v>3</v>
      </c>
      <c r="O203" s="401" t="s">
        <v>7779</v>
      </c>
      <c r="P203" s="417"/>
      <c r="Q203" s="401"/>
      <c r="R203" s="402" t="s">
        <v>3321</v>
      </c>
    </row>
    <row r="204" spans="1:18" x14ac:dyDescent="0.25">
      <c r="A204" s="899">
        <v>57</v>
      </c>
      <c r="B204" s="901" t="s">
        <v>2843</v>
      </c>
      <c r="C204" s="905" t="s">
        <v>6756</v>
      </c>
      <c r="D204" s="401" t="s">
        <v>6749</v>
      </c>
      <c r="E204" s="417" t="s">
        <v>3285</v>
      </c>
      <c r="F204" s="417">
        <v>1</v>
      </c>
      <c r="G204" s="417">
        <v>0</v>
      </c>
      <c r="H204" s="417">
        <v>0</v>
      </c>
      <c r="I204" s="401" t="s">
        <v>3314</v>
      </c>
      <c r="J204" s="417">
        <v>1</v>
      </c>
      <c r="K204" s="401" t="s">
        <v>3329</v>
      </c>
      <c r="L204" s="417" t="s">
        <v>572</v>
      </c>
      <c r="M204" s="401" t="s">
        <v>2700</v>
      </c>
      <c r="N204" s="417"/>
      <c r="O204" s="401"/>
      <c r="P204" s="417"/>
      <c r="Q204" s="401"/>
      <c r="R204" s="416" t="s">
        <v>7770</v>
      </c>
    </row>
    <row r="205" spans="1:18" x14ac:dyDescent="0.25">
      <c r="A205" s="899">
        <v>58</v>
      </c>
      <c r="B205" s="901" t="s">
        <v>2845</v>
      </c>
      <c r="C205" s="903" t="s">
        <v>3764</v>
      </c>
      <c r="D205" s="401" t="s">
        <v>7780</v>
      </c>
      <c r="E205" s="417" t="s">
        <v>3290</v>
      </c>
      <c r="F205" s="417">
        <v>64</v>
      </c>
      <c r="G205" s="420" t="s">
        <v>3289</v>
      </c>
      <c r="H205" s="417" t="s">
        <v>572</v>
      </c>
      <c r="I205" s="401"/>
      <c r="J205" s="417"/>
      <c r="K205" s="401"/>
      <c r="L205" s="417"/>
      <c r="M205" s="401"/>
      <c r="N205" s="417"/>
      <c r="O205" s="401"/>
      <c r="P205" s="417"/>
      <c r="Q205" s="401"/>
      <c r="R205" s="402" t="s">
        <v>3302</v>
      </c>
    </row>
    <row r="206" spans="1:18" x14ac:dyDescent="0.25">
      <c r="A206" s="899">
        <v>59</v>
      </c>
      <c r="B206" s="901" t="s">
        <v>2846</v>
      </c>
      <c r="C206" s="903" t="s">
        <v>6997</v>
      </c>
      <c r="D206" s="401" t="s">
        <v>7782</v>
      </c>
      <c r="E206" s="417" t="s">
        <v>3290</v>
      </c>
      <c r="F206" s="417">
        <v>4</v>
      </c>
      <c r="G206" s="417" t="s">
        <v>3348</v>
      </c>
      <c r="H206" s="417" t="s">
        <v>572</v>
      </c>
      <c r="I206" s="401"/>
      <c r="J206" s="417"/>
      <c r="K206" s="401"/>
      <c r="L206" s="417"/>
      <c r="M206" s="401"/>
      <c r="N206" s="417"/>
      <c r="O206" s="401"/>
      <c r="P206" s="417"/>
      <c r="Q206" s="401"/>
      <c r="R206" s="402" t="s">
        <v>3321</v>
      </c>
    </row>
    <row r="207" spans="1:18" x14ac:dyDescent="0.25">
      <c r="A207" s="899">
        <v>60</v>
      </c>
      <c r="B207" s="901" t="s">
        <v>7799</v>
      </c>
      <c r="C207" s="903" t="s">
        <v>6996</v>
      </c>
      <c r="D207" s="401" t="s">
        <v>7783</v>
      </c>
      <c r="E207" s="417" t="s">
        <v>3285</v>
      </c>
      <c r="F207" s="417">
        <v>1</v>
      </c>
      <c r="G207" s="417">
        <v>0</v>
      </c>
      <c r="H207" s="417">
        <v>0</v>
      </c>
      <c r="I207" s="401" t="s">
        <v>7784</v>
      </c>
      <c r="J207" s="417">
        <v>1</v>
      </c>
      <c r="K207" s="401" t="s">
        <v>7785</v>
      </c>
      <c r="L207" s="417">
        <v>2</v>
      </c>
      <c r="M207" s="401" t="s">
        <v>7786</v>
      </c>
      <c r="N207" s="417"/>
      <c r="O207" s="401"/>
      <c r="P207" s="417"/>
      <c r="Q207" s="401"/>
      <c r="R207" s="402" t="s">
        <v>3321</v>
      </c>
    </row>
    <row r="208" spans="1:18" x14ac:dyDescent="0.25">
      <c r="A208" s="899">
        <v>61</v>
      </c>
      <c r="B208" s="901" t="s">
        <v>2848</v>
      </c>
      <c r="C208" s="903" t="s">
        <v>3930</v>
      </c>
      <c r="D208" s="401" t="s">
        <v>7787</v>
      </c>
      <c r="E208" s="417" t="s">
        <v>3290</v>
      </c>
      <c r="F208" s="417">
        <v>64</v>
      </c>
      <c r="G208" s="420" t="s">
        <v>3289</v>
      </c>
      <c r="H208" s="417" t="s">
        <v>572</v>
      </c>
      <c r="I208" s="401"/>
      <c r="J208" s="417"/>
      <c r="K208" s="401"/>
      <c r="L208" s="417"/>
      <c r="M208" s="401"/>
      <c r="N208" s="417"/>
      <c r="O208" s="401"/>
      <c r="P208" s="417"/>
      <c r="Q208" s="401"/>
      <c r="R208" s="402" t="s">
        <v>3302</v>
      </c>
    </row>
    <row r="209" spans="1:18" x14ac:dyDescent="0.25">
      <c r="A209" s="899">
        <v>62</v>
      </c>
      <c r="B209" s="901" t="s">
        <v>7802</v>
      </c>
      <c r="C209" s="903" t="s">
        <v>7002</v>
      </c>
      <c r="D209" s="401" t="s">
        <v>7788</v>
      </c>
      <c r="E209" s="417" t="s">
        <v>3290</v>
      </c>
      <c r="F209" s="417">
        <v>4</v>
      </c>
      <c r="G209" s="417" t="s">
        <v>3348</v>
      </c>
      <c r="H209" s="417" t="s">
        <v>572</v>
      </c>
      <c r="I209" s="401"/>
      <c r="J209" s="417"/>
      <c r="K209" s="401"/>
      <c r="L209" s="417"/>
      <c r="M209" s="401"/>
      <c r="N209" s="417"/>
      <c r="O209" s="401"/>
      <c r="P209" s="417"/>
      <c r="Q209" s="401"/>
      <c r="R209" s="402" t="s">
        <v>3321</v>
      </c>
    </row>
    <row r="210" spans="1:18" x14ac:dyDescent="0.25">
      <c r="A210" s="899">
        <v>63</v>
      </c>
      <c r="B210" s="901" t="s">
        <v>2849</v>
      </c>
      <c r="C210" s="903" t="s">
        <v>6971</v>
      </c>
      <c r="D210" s="401" t="s">
        <v>7789</v>
      </c>
      <c r="E210" s="417" t="s">
        <v>3285</v>
      </c>
      <c r="F210" s="417">
        <v>1</v>
      </c>
      <c r="G210" s="417">
        <v>0</v>
      </c>
      <c r="H210" s="417">
        <v>0</v>
      </c>
      <c r="I210" s="401" t="s">
        <v>7790</v>
      </c>
      <c r="J210" s="417">
        <v>1</v>
      </c>
      <c r="K210" s="401" t="s">
        <v>7791</v>
      </c>
      <c r="L210" s="417">
        <v>2</v>
      </c>
      <c r="M210" s="401" t="s">
        <v>7792</v>
      </c>
      <c r="N210" s="417">
        <v>3</v>
      </c>
      <c r="O210" s="401" t="s">
        <v>7793</v>
      </c>
      <c r="P210" s="417"/>
      <c r="Q210" s="401"/>
      <c r="R210" s="402" t="s">
        <v>3321</v>
      </c>
    </row>
    <row r="211" spans="1:18" x14ac:dyDescent="0.25">
      <c r="A211" s="899">
        <v>64</v>
      </c>
      <c r="B211" s="901" t="s">
        <v>7805</v>
      </c>
      <c r="C211" s="911" t="s">
        <v>6655</v>
      </c>
      <c r="D211" s="401" t="s">
        <v>7794</v>
      </c>
      <c r="E211" s="417" t="s">
        <v>3285</v>
      </c>
      <c r="F211" s="417">
        <v>9</v>
      </c>
      <c r="G211" s="419" t="s">
        <v>3296</v>
      </c>
      <c r="H211" s="417" t="s">
        <v>572</v>
      </c>
      <c r="I211" s="401"/>
      <c r="J211" s="417"/>
      <c r="K211" s="401"/>
      <c r="L211" s="417"/>
      <c r="M211" s="401"/>
      <c r="N211" s="417"/>
      <c r="O211" s="401"/>
      <c r="P211" s="417"/>
      <c r="Q211" s="401"/>
      <c r="R211" s="402" t="s">
        <v>3321</v>
      </c>
    </row>
    <row r="212" spans="1:18" x14ac:dyDescent="0.25">
      <c r="A212" s="899">
        <v>65</v>
      </c>
      <c r="B212" s="901" t="s">
        <v>7808</v>
      </c>
      <c r="C212" s="911" t="s">
        <v>3781</v>
      </c>
      <c r="D212" s="401" t="s">
        <v>7795</v>
      </c>
      <c r="E212" s="417" t="s">
        <v>3285</v>
      </c>
      <c r="F212" s="417">
        <v>1</v>
      </c>
      <c r="G212" s="417">
        <v>0</v>
      </c>
      <c r="H212" s="417">
        <v>0</v>
      </c>
      <c r="I212" s="401" t="s">
        <v>7796</v>
      </c>
      <c r="J212" s="417">
        <v>1</v>
      </c>
      <c r="K212" s="401" t="s">
        <v>7797</v>
      </c>
      <c r="L212" s="417">
        <v>2</v>
      </c>
      <c r="M212" s="401" t="s">
        <v>7798</v>
      </c>
      <c r="N212" s="417"/>
      <c r="O212" s="401"/>
      <c r="P212" s="417"/>
      <c r="Q212" s="401"/>
      <c r="R212" s="402" t="s">
        <v>3321</v>
      </c>
    </row>
    <row r="213" spans="1:18" x14ac:dyDescent="0.25">
      <c r="A213" s="899">
        <v>66</v>
      </c>
      <c r="B213" s="901" t="s">
        <v>7810</v>
      </c>
      <c r="C213" s="911" t="s">
        <v>3780</v>
      </c>
      <c r="D213" s="401" t="s">
        <v>7800</v>
      </c>
      <c r="E213" s="417" t="s">
        <v>3290</v>
      </c>
      <c r="F213" s="417">
        <v>64</v>
      </c>
      <c r="G213" s="420" t="s">
        <v>3289</v>
      </c>
      <c r="H213" s="417" t="s">
        <v>572</v>
      </c>
      <c r="I213" s="401"/>
      <c r="J213" s="417"/>
      <c r="K213" s="401"/>
      <c r="L213" s="417"/>
      <c r="M213" s="401"/>
      <c r="N213" s="417"/>
      <c r="O213" s="401"/>
      <c r="P213" s="417"/>
      <c r="Q213" s="401"/>
      <c r="R213" s="402" t="s">
        <v>3302</v>
      </c>
    </row>
    <row r="214" spans="1:18" x14ac:dyDescent="0.25">
      <c r="A214" s="899">
        <v>67</v>
      </c>
      <c r="B214" s="901" t="s">
        <v>7812</v>
      </c>
      <c r="C214" s="911" t="s">
        <v>6988</v>
      </c>
      <c r="D214" s="401" t="s">
        <v>7801</v>
      </c>
      <c r="E214" s="417" t="s">
        <v>3290</v>
      </c>
      <c r="F214" s="417">
        <v>4</v>
      </c>
      <c r="G214" s="417" t="s">
        <v>3348</v>
      </c>
      <c r="H214" s="417" t="s">
        <v>572</v>
      </c>
      <c r="I214" s="401"/>
      <c r="J214" s="417"/>
      <c r="K214" s="401"/>
      <c r="L214" s="417"/>
      <c r="M214" s="401"/>
      <c r="N214" s="417"/>
      <c r="O214" s="401"/>
      <c r="P214" s="417"/>
      <c r="Q214" s="401"/>
      <c r="R214" s="402" t="s">
        <v>3321</v>
      </c>
    </row>
    <row r="215" spans="1:18" x14ac:dyDescent="0.25">
      <c r="A215" s="899">
        <v>68</v>
      </c>
      <c r="B215" s="901" t="s">
        <v>7814</v>
      </c>
      <c r="C215" s="911" t="s">
        <v>6653</v>
      </c>
      <c r="D215" s="401" t="s">
        <v>7803</v>
      </c>
      <c r="E215" s="417" t="s">
        <v>3290</v>
      </c>
      <c r="F215" s="417">
        <v>64</v>
      </c>
      <c r="G215" s="417" t="s">
        <v>572</v>
      </c>
      <c r="H215" s="417"/>
      <c r="I215" s="401"/>
      <c r="J215" s="417"/>
      <c r="K215" s="401"/>
      <c r="L215" s="417"/>
      <c r="M215" s="401"/>
      <c r="N215" s="417"/>
      <c r="O215" s="401"/>
      <c r="P215" s="417"/>
      <c r="Q215" s="401"/>
      <c r="R215" s="402" t="s">
        <v>3321</v>
      </c>
    </row>
    <row r="216" spans="1:18" x14ac:dyDescent="0.25">
      <c r="A216" s="899">
        <v>69</v>
      </c>
      <c r="B216" s="901" t="s">
        <v>7818</v>
      </c>
      <c r="C216" s="911" t="s">
        <v>5759</v>
      </c>
      <c r="D216" s="401" t="s">
        <v>7804</v>
      </c>
      <c r="E216" s="417" t="s">
        <v>3290</v>
      </c>
      <c r="F216" s="417">
        <v>256</v>
      </c>
      <c r="G216" s="417" t="s">
        <v>572</v>
      </c>
      <c r="H216" s="417"/>
      <c r="I216" s="401"/>
      <c r="J216" s="417"/>
      <c r="K216" s="401"/>
      <c r="L216" s="417"/>
      <c r="M216" s="401"/>
      <c r="N216" s="417"/>
      <c r="O216" s="401"/>
      <c r="P216" s="417"/>
      <c r="Q216" s="401"/>
      <c r="R216" s="402" t="s">
        <v>3321</v>
      </c>
    </row>
    <row r="217" spans="1:18" x14ac:dyDescent="0.25">
      <c r="A217" s="899">
        <v>70</v>
      </c>
      <c r="B217" s="901" t="s">
        <v>7823</v>
      </c>
      <c r="C217" s="911" t="s">
        <v>6965</v>
      </c>
      <c r="D217" s="401" t="s">
        <v>7806</v>
      </c>
      <c r="E217" s="417" t="s">
        <v>3285</v>
      </c>
      <c r="F217" s="417">
        <v>1</v>
      </c>
      <c r="G217" s="417">
        <v>0</v>
      </c>
      <c r="H217" s="417">
        <v>0</v>
      </c>
      <c r="I217" s="401" t="s">
        <v>7807</v>
      </c>
      <c r="J217" s="417">
        <v>1</v>
      </c>
      <c r="K217" s="401" t="s">
        <v>7723</v>
      </c>
      <c r="L217" s="417">
        <v>2</v>
      </c>
      <c r="M217" s="401" t="s">
        <v>7724</v>
      </c>
      <c r="N217" s="417"/>
      <c r="O217" s="401"/>
      <c r="P217" s="417"/>
      <c r="Q217" s="401"/>
      <c r="R217" s="402" t="s">
        <v>3321</v>
      </c>
    </row>
    <row r="218" spans="1:18" x14ac:dyDescent="0.25">
      <c r="A218" s="899">
        <v>71</v>
      </c>
      <c r="B218" s="901" t="s">
        <v>7825</v>
      </c>
      <c r="C218" s="911" t="s">
        <v>6935</v>
      </c>
      <c r="D218" s="401" t="s">
        <v>7809</v>
      </c>
      <c r="E218" s="417" t="s">
        <v>3290</v>
      </c>
      <c r="F218" s="417">
        <v>64</v>
      </c>
      <c r="G218" s="417" t="s">
        <v>572</v>
      </c>
      <c r="H218" s="417" t="s">
        <v>1563</v>
      </c>
      <c r="I218" s="401" t="s">
        <v>7727</v>
      </c>
      <c r="J218" s="417" t="s">
        <v>2699</v>
      </c>
      <c r="K218" s="401" t="s">
        <v>7728</v>
      </c>
      <c r="L218" s="417" t="s">
        <v>7729</v>
      </c>
      <c r="M218" s="401" t="s">
        <v>7730</v>
      </c>
      <c r="N218" s="417"/>
      <c r="O218" s="401"/>
      <c r="P218" s="417"/>
      <c r="Q218" s="401"/>
      <c r="R218" s="402" t="s">
        <v>3321</v>
      </c>
    </row>
    <row r="219" spans="1:18" x14ac:dyDescent="0.25">
      <c r="A219" s="899">
        <v>72</v>
      </c>
      <c r="B219" s="901" t="s">
        <v>7827</v>
      </c>
      <c r="C219" s="903" t="s">
        <v>5761</v>
      </c>
      <c r="D219" s="401" t="s">
        <v>7811</v>
      </c>
      <c r="E219" s="417" t="s">
        <v>3290</v>
      </c>
      <c r="F219" s="417">
        <v>64</v>
      </c>
      <c r="G219" s="420" t="s">
        <v>3289</v>
      </c>
      <c r="H219" s="417" t="s">
        <v>572</v>
      </c>
      <c r="I219" s="401"/>
      <c r="J219" s="417"/>
      <c r="K219" s="401"/>
      <c r="L219" s="417"/>
      <c r="M219" s="401"/>
      <c r="N219" s="417"/>
      <c r="O219" s="401"/>
      <c r="P219" s="417"/>
      <c r="Q219" s="401"/>
      <c r="R219" s="402" t="s">
        <v>3302</v>
      </c>
    </row>
    <row r="220" spans="1:18" x14ac:dyDescent="0.25">
      <c r="A220" s="899">
        <v>73</v>
      </c>
      <c r="B220" s="901" t="s">
        <v>7830</v>
      </c>
      <c r="C220" s="903" t="s">
        <v>7031</v>
      </c>
      <c r="D220" s="401" t="s">
        <v>7813</v>
      </c>
      <c r="E220" s="417" t="s">
        <v>3290</v>
      </c>
      <c r="F220" s="417">
        <v>4</v>
      </c>
      <c r="G220" s="417" t="s">
        <v>3348</v>
      </c>
      <c r="H220" s="417" t="s">
        <v>572</v>
      </c>
      <c r="I220" s="401"/>
      <c r="J220" s="417"/>
      <c r="K220" s="401"/>
      <c r="L220" s="417"/>
      <c r="M220" s="401"/>
      <c r="N220" s="417"/>
      <c r="O220" s="401"/>
      <c r="P220" s="417"/>
      <c r="Q220" s="401"/>
      <c r="R220" s="402" t="s">
        <v>3321</v>
      </c>
    </row>
    <row r="221" spans="1:18" x14ac:dyDescent="0.25">
      <c r="A221" s="899">
        <v>74</v>
      </c>
      <c r="B221" s="901" t="s">
        <v>7832</v>
      </c>
      <c r="C221" s="903" t="s">
        <v>6970</v>
      </c>
      <c r="D221" s="401" t="s">
        <v>7815</v>
      </c>
      <c r="E221" s="417" t="s">
        <v>3285</v>
      </c>
      <c r="F221" s="417">
        <v>1</v>
      </c>
      <c r="G221" s="417">
        <v>0</v>
      </c>
      <c r="H221" s="417">
        <v>0</v>
      </c>
      <c r="I221" s="401" t="s">
        <v>7816</v>
      </c>
      <c r="J221" s="417">
        <v>1</v>
      </c>
      <c r="K221" s="401" t="s">
        <v>3757</v>
      </c>
      <c r="L221" s="417">
        <v>2</v>
      </c>
      <c r="M221" s="401" t="s">
        <v>7817</v>
      </c>
      <c r="N221" s="417">
        <v>3</v>
      </c>
      <c r="O221" s="401" t="s">
        <v>7738</v>
      </c>
      <c r="P221" s="417"/>
      <c r="Q221" s="401"/>
      <c r="R221" s="402" t="s">
        <v>3321</v>
      </c>
    </row>
    <row r="222" spans="1:18" x14ac:dyDescent="0.25">
      <c r="A222" s="899">
        <v>75</v>
      </c>
      <c r="B222" s="901" t="s">
        <v>2850</v>
      </c>
      <c r="C222" s="903" t="s">
        <v>6969</v>
      </c>
      <c r="D222" s="401" t="s">
        <v>7819</v>
      </c>
      <c r="E222" s="417" t="s">
        <v>3285</v>
      </c>
      <c r="F222" s="417">
        <v>1</v>
      </c>
      <c r="G222" s="417">
        <v>0</v>
      </c>
      <c r="H222" s="417">
        <v>0</v>
      </c>
      <c r="I222" s="401" t="s">
        <v>7820</v>
      </c>
      <c r="J222" s="417">
        <v>1</v>
      </c>
      <c r="K222" s="401" t="s">
        <v>7821</v>
      </c>
      <c r="L222" s="417">
        <v>2</v>
      </c>
      <c r="M222" s="401" t="s">
        <v>7822</v>
      </c>
      <c r="N222" s="417"/>
      <c r="O222" s="401"/>
      <c r="P222" s="417"/>
      <c r="Q222" s="401"/>
      <c r="R222" s="402" t="s">
        <v>3321</v>
      </c>
    </row>
    <row r="223" spans="1:18" x14ac:dyDescent="0.25">
      <c r="A223" s="899">
        <v>76</v>
      </c>
      <c r="B223" s="901" t="s">
        <v>7835</v>
      </c>
      <c r="C223" s="911" t="s">
        <v>6654</v>
      </c>
      <c r="D223" s="401" t="s">
        <v>7824</v>
      </c>
      <c r="E223" s="417" t="s">
        <v>3290</v>
      </c>
      <c r="F223" s="417">
        <v>64</v>
      </c>
      <c r="G223" s="417" t="s">
        <v>572</v>
      </c>
      <c r="H223" s="417"/>
      <c r="I223" s="401"/>
      <c r="J223" s="417"/>
      <c r="K223" s="401"/>
      <c r="L223" s="417"/>
      <c r="M223" s="401"/>
      <c r="N223" s="417"/>
      <c r="O223" s="401"/>
      <c r="P223" s="417"/>
      <c r="Q223" s="401"/>
      <c r="R223" s="402" t="s">
        <v>3321</v>
      </c>
    </row>
    <row r="224" spans="1:18" x14ac:dyDescent="0.25">
      <c r="A224" s="899">
        <v>77</v>
      </c>
      <c r="B224" s="901" t="s">
        <v>2852</v>
      </c>
      <c r="C224" s="911" t="s">
        <v>5760</v>
      </c>
      <c r="D224" s="401" t="s">
        <v>7826</v>
      </c>
      <c r="E224" s="417" t="s">
        <v>3290</v>
      </c>
      <c r="F224" s="417">
        <v>256</v>
      </c>
      <c r="G224" s="417" t="s">
        <v>572</v>
      </c>
      <c r="H224" s="417"/>
      <c r="I224" s="401"/>
      <c r="J224" s="417"/>
      <c r="K224" s="401"/>
      <c r="L224" s="417"/>
      <c r="M224" s="401"/>
      <c r="N224" s="417"/>
      <c r="O224" s="401"/>
      <c r="P224" s="417"/>
      <c r="Q224" s="401"/>
      <c r="R224" s="402" t="s">
        <v>3321</v>
      </c>
    </row>
    <row r="225" spans="1:18" x14ac:dyDescent="0.25">
      <c r="A225" s="899">
        <v>78</v>
      </c>
      <c r="B225" s="901" t="s">
        <v>2854</v>
      </c>
      <c r="C225" s="911" t="s">
        <v>6966</v>
      </c>
      <c r="D225" s="401" t="s">
        <v>7828</v>
      </c>
      <c r="E225" s="417" t="s">
        <v>3285</v>
      </c>
      <c r="F225" s="417">
        <v>1</v>
      </c>
      <c r="G225" s="417">
        <v>0</v>
      </c>
      <c r="H225" s="417">
        <v>0</v>
      </c>
      <c r="I225" s="401" t="s">
        <v>7829</v>
      </c>
      <c r="J225" s="417">
        <v>1</v>
      </c>
      <c r="K225" s="401" t="s">
        <v>7723</v>
      </c>
      <c r="L225" s="417">
        <v>2</v>
      </c>
      <c r="M225" s="401" t="s">
        <v>7724</v>
      </c>
      <c r="N225" s="417"/>
      <c r="O225" s="401"/>
      <c r="P225" s="417"/>
      <c r="Q225" s="401"/>
      <c r="R225" s="402" t="s">
        <v>3321</v>
      </c>
    </row>
    <row r="226" spans="1:18" x14ac:dyDescent="0.25">
      <c r="A226" s="899">
        <v>79</v>
      </c>
      <c r="B226" s="901" t="s">
        <v>7842</v>
      </c>
      <c r="C226" s="911" t="s">
        <v>6967</v>
      </c>
      <c r="D226" s="401" t="s">
        <v>7831</v>
      </c>
      <c r="E226" s="417" t="s">
        <v>3290</v>
      </c>
      <c r="F226" s="417">
        <v>64</v>
      </c>
      <c r="G226" s="417" t="s">
        <v>572</v>
      </c>
      <c r="H226" s="417" t="s">
        <v>1563</v>
      </c>
      <c r="I226" s="401" t="s">
        <v>7727</v>
      </c>
      <c r="J226" s="417" t="s">
        <v>2699</v>
      </c>
      <c r="K226" s="401" t="s">
        <v>7728</v>
      </c>
      <c r="L226" s="417" t="s">
        <v>7729</v>
      </c>
      <c r="M226" s="401" t="s">
        <v>7730</v>
      </c>
      <c r="N226" s="417"/>
      <c r="O226" s="401"/>
      <c r="P226" s="417"/>
      <c r="Q226" s="401"/>
      <c r="R226" s="402" t="s">
        <v>3321</v>
      </c>
    </row>
    <row r="227" spans="1:18" x14ac:dyDescent="0.25">
      <c r="A227" s="899">
        <v>80</v>
      </c>
      <c r="B227" s="901" t="s">
        <v>7844</v>
      </c>
      <c r="C227" s="903" t="s">
        <v>5762</v>
      </c>
      <c r="D227" s="401" t="s">
        <v>7833</v>
      </c>
      <c r="E227" s="417" t="s">
        <v>3290</v>
      </c>
      <c r="F227" s="417">
        <v>64</v>
      </c>
      <c r="G227" s="420" t="s">
        <v>3289</v>
      </c>
      <c r="H227" s="417" t="s">
        <v>572</v>
      </c>
      <c r="I227" s="401"/>
      <c r="J227" s="417"/>
      <c r="K227" s="401"/>
      <c r="L227" s="417"/>
      <c r="M227" s="401"/>
      <c r="N227" s="417"/>
      <c r="O227" s="401"/>
      <c r="P227" s="417"/>
      <c r="Q227" s="401"/>
      <c r="R227" s="402" t="s">
        <v>3302</v>
      </c>
    </row>
    <row r="228" spans="1:18" x14ac:dyDescent="0.25">
      <c r="A228" s="899">
        <v>81</v>
      </c>
      <c r="B228" s="901" t="s">
        <v>7846</v>
      </c>
      <c r="C228" s="903" t="s">
        <v>7032</v>
      </c>
      <c r="D228" s="401" t="s">
        <v>7834</v>
      </c>
      <c r="E228" s="417" t="s">
        <v>3290</v>
      </c>
      <c r="F228" s="417">
        <v>4</v>
      </c>
      <c r="G228" s="417" t="s">
        <v>3348</v>
      </c>
      <c r="H228" s="417" t="s">
        <v>572</v>
      </c>
      <c r="I228" s="401"/>
      <c r="J228" s="417"/>
      <c r="K228" s="401"/>
      <c r="L228" s="417"/>
      <c r="M228" s="401"/>
      <c r="N228" s="417"/>
      <c r="O228" s="401"/>
      <c r="P228" s="417"/>
      <c r="Q228" s="401"/>
      <c r="R228" s="402" t="s">
        <v>3321</v>
      </c>
    </row>
    <row r="229" spans="1:18" x14ac:dyDescent="0.25">
      <c r="A229" s="899">
        <v>82</v>
      </c>
      <c r="B229" s="901" t="s">
        <v>2855</v>
      </c>
      <c r="C229" s="903" t="s">
        <v>6989</v>
      </c>
      <c r="D229" s="401" t="s">
        <v>7815</v>
      </c>
      <c r="E229" s="417" t="s">
        <v>3285</v>
      </c>
      <c r="F229" s="417">
        <v>1</v>
      </c>
      <c r="G229" s="417">
        <v>0</v>
      </c>
      <c r="H229" s="417">
        <v>0</v>
      </c>
      <c r="I229" s="401" t="s">
        <v>7836</v>
      </c>
      <c r="J229" s="417">
        <v>1</v>
      </c>
      <c r="K229" s="401" t="s">
        <v>3757</v>
      </c>
      <c r="L229" s="417">
        <v>2</v>
      </c>
      <c r="M229" s="401" t="s">
        <v>7817</v>
      </c>
      <c r="N229" s="417">
        <v>3</v>
      </c>
      <c r="O229" s="401" t="s">
        <v>7738</v>
      </c>
      <c r="P229" s="417"/>
      <c r="Q229" s="401"/>
      <c r="R229" s="402" t="s">
        <v>3321</v>
      </c>
    </row>
    <row r="230" spans="1:18" x14ac:dyDescent="0.25">
      <c r="A230" s="899">
        <v>83</v>
      </c>
      <c r="B230" s="901" t="s">
        <v>7853</v>
      </c>
      <c r="C230" s="903" t="s">
        <v>6968</v>
      </c>
      <c r="D230" s="401" t="s">
        <v>7837</v>
      </c>
      <c r="E230" s="417" t="s">
        <v>3285</v>
      </c>
      <c r="F230" s="417">
        <v>1</v>
      </c>
      <c r="G230" s="417">
        <v>0</v>
      </c>
      <c r="H230" s="417">
        <v>0</v>
      </c>
      <c r="I230" s="401" t="s">
        <v>7838</v>
      </c>
      <c r="J230" s="417">
        <v>1</v>
      </c>
      <c r="K230" s="401" t="s">
        <v>7839</v>
      </c>
      <c r="L230" s="417">
        <v>2</v>
      </c>
      <c r="M230" s="401" t="s">
        <v>7840</v>
      </c>
      <c r="N230" s="417"/>
      <c r="O230" s="401"/>
      <c r="P230" s="417"/>
      <c r="Q230" s="401"/>
      <c r="R230" s="402" t="s">
        <v>3321</v>
      </c>
    </row>
    <row r="231" spans="1:18" x14ac:dyDescent="0.25">
      <c r="A231" s="899">
        <v>84</v>
      </c>
      <c r="B231" s="901" t="s">
        <v>2856</v>
      </c>
      <c r="C231" s="912" t="s">
        <v>3937</v>
      </c>
      <c r="D231" s="401" t="s">
        <v>7841</v>
      </c>
      <c r="E231" s="417" t="s">
        <v>3290</v>
      </c>
      <c r="F231" s="417">
        <v>1</v>
      </c>
      <c r="G231" s="417" t="s">
        <v>1450</v>
      </c>
      <c r="H231" s="417" t="s">
        <v>572</v>
      </c>
      <c r="I231" s="401"/>
      <c r="J231" s="417"/>
      <c r="K231" s="401"/>
      <c r="L231" s="417"/>
      <c r="M231" s="401"/>
      <c r="N231" s="417"/>
      <c r="O231" s="401"/>
      <c r="P231" s="417"/>
      <c r="Q231" s="401"/>
      <c r="R231" s="416" t="s">
        <v>2701</v>
      </c>
    </row>
    <row r="232" spans="1:18" x14ac:dyDescent="0.25">
      <c r="A232" s="899">
        <v>85</v>
      </c>
      <c r="B232" s="901" t="s">
        <v>2857</v>
      </c>
      <c r="C232" s="903" t="s">
        <v>4168</v>
      </c>
      <c r="D232" s="401" t="s">
        <v>7843</v>
      </c>
      <c r="E232" s="417" t="s">
        <v>3290</v>
      </c>
      <c r="F232" s="417">
        <v>64</v>
      </c>
      <c r="G232" s="417" t="s">
        <v>572</v>
      </c>
      <c r="H232" s="417"/>
      <c r="I232" s="401"/>
      <c r="J232" s="417"/>
      <c r="K232" s="401"/>
      <c r="L232" s="417"/>
      <c r="M232" s="401"/>
      <c r="N232" s="417"/>
      <c r="O232" s="401"/>
      <c r="P232" s="417"/>
      <c r="Q232" s="401"/>
      <c r="R232" s="402" t="s">
        <v>3321</v>
      </c>
    </row>
    <row r="233" spans="1:18" x14ac:dyDescent="0.25">
      <c r="A233" s="899">
        <v>86</v>
      </c>
      <c r="B233" s="901" t="s">
        <v>7860</v>
      </c>
      <c r="C233" s="903" t="s">
        <v>3765</v>
      </c>
      <c r="D233" s="401" t="s">
        <v>7845</v>
      </c>
      <c r="E233" s="417" t="s">
        <v>3290</v>
      </c>
      <c r="F233" s="417">
        <v>64</v>
      </c>
      <c r="G233" s="420" t="s">
        <v>3289</v>
      </c>
      <c r="H233" s="417" t="s">
        <v>572</v>
      </c>
      <c r="I233" s="401"/>
      <c r="J233" s="417"/>
      <c r="K233" s="401"/>
      <c r="L233" s="417"/>
      <c r="M233" s="401"/>
      <c r="N233" s="417"/>
      <c r="O233" s="401"/>
      <c r="P233" s="417"/>
      <c r="Q233" s="401"/>
      <c r="R233" s="402" t="s">
        <v>3302</v>
      </c>
    </row>
    <row r="234" spans="1:18" x14ac:dyDescent="0.25">
      <c r="A234" s="899">
        <v>87</v>
      </c>
      <c r="B234" s="901" t="s">
        <v>7862</v>
      </c>
      <c r="C234" s="903" t="s">
        <v>7033</v>
      </c>
      <c r="D234" s="401" t="s">
        <v>7847</v>
      </c>
      <c r="E234" s="417" t="s">
        <v>3290</v>
      </c>
      <c r="F234" s="417">
        <v>4</v>
      </c>
      <c r="G234" s="417" t="s">
        <v>3348</v>
      </c>
      <c r="H234" s="417" t="s">
        <v>572</v>
      </c>
      <c r="I234" s="401"/>
      <c r="J234" s="417"/>
      <c r="K234" s="401"/>
      <c r="L234" s="417"/>
      <c r="M234" s="401"/>
      <c r="N234" s="417"/>
      <c r="O234" s="401"/>
      <c r="P234" s="417"/>
      <c r="Q234" s="401"/>
      <c r="R234" s="402" t="s">
        <v>3321</v>
      </c>
    </row>
    <row r="235" spans="1:18" x14ac:dyDescent="0.25">
      <c r="A235" s="899">
        <v>88</v>
      </c>
      <c r="B235" s="901" t="s">
        <v>7873</v>
      </c>
      <c r="C235" s="903" t="s">
        <v>6990</v>
      </c>
      <c r="D235" s="401" t="s">
        <v>7848</v>
      </c>
      <c r="E235" s="417" t="s">
        <v>3285</v>
      </c>
      <c r="F235" s="417">
        <v>1</v>
      </c>
      <c r="G235" s="417">
        <v>0</v>
      </c>
      <c r="H235" s="417">
        <v>0</v>
      </c>
      <c r="I235" s="401" t="s">
        <v>7849</v>
      </c>
      <c r="J235" s="417">
        <v>1</v>
      </c>
      <c r="K235" s="401" t="s">
        <v>7850</v>
      </c>
      <c r="L235" s="417">
        <v>2</v>
      </c>
      <c r="M235" s="401" t="s">
        <v>7851</v>
      </c>
      <c r="N235" s="417">
        <v>3</v>
      </c>
      <c r="O235" s="401" t="s">
        <v>7852</v>
      </c>
      <c r="P235" s="417"/>
      <c r="Q235" s="401"/>
      <c r="R235" s="402" t="s">
        <v>3321</v>
      </c>
    </row>
    <row r="236" spans="1:18" x14ac:dyDescent="0.25">
      <c r="A236" s="899">
        <v>89</v>
      </c>
      <c r="B236" s="901" t="s">
        <v>8947</v>
      </c>
      <c r="C236" s="903" t="s">
        <v>6991</v>
      </c>
      <c r="D236" s="401" t="s">
        <v>7854</v>
      </c>
      <c r="E236" s="417" t="s">
        <v>3285</v>
      </c>
      <c r="F236" s="417">
        <v>1</v>
      </c>
      <c r="G236" s="417">
        <v>0</v>
      </c>
      <c r="H236" s="417">
        <v>0</v>
      </c>
      <c r="I236" s="401" t="s">
        <v>7855</v>
      </c>
      <c r="J236" s="417">
        <v>1</v>
      </c>
      <c r="K236" s="401" t="s">
        <v>7856</v>
      </c>
      <c r="L236" s="417">
        <v>2</v>
      </c>
      <c r="M236" s="401" t="s">
        <v>7857</v>
      </c>
      <c r="N236" s="417"/>
      <c r="O236" s="401"/>
      <c r="P236" s="417"/>
      <c r="Q236" s="401"/>
      <c r="R236" s="402" t="s">
        <v>3321</v>
      </c>
    </row>
    <row r="237" spans="1:18" x14ac:dyDescent="0.25">
      <c r="A237" s="899">
        <v>90</v>
      </c>
      <c r="B237" s="901" t="s">
        <v>8948</v>
      </c>
      <c r="C237" s="903" t="s">
        <v>6656</v>
      </c>
      <c r="D237" s="401" t="s">
        <v>7858</v>
      </c>
      <c r="E237" s="417" t="s">
        <v>3290</v>
      </c>
      <c r="F237" s="417">
        <v>64</v>
      </c>
      <c r="G237" s="420" t="s">
        <v>3289</v>
      </c>
      <c r="H237" s="417" t="s">
        <v>572</v>
      </c>
      <c r="I237" s="401"/>
      <c r="J237" s="417"/>
      <c r="K237" s="401"/>
      <c r="L237" s="417"/>
      <c r="M237" s="401"/>
      <c r="N237" s="417"/>
      <c r="O237" s="401"/>
      <c r="P237" s="417"/>
      <c r="Q237" s="401"/>
      <c r="R237" s="402" t="s">
        <v>3302</v>
      </c>
    </row>
    <row r="238" spans="1:18" x14ac:dyDescent="0.25">
      <c r="A238" s="899">
        <v>91</v>
      </c>
      <c r="B238" s="901" t="s">
        <v>8949</v>
      </c>
      <c r="C238" s="906" t="s">
        <v>8827</v>
      </c>
      <c r="D238" s="401" t="s">
        <v>8957</v>
      </c>
      <c r="E238" s="417" t="s">
        <v>3290</v>
      </c>
      <c r="F238" s="417">
        <v>64</v>
      </c>
      <c r="G238" s="417" t="s">
        <v>3289</v>
      </c>
      <c r="H238" s="417" t="s">
        <v>572</v>
      </c>
      <c r="I238" s="401"/>
      <c r="J238" s="417"/>
      <c r="K238" s="401"/>
      <c r="L238" s="417"/>
      <c r="M238" s="401"/>
      <c r="N238" s="417"/>
      <c r="O238" s="401"/>
      <c r="P238" s="417"/>
      <c r="Q238" s="401"/>
      <c r="R238" s="402" t="s">
        <v>3302</v>
      </c>
    </row>
    <row r="239" spans="1:18" x14ac:dyDescent="0.25">
      <c r="A239" s="899">
        <v>92</v>
      </c>
      <c r="B239" s="901" t="s">
        <v>8950</v>
      </c>
      <c r="C239" s="911" t="s">
        <v>8828</v>
      </c>
      <c r="D239" s="401" t="s">
        <v>8958</v>
      </c>
      <c r="E239" s="417" t="s">
        <v>3285</v>
      </c>
      <c r="F239" s="417">
        <v>1</v>
      </c>
      <c r="G239" s="417">
        <v>0</v>
      </c>
      <c r="H239" s="417">
        <v>0</v>
      </c>
      <c r="I239" s="401" t="s">
        <v>7829</v>
      </c>
      <c r="J239" s="417">
        <v>1</v>
      </c>
      <c r="K239" s="401" t="s">
        <v>7723</v>
      </c>
      <c r="L239" s="417">
        <v>2</v>
      </c>
      <c r="M239" s="401" t="s">
        <v>7724</v>
      </c>
      <c r="N239" s="417"/>
      <c r="O239" s="401"/>
      <c r="P239" s="417"/>
      <c r="Q239" s="401"/>
      <c r="R239" s="402" t="s">
        <v>3321</v>
      </c>
    </row>
    <row r="240" spans="1:18" x14ac:dyDescent="0.25">
      <c r="A240" s="899">
        <v>93</v>
      </c>
      <c r="B240" s="901" t="s">
        <v>8951</v>
      </c>
      <c r="C240" s="911" t="s">
        <v>8829</v>
      </c>
      <c r="D240" s="401" t="s">
        <v>8959</v>
      </c>
      <c r="E240" s="417" t="s">
        <v>3290</v>
      </c>
      <c r="F240" s="417">
        <v>64</v>
      </c>
      <c r="G240" s="417" t="s">
        <v>572</v>
      </c>
      <c r="H240" s="417" t="s">
        <v>1563</v>
      </c>
      <c r="I240" s="401" t="s">
        <v>7727</v>
      </c>
      <c r="J240" s="417" t="s">
        <v>2699</v>
      </c>
      <c r="K240" s="401" t="s">
        <v>7728</v>
      </c>
      <c r="L240" s="417" t="s">
        <v>7729</v>
      </c>
      <c r="M240" s="401" t="s">
        <v>7730</v>
      </c>
      <c r="N240" s="417"/>
      <c r="O240" s="401"/>
      <c r="P240" s="417"/>
      <c r="Q240" s="401"/>
      <c r="R240" s="402" t="s">
        <v>3321</v>
      </c>
    </row>
    <row r="241" spans="1:18" x14ac:dyDescent="0.25">
      <c r="A241" s="899">
        <v>94</v>
      </c>
      <c r="B241" s="901" t="s">
        <v>2858</v>
      </c>
      <c r="C241" s="903" t="s">
        <v>8830</v>
      </c>
      <c r="D241" s="401" t="s">
        <v>8960</v>
      </c>
      <c r="E241" s="417" t="s">
        <v>3290</v>
      </c>
      <c r="F241" s="417">
        <v>4</v>
      </c>
      <c r="G241" s="417" t="s">
        <v>3348</v>
      </c>
      <c r="H241" s="417" t="s">
        <v>572</v>
      </c>
      <c r="I241" s="401"/>
      <c r="J241" s="417"/>
      <c r="K241" s="401"/>
      <c r="L241" s="417"/>
      <c r="M241" s="401"/>
      <c r="N241" s="417"/>
      <c r="O241" s="401"/>
      <c r="P241" s="417"/>
      <c r="Q241" s="401"/>
      <c r="R241" s="402" t="s">
        <v>3321</v>
      </c>
    </row>
    <row r="242" spans="1:18" x14ac:dyDescent="0.25">
      <c r="A242" s="899">
        <v>95</v>
      </c>
      <c r="B242" s="901" t="s">
        <v>2859</v>
      </c>
      <c r="C242" s="903" t="s">
        <v>8831</v>
      </c>
      <c r="D242" s="401" t="s">
        <v>8961</v>
      </c>
      <c r="E242" s="417" t="s">
        <v>3285</v>
      </c>
      <c r="F242" s="417">
        <v>1</v>
      </c>
      <c r="G242" s="417">
        <v>0</v>
      </c>
      <c r="H242" s="417">
        <v>0</v>
      </c>
      <c r="I242" s="401" t="s">
        <v>8962</v>
      </c>
      <c r="J242" s="417">
        <v>1</v>
      </c>
      <c r="K242" s="401" t="s">
        <v>3757</v>
      </c>
      <c r="L242" s="417">
        <v>2</v>
      </c>
      <c r="M242" s="401" t="s">
        <v>7817</v>
      </c>
      <c r="N242" s="417">
        <v>3</v>
      </c>
      <c r="O242" s="401" t="s">
        <v>7738</v>
      </c>
      <c r="P242" s="417"/>
      <c r="Q242" s="401"/>
      <c r="R242" s="402" t="s">
        <v>3321</v>
      </c>
    </row>
    <row r="243" spans="1:18" x14ac:dyDescent="0.25">
      <c r="A243" s="899">
        <v>96</v>
      </c>
      <c r="B243" s="901" t="s">
        <v>8952</v>
      </c>
      <c r="C243" s="903" t="s">
        <v>8832</v>
      </c>
      <c r="D243" s="401" t="s">
        <v>8963</v>
      </c>
      <c r="E243" s="901" t="s">
        <v>3285</v>
      </c>
      <c r="F243" s="901">
        <v>1</v>
      </c>
      <c r="G243" s="901">
        <v>0</v>
      </c>
      <c r="H243" s="901">
        <v>1</v>
      </c>
      <c r="I243" s="902" t="s">
        <v>8974</v>
      </c>
      <c r="J243" s="901">
        <v>2</v>
      </c>
      <c r="K243" s="902" t="s">
        <v>8973</v>
      </c>
      <c r="L243" s="901">
        <v>3</v>
      </c>
      <c r="M243" s="902" t="s">
        <v>9448</v>
      </c>
      <c r="N243" s="901">
        <v>4</v>
      </c>
      <c r="O243" s="902" t="s">
        <v>10</v>
      </c>
      <c r="P243" s="417"/>
      <c r="Q243" s="401"/>
      <c r="R243" s="1008" t="s">
        <v>3321</v>
      </c>
    </row>
    <row r="244" spans="1:18" x14ac:dyDescent="0.25">
      <c r="A244" s="899">
        <v>97</v>
      </c>
      <c r="B244" s="901" t="s">
        <v>8953</v>
      </c>
      <c r="C244" s="903" t="s">
        <v>8833</v>
      </c>
      <c r="D244" s="401" t="s">
        <v>8964</v>
      </c>
      <c r="E244" s="417" t="s">
        <v>3285</v>
      </c>
      <c r="F244" s="417">
        <v>1</v>
      </c>
      <c r="G244" s="417">
        <v>0</v>
      </c>
      <c r="H244" s="417">
        <v>0</v>
      </c>
      <c r="I244" s="440" t="s">
        <v>8965</v>
      </c>
      <c r="J244" s="417">
        <v>1</v>
      </c>
      <c r="K244" s="440" t="s">
        <v>8966</v>
      </c>
      <c r="L244" s="417">
        <v>2</v>
      </c>
      <c r="M244" s="440" t="s">
        <v>8967</v>
      </c>
      <c r="N244" s="417">
        <v>3</v>
      </c>
      <c r="O244" s="440" t="s">
        <v>8968</v>
      </c>
      <c r="P244" s="417">
        <v>4</v>
      </c>
      <c r="Q244" s="440" t="s">
        <v>8969</v>
      </c>
      <c r="R244" s="402" t="s">
        <v>3321</v>
      </c>
    </row>
    <row r="245" spans="1:18" x14ac:dyDescent="0.25">
      <c r="A245" s="899">
        <v>98</v>
      </c>
      <c r="B245" s="1007" t="s">
        <v>8954</v>
      </c>
      <c r="C245" s="435" t="s">
        <v>3503</v>
      </c>
      <c r="D245" s="436" t="s">
        <v>7859</v>
      </c>
      <c r="E245" s="417" t="s">
        <v>3295</v>
      </c>
      <c r="F245" s="417">
        <v>6.2</v>
      </c>
      <c r="G245" s="418" t="s">
        <v>3469</v>
      </c>
      <c r="H245" s="417" t="s">
        <v>572</v>
      </c>
      <c r="I245" s="401"/>
      <c r="J245" s="417"/>
      <c r="K245" s="401"/>
      <c r="L245" s="417"/>
      <c r="M245" s="401"/>
      <c r="N245" s="417"/>
      <c r="O245" s="401"/>
      <c r="P245" s="417"/>
      <c r="Q245" s="401"/>
      <c r="R245" s="439" t="s">
        <v>3468</v>
      </c>
    </row>
    <row r="246" spans="1:18" x14ac:dyDescent="0.25">
      <c r="A246" s="899">
        <v>99</v>
      </c>
      <c r="B246" s="901" t="s">
        <v>8956</v>
      </c>
      <c r="C246" s="404" t="s">
        <v>3519</v>
      </c>
      <c r="D246" s="401" t="s">
        <v>7861</v>
      </c>
      <c r="E246" s="417" t="s">
        <v>3295</v>
      </c>
      <c r="F246" s="417">
        <v>6.2</v>
      </c>
      <c r="G246" s="418" t="s">
        <v>3469</v>
      </c>
      <c r="H246" s="417" t="s">
        <v>572</v>
      </c>
      <c r="I246" s="401"/>
      <c r="J246" s="417"/>
      <c r="K246" s="401"/>
      <c r="L246" s="417"/>
      <c r="M246" s="401"/>
      <c r="N246" s="417"/>
      <c r="O246" s="401"/>
      <c r="P246" s="417"/>
      <c r="Q246" s="401"/>
      <c r="R246" s="402" t="s">
        <v>3468</v>
      </c>
    </row>
    <row r="247" spans="1:18" x14ac:dyDescent="0.25">
      <c r="A247" s="899">
        <v>100</v>
      </c>
      <c r="B247" s="901" t="s">
        <v>8955</v>
      </c>
      <c r="C247" s="404" t="s">
        <v>2464</v>
      </c>
      <c r="D247" s="401" t="s">
        <v>7863</v>
      </c>
      <c r="E247" s="417" t="s">
        <v>3290</v>
      </c>
      <c r="F247" s="417">
        <v>1</v>
      </c>
      <c r="G247" s="417" t="s">
        <v>2486</v>
      </c>
      <c r="H247" s="417" t="s">
        <v>1450</v>
      </c>
      <c r="I247" s="401" t="s">
        <v>3511</v>
      </c>
      <c r="J247" s="417" t="s">
        <v>1546</v>
      </c>
      <c r="K247" s="401" t="s">
        <v>3516</v>
      </c>
      <c r="L247" s="417" t="s">
        <v>1548</v>
      </c>
      <c r="M247" s="401" t="s">
        <v>3505</v>
      </c>
      <c r="N247" s="417" t="s">
        <v>1556</v>
      </c>
      <c r="O247" s="401" t="s">
        <v>3529</v>
      </c>
      <c r="P247" s="417" t="s">
        <v>1556</v>
      </c>
      <c r="Q247" s="401" t="s">
        <v>3529</v>
      </c>
      <c r="R247" s="402" t="s">
        <v>3468</v>
      </c>
    </row>
    <row r="248" spans="1:18" x14ac:dyDescent="0.25">
      <c r="A248" s="899">
        <v>101</v>
      </c>
      <c r="B248" s="901" t="s">
        <v>9485</v>
      </c>
      <c r="C248" s="412" t="s">
        <v>3</v>
      </c>
      <c r="D248" s="401" t="s">
        <v>3293</v>
      </c>
      <c r="E248" s="417" t="s">
        <v>3290</v>
      </c>
      <c r="F248" s="417">
        <v>4</v>
      </c>
      <c r="G248" s="417" t="s">
        <v>572</v>
      </c>
      <c r="H248" s="417" t="s">
        <v>572</v>
      </c>
      <c r="I248" s="401" t="s">
        <v>3294</v>
      </c>
      <c r="J248" s="417"/>
      <c r="K248" s="401"/>
      <c r="L248" s="417"/>
      <c r="M248" s="401"/>
      <c r="N248" s="417"/>
      <c r="O248" s="401"/>
      <c r="P248" s="417"/>
      <c r="Q248" s="401"/>
      <c r="R248" s="416" t="s">
        <v>3284</v>
      </c>
    </row>
    <row r="249" spans="1:18" x14ac:dyDescent="0.25">
      <c r="A249" s="899">
        <v>102</v>
      </c>
      <c r="B249" s="901" t="s">
        <v>2860</v>
      </c>
      <c r="C249" s="412" t="s">
        <v>2453</v>
      </c>
      <c r="D249" s="401" t="s">
        <v>3527</v>
      </c>
      <c r="E249" s="417" t="s">
        <v>3290</v>
      </c>
      <c r="F249" s="417">
        <v>3</v>
      </c>
      <c r="G249" s="417" t="s">
        <v>3427</v>
      </c>
      <c r="H249" s="417" t="s">
        <v>572</v>
      </c>
      <c r="I249" s="401" t="s">
        <v>3474</v>
      </c>
      <c r="J249" s="417"/>
      <c r="K249" s="401"/>
      <c r="L249" s="417"/>
      <c r="M249" s="401"/>
      <c r="N249" s="417"/>
      <c r="O249" s="401"/>
      <c r="P249" s="417"/>
      <c r="Q249" s="401"/>
      <c r="R249" s="416" t="s">
        <v>3284</v>
      </c>
    </row>
    <row r="250" spans="1:18" x14ac:dyDescent="0.25">
      <c r="A250" s="899">
        <v>103</v>
      </c>
      <c r="B250" s="901" t="s">
        <v>9486</v>
      </c>
      <c r="C250" s="412" t="s">
        <v>8998</v>
      </c>
      <c r="D250" s="401" t="s">
        <v>3473</v>
      </c>
      <c r="E250" s="417" t="s">
        <v>3290</v>
      </c>
      <c r="F250" s="417">
        <v>1</v>
      </c>
      <c r="G250" s="417" t="s">
        <v>2486</v>
      </c>
      <c r="H250" s="417" t="s">
        <v>13</v>
      </c>
      <c r="I250" s="401"/>
      <c r="J250" s="417"/>
      <c r="K250" s="401"/>
      <c r="L250" s="417"/>
      <c r="M250" s="401"/>
      <c r="N250" s="417"/>
      <c r="O250" s="401"/>
      <c r="P250" s="417"/>
      <c r="Q250" s="401"/>
      <c r="R250" s="416" t="s">
        <v>3284</v>
      </c>
    </row>
    <row r="251" spans="1:18" x14ac:dyDescent="0.25">
      <c r="A251" s="899">
        <v>104</v>
      </c>
      <c r="B251" s="901" t="s">
        <v>9486</v>
      </c>
      <c r="C251" s="412" t="s">
        <v>9490</v>
      </c>
      <c r="D251" s="401" t="s">
        <v>9491</v>
      </c>
      <c r="E251" s="417" t="s">
        <v>3295</v>
      </c>
      <c r="F251" s="417">
        <v>4.0999999999999996</v>
      </c>
      <c r="G251" s="418" t="s">
        <v>9487</v>
      </c>
      <c r="H251" s="417" t="s">
        <v>572</v>
      </c>
      <c r="I251" s="401"/>
      <c r="J251" s="417"/>
      <c r="K251" s="401"/>
      <c r="L251" s="417"/>
      <c r="M251" s="401"/>
      <c r="N251" s="417"/>
      <c r="O251" s="401"/>
      <c r="P251" s="417"/>
      <c r="Q251" s="401"/>
      <c r="R251" s="416" t="s">
        <v>3284</v>
      </c>
    </row>
    <row r="252" spans="1:18" x14ac:dyDescent="0.25">
      <c r="A252" s="899">
        <v>105</v>
      </c>
      <c r="B252" s="901" t="s">
        <v>2862</v>
      </c>
      <c r="C252" s="412" t="s">
        <v>9488</v>
      </c>
      <c r="D252" s="401" t="s">
        <v>9489</v>
      </c>
      <c r="E252" s="417" t="s">
        <v>3285</v>
      </c>
      <c r="F252" s="417">
        <v>1</v>
      </c>
      <c r="G252" s="418">
        <v>0</v>
      </c>
      <c r="H252" s="417">
        <v>0</v>
      </c>
      <c r="I252" s="401" t="s">
        <v>3314</v>
      </c>
      <c r="J252" s="417">
        <v>1</v>
      </c>
      <c r="K252" s="401" t="s">
        <v>3329</v>
      </c>
      <c r="L252" s="417"/>
      <c r="M252" s="401"/>
      <c r="N252" s="417"/>
      <c r="O252" s="401"/>
      <c r="P252" s="417"/>
      <c r="Q252" s="401"/>
      <c r="R252" s="402" t="s">
        <v>3468</v>
      </c>
    </row>
    <row r="253" spans="1:18" x14ac:dyDescent="0.25">
      <c r="G253" s="153"/>
    </row>
    <row r="254" spans="1:18" x14ac:dyDescent="0.25">
      <c r="G254" s="153"/>
    </row>
  </sheetData>
  <hyperlinks>
    <hyperlink ref="R5" r:id="rId1"/>
    <hyperlink ref="R6" r:id="rId2"/>
    <hyperlink ref="R7" r:id="rId3"/>
    <hyperlink ref="R8" r:id="rId4"/>
    <hyperlink ref="R4" r:id="rId5"/>
    <hyperlink ref="R3" r:id="rId6"/>
    <hyperlink ref="R95" r:id="rId7"/>
    <hyperlink ref="R96" r:id="rId8"/>
    <hyperlink ref="R98" r:id="rId9"/>
    <hyperlink ref="R99" r:id="rId10"/>
    <hyperlink ref="R100" r:id="rId11"/>
    <hyperlink ref="R101" r:id="rId12"/>
    <hyperlink ref="R102" r:id="rId13"/>
    <hyperlink ref="R103" r:id="rId14"/>
    <hyperlink ref="R104" r:id="rId15"/>
    <hyperlink ref="R105" r:id="rId16"/>
    <hyperlink ref="R106" r:id="rId17"/>
    <hyperlink ref="R107" r:id="rId18"/>
    <hyperlink ref="R108" r:id="rId19"/>
    <hyperlink ref="R109" r:id="rId20"/>
    <hyperlink ref="R112" r:id="rId21"/>
    <hyperlink ref="R110" r:id="rId22" display="IBP"/>
    <hyperlink ref="R111" r:id="rId23" display="IBP"/>
    <hyperlink ref="R114" r:id="rId24"/>
    <hyperlink ref="R125" r:id="rId25"/>
    <hyperlink ref="R129" r:id="rId26"/>
    <hyperlink ref="R116:R119" r:id="rId27" display="UNPAN"/>
    <hyperlink ref="R131" r:id="rId28"/>
    <hyperlink ref="R132:R140" r:id="rId29" display="CSIS"/>
    <hyperlink ref="R115" r:id="rId30"/>
    <hyperlink ref="R120" r:id="rId31"/>
    <hyperlink ref="R122:R124" r:id="rId32" display="UNPAN"/>
    <hyperlink ref="R121" r:id="rId33"/>
    <hyperlink ref="R97" r:id="rId34"/>
    <hyperlink ref="R149" r:id="rId35"/>
    <hyperlink ref="R150" r:id="rId36"/>
    <hyperlink ref="R151" r:id="rId37"/>
    <hyperlink ref="R152" r:id="rId38"/>
    <hyperlink ref="R156" r:id="rId39"/>
    <hyperlink ref="R157" r:id="rId40"/>
    <hyperlink ref="R158" r:id="rId41"/>
    <hyperlink ref="R159" r:id="rId42"/>
    <hyperlink ref="R160" r:id="rId43"/>
    <hyperlink ref="R161" r:id="rId44"/>
    <hyperlink ref="R189" r:id="rId45"/>
    <hyperlink ref="R190" r:id="rId46"/>
    <hyperlink ref="R199" r:id="rId47"/>
    <hyperlink ref="R200" r:id="rId48"/>
    <hyperlink ref="R204" r:id="rId49"/>
    <hyperlink ref="R231" r:id="rId50"/>
    <hyperlink ref="R248" r:id="rId51"/>
    <hyperlink ref="R249" r:id="rId52"/>
    <hyperlink ref="R250" r:id="rId53"/>
    <hyperlink ref="R251" r:id="rId54"/>
  </hyperlinks>
  <pageMargins left="0.7" right="0.7" top="0.75" bottom="0.75" header="0.3" footer="0.3"/>
  <pageSetup orientation="portrait" r:id="rId55"/>
  <ignoredErrors>
    <ignoredError sqref="G2 G130:G140 G108:G111 G113 G142:G143 G114:G119 G120:G124 G156:G161" numberStoredAsText="1"/>
  </ignoredErrors>
  <legacyDrawing r:id="rId5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I191"/>
  <sheetViews>
    <sheetView showGridLines="0" workbookViewId="0">
      <pane xSplit="1" ySplit="2" topLeftCell="B3" activePane="bottomRight" state="frozen"/>
      <selection pane="topRight" activeCell="B1" sqref="B1"/>
      <selection pane="bottomLeft" activeCell="A2" sqref="A2"/>
      <selection pane="bottomRight" activeCell="J29" sqref="J29"/>
    </sheetView>
  </sheetViews>
  <sheetFormatPr defaultRowHeight="15" x14ac:dyDescent="0.25"/>
  <cols>
    <col min="1" max="1" width="19.5703125" style="706" customWidth="1"/>
    <col min="2" max="2" width="24.7109375" style="336" customWidth="1"/>
    <col min="3" max="3" width="11.28515625" style="336" customWidth="1"/>
    <col min="4" max="4" width="11" style="336" customWidth="1"/>
    <col min="5" max="5" width="15.28515625" style="336" customWidth="1"/>
    <col min="6" max="6" width="18.7109375" style="336" customWidth="1"/>
    <col min="7" max="7" width="23.7109375" style="336" customWidth="1"/>
  </cols>
  <sheetData>
    <row r="1" spans="1:9" x14ac:dyDescent="0.25">
      <c r="A1" s="711" t="s">
        <v>6755</v>
      </c>
      <c r="B1" s="1228" t="s">
        <v>6753</v>
      </c>
      <c r="C1" s="1229"/>
      <c r="D1" s="1230"/>
      <c r="E1" s="1231" t="s">
        <v>6754</v>
      </c>
      <c r="F1" s="1232"/>
      <c r="G1" s="1233"/>
      <c r="H1" s="336" t="s">
        <v>6757</v>
      </c>
      <c r="I1" s="531" t="s">
        <v>6728</v>
      </c>
    </row>
    <row r="2" spans="1:9" ht="45.75" customHeight="1" x14ac:dyDescent="0.25">
      <c r="A2" s="710" t="s">
        <v>2</v>
      </c>
      <c r="B2" s="708" t="s">
        <v>6749</v>
      </c>
      <c r="C2" s="708" t="s">
        <v>6750</v>
      </c>
      <c r="D2" s="708" t="s">
        <v>6751</v>
      </c>
      <c r="E2" s="709" t="s">
        <v>6719</v>
      </c>
      <c r="F2" s="709" t="s">
        <v>6720</v>
      </c>
      <c r="G2" s="709" t="s">
        <v>6752</v>
      </c>
    </row>
    <row r="3" spans="1:9" x14ac:dyDescent="0.25">
      <c r="A3" s="699" t="s">
        <v>11</v>
      </c>
      <c r="B3" s="707" t="s">
        <v>6721</v>
      </c>
      <c r="C3" s="707" t="s">
        <v>6722</v>
      </c>
      <c r="D3" s="707" t="s">
        <v>6722</v>
      </c>
      <c r="E3" s="696" t="s">
        <v>6721</v>
      </c>
      <c r="F3" s="696" t="s">
        <v>6721</v>
      </c>
      <c r="G3" s="696" t="s">
        <v>6721</v>
      </c>
    </row>
    <row r="4" spans="1:9" x14ac:dyDescent="0.25">
      <c r="A4" s="699" t="s">
        <v>20</v>
      </c>
      <c r="B4" s="707" t="s">
        <v>6722</v>
      </c>
      <c r="C4" s="707" t="s">
        <v>6722</v>
      </c>
      <c r="D4" s="707" t="s">
        <v>6721</v>
      </c>
      <c r="E4" s="696" t="s">
        <v>6721</v>
      </c>
      <c r="F4" s="696" t="s">
        <v>6722</v>
      </c>
      <c r="G4" s="696" t="s">
        <v>6721</v>
      </c>
    </row>
    <row r="5" spans="1:9" x14ac:dyDescent="0.25">
      <c r="A5" s="699" t="s">
        <v>30</v>
      </c>
      <c r="B5" s="707" t="s">
        <v>6721</v>
      </c>
      <c r="C5" s="707" t="s">
        <v>6722</v>
      </c>
      <c r="D5" s="707" t="s">
        <v>6721</v>
      </c>
      <c r="E5" s="696" t="s">
        <v>6721</v>
      </c>
      <c r="F5" s="696" t="s">
        <v>6721</v>
      </c>
      <c r="G5" s="696" t="s">
        <v>6721</v>
      </c>
    </row>
    <row r="6" spans="1:9" x14ac:dyDescent="0.25">
      <c r="A6" s="699" t="s">
        <v>45</v>
      </c>
      <c r="B6" s="707" t="s">
        <v>6721</v>
      </c>
      <c r="C6" s="707" t="s">
        <v>6722</v>
      </c>
      <c r="D6" s="707" t="s">
        <v>6722</v>
      </c>
      <c r="E6" s="696" t="s">
        <v>6722</v>
      </c>
      <c r="F6" s="696" t="s">
        <v>6722</v>
      </c>
      <c r="G6" s="696" t="s">
        <v>6721</v>
      </c>
    </row>
    <row r="7" spans="1:9" x14ac:dyDescent="0.25">
      <c r="A7" s="699" t="s">
        <v>53</v>
      </c>
      <c r="B7" s="707" t="s">
        <v>6721</v>
      </c>
      <c r="C7" s="707" t="s">
        <v>6722</v>
      </c>
      <c r="D7" s="707" t="s">
        <v>6721</v>
      </c>
      <c r="E7" s="696" t="s">
        <v>6722</v>
      </c>
      <c r="F7" s="696" t="s">
        <v>6721</v>
      </c>
      <c r="G7" s="696" t="s">
        <v>6721</v>
      </c>
    </row>
    <row r="8" spans="1:9" x14ac:dyDescent="0.25">
      <c r="A8" s="699" t="s">
        <v>60</v>
      </c>
      <c r="B8" s="707" t="s">
        <v>6722</v>
      </c>
      <c r="C8" s="707" t="s">
        <v>6722</v>
      </c>
      <c r="D8" s="707" t="s">
        <v>6721</v>
      </c>
      <c r="E8" s="696" t="s">
        <v>6722</v>
      </c>
      <c r="F8" s="696" t="s">
        <v>6722</v>
      </c>
      <c r="G8" s="696" t="s">
        <v>6722</v>
      </c>
    </row>
    <row r="9" spans="1:9" x14ac:dyDescent="0.25">
      <c r="A9" s="699" t="s">
        <v>67</v>
      </c>
      <c r="B9" s="707" t="s">
        <v>6722</v>
      </c>
      <c r="C9" s="707" t="s">
        <v>6722</v>
      </c>
      <c r="D9" s="707" t="s">
        <v>6721</v>
      </c>
      <c r="E9" s="696" t="s">
        <v>6722</v>
      </c>
      <c r="F9" s="696" t="s">
        <v>6722</v>
      </c>
      <c r="G9" s="696" t="s">
        <v>6722</v>
      </c>
    </row>
    <row r="10" spans="1:9" x14ac:dyDescent="0.25">
      <c r="A10" s="699" t="s">
        <v>77</v>
      </c>
      <c r="B10" s="707" t="s">
        <v>6722</v>
      </c>
      <c r="C10" s="707" t="s">
        <v>6722</v>
      </c>
      <c r="D10" s="707" t="s">
        <v>6721</v>
      </c>
      <c r="E10" s="696" t="s">
        <v>6722</v>
      </c>
      <c r="F10" s="696" t="s">
        <v>6722</v>
      </c>
      <c r="G10" s="696" t="s">
        <v>6722</v>
      </c>
    </row>
    <row r="11" spans="1:9" x14ac:dyDescent="0.25">
      <c r="A11" s="699" t="s">
        <v>84</v>
      </c>
      <c r="B11" s="707" t="s">
        <v>6722</v>
      </c>
      <c r="C11" s="707" t="s">
        <v>6722</v>
      </c>
      <c r="D11" s="707" t="s">
        <v>6721</v>
      </c>
      <c r="E11" s="696" t="s">
        <v>6722</v>
      </c>
      <c r="F11" s="696" t="s">
        <v>6722</v>
      </c>
      <c r="G11" s="696" t="s">
        <v>6722</v>
      </c>
    </row>
    <row r="12" spans="1:9" x14ac:dyDescent="0.25">
      <c r="A12" s="699" t="s">
        <v>89</v>
      </c>
      <c r="B12" s="707" t="s">
        <v>6722</v>
      </c>
      <c r="C12" s="707" t="s">
        <v>6722</v>
      </c>
      <c r="D12" s="707" t="s">
        <v>6721</v>
      </c>
      <c r="E12" s="696" t="s">
        <v>6721</v>
      </c>
      <c r="F12" s="697" t="s">
        <v>6724</v>
      </c>
      <c r="G12" s="697" t="s">
        <v>6724</v>
      </c>
    </row>
    <row r="13" spans="1:9" x14ac:dyDescent="0.25">
      <c r="A13" s="699" t="s">
        <v>97</v>
      </c>
      <c r="B13" s="707" t="s">
        <v>6721</v>
      </c>
      <c r="C13" s="707" t="s">
        <v>6722</v>
      </c>
      <c r="D13" s="707" t="s">
        <v>6721</v>
      </c>
      <c r="E13" s="696" t="s">
        <v>6721</v>
      </c>
      <c r="F13" s="696" t="s">
        <v>6721</v>
      </c>
      <c r="G13" s="696" t="s">
        <v>6721</v>
      </c>
    </row>
    <row r="14" spans="1:9" x14ac:dyDescent="0.25">
      <c r="A14" s="699" t="s">
        <v>103</v>
      </c>
      <c r="B14" s="707" t="s">
        <v>6721</v>
      </c>
      <c r="C14" s="707" t="s">
        <v>6721</v>
      </c>
      <c r="D14" s="707" t="s">
        <v>6721</v>
      </c>
      <c r="E14" s="696" t="s">
        <v>6722</v>
      </c>
      <c r="F14" s="696" t="s">
        <v>6722</v>
      </c>
      <c r="G14" s="696" t="s">
        <v>6721</v>
      </c>
    </row>
    <row r="15" spans="1:9" x14ac:dyDescent="0.25">
      <c r="A15" s="699" t="s">
        <v>109</v>
      </c>
      <c r="B15" s="707" t="s">
        <v>6721</v>
      </c>
      <c r="C15" s="707" t="s">
        <v>6722</v>
      </c>
      <c r="D15" s="707" t="s">
        <v>6721</v>
      </c>
      <c r="E15" s="696" t="s">
        <v>6722</v>
      </c>
      <c r="F15" s="696" t="s">
        <v>6722</v>
      </c>
      <c r="G15" s="696" t="s">
        <v>6721</v>
      </c>
    </row>
    <row r="16" spans="1:9" x14ac:dyDescent="0.25">
      <c r="A16" s="699" t="s">
        <v>119</v>
      </c>
      <c r="B16" s="707" t="s">
        <v>6721</v>
      </c>
      <c r="C16" s="707" t="s">
        <v>6722</v>
      </c>
      <c r="D16" s="707" t="s">
        <v>6721</v>
      </c>
      <c r="E16" s="696" t="s">
        <v>6722</v>
      </c>
      <c r="F16" s="696" t="s">
        <v>6722</v>
      </c>
      <c r="G16" s="696" t="s">
        <v>6721</v>
      </c>
    </row>
    <row r="17" spans="1:7" x14ac:dyDescent="0.25">
      <c r="A17" s="699" t="s">
        <v>124</v>
      </c>
      <c r="B17" s="707" t="s">
        <v>6722</v>
      </c>
      <c r="C17" s="707" t="s">
        <v>6722</v>
      </c>
      <c r="D17" s="707" t="s">
        <v>6721</v>
      </c>
      <c r="E17" s="696" t="s">
        <v>6722</v>
      </c>
      <c r="F17" s="696" t="s">
        <v>6722</v>
      </c>
      <c r="G17" s="696" t="s">
        <v>6721</v>
      </c>
    </row>
    <row r="18" spans="1:7" x14ac:dyDescent="0.25">
      <c r="A18" s="699" t="s">
        <v>130</v>
      </c>
      <c r="B18" s="707" t="s">
        <v>6722</v>
      </c>
      <c r="C18" s="707" t="s">
        <v>6722</v>
      </c>
      <c r="D18" s="707" t="s">
        <v>6721</v>
      </c>
      <c r="E18" s="696" t="s">
        <v>6722</v>
      </c>
      <c r="F18" s="696" t="s">
        <v>6722</v>
      </c>
      <c r="G18" s="696" t="s">
        <v>6721</v>
      </c>
    </row>
    <row r="19" spans="1:7" x14ac:dyDescent="0.25">
      <c r="A19" s="699" t="s">
        <v>137</v>
      </c>
      <c r="B19" s="707" t="s">
        <v>6722</v>
      </c>
      <c r="C19" s="707" t="s">
        <v>6722</v>
      </c>
      <c r="D19" s="707" t="s">
        <v>6721</v>
      </c>
      <c r="E19" s="696" t="s">
        <v>6722</v>
      </c>
      <c r="F19" s="696" t="s">
        <v>6722</v>
      </c>
      <c r="G19" s="696" t="s">
        <v>6722</v>
      </c>
    </row>
    <row r="20" spans="1:7" x14ac:dyDescent="0.25">
      <c r="A20" s="699" t="s">
        <v>142</v>
      </c>
      <c r="B20" s="707" t="s">
        <v>6721</v>
      </c>
      <c r="C20" s="707" t="s">
        <v>6722</v>
      </c>
      <c r="D20" s="707" t="s">
        <v>6721</v>
      </c>
      <c r="E20" s="696" t="s">
        <v>6722</v>
      </c>
      <c r="F20" s="696" t="s">
        <v>6722</v>
      </c>
      <c r="G20" s="696" t="s">
        <v>6722</v>
      </c>
    </row>
    <row r="21" spans="1:7" x14ac:dyDescent="0.25">
      <c r="A21" s="699" t="s">
        <v>148</v>
      </c>
      <c r="B21" s="707" t="s">
        <v>6721</v>
      </c>
      <c r="C21" s="707" t="s">
        <v>6722</v>
      </c>
      <c r="D21" s="707" t="s">
        <v>6721</v>
      </c>
      <c r="E21" s="696" t="s">
        <v>6721</v>
      </c>
      <c r="F21" s="696" t="s">
        <v>6721</v>
      </c>
      <c r="G21" s="696" t="s">
        <v>6721</v>
      </c>
    </row>
    <row r="22" spans="1:7" x14ac:dyDescent="0.25">
      <c r="A22" s="699" t="s">
        <v>154</v>
      </c>
      <c r="B22" s="707" t="s">
        <v>6721</v>
      </c>
      <c r="C22" s="707" t="s">
        <v>6722</v>
      </c>
      <c r="D22" s="707" t="s">
        <v>6721</v>
      </c>
      <c r="E22" s="696" t="s">
        <v>6721</v>
      </c>
      <c r="F22" s="696" t="s">
        <v>6722</v>
      </c>
      <c r="G22" s="696" t="s">
        <v>6721</v>
      </c>
    </row>
    <row r="23" spans="1:7" x14ac:dyDescent="0.25">
      <c r="A23" s="699" t="s">
        <v>160</v>
      </c>
      <c r="B23" s="707" t="s">
        <v>6722</v>
      </c>
      <c r="C23" s="707" t="s">
        <v>6722</v>
      </c>
      <c r="D23" s="707" t="s">
        <v>6721</v>
      </c>
      <c r="E23" s="696" t="s">
        <v>6722</v>
      </c>
      <c r="F23" s="696" t="s">
        <v>6722</v>
      </c>
      <c r="G23" s="696" t="s">
        <v>6722</v>
      </c>
    </row>
    <row r="24" spans="1:7" x14ac:dyDescent="0.25">
      <c r="A24" s="699" t="s">
        <v>166</v>
      </c>
      <c r="B24" s="707" t="s">
        <v>6721</v>
      </c>
      <c r="C24" s="707" t="s">
        <v>6722</v>
      </c>
      <c r="D24" s="707" t="s">
        <v>6721</v>
      </c>
      <c r="E24" s="696" t="s">
        <v>6722</v>
      </c>
      <c r="F24" s="696" t="s">
        <v>6722</v>
      </c>
      <c r="G24" s="696" t="s">
        <v>6721</v>
      </c>
    </row>
    <row r="25" spans="1:7" x14ac:dyDescent="0.25">
      <c r="A25" s="699" t="s">
        <v>172</v>
      </c>
      <c r="B25" s="707" t="s">
        <v>6722</v>
      </c>
      <c r="C25" s="707" t="s">
        <v>6722</v>
      </c>
      <c r="D25" s="707" t="s">
        <v>6721</v>
      </c>
      <c r="E25" s="696" t="s">
        <v>6722</v>
      </c>
      <c r="F25" s="696" t="s">
        <v>6722</v>
      </c>
      <c r="G25" s="696" t="s">
        <v>6722</v>
      </c>
    </row>
    <row r="26" spans="1:7" x14ac:dyDescent="0.25">
      <c r="A26" s="699" t="s">
        <v>180</v>
      </c>
      <c r="B26" s="707" t="s">
        <v>6721</v>
      </c>
      <c r="C26" s="707" t="s">
        <v>6722</v>
      </c>
      <c r="D26" s="707" t="s">
        <v>6721</v>
      </c>
      <c r="E26" s="696" t="s">
        <v>6722</v>
      </c>
      <c r="F26" s="696" t="s">
        <v>6722</v>
      </c>
      <c r="G26" s="696" t="s">
        <v>6721</v>
      </c>
    </row>
    <row r="27" spans="1:7" x14ac:dyDescent="0.25">
      <c r="A27" s="699" t="s">
        <v>186</v>
      </c>
      <c r="B27" s="707" t="s">
        <v>6722</v>
      </c>
      <c r="C27" s="707" t="s">
        <v>6722</v>
      </c>
      <c r="D27" s="707" t="s">
        <v>6721</v>
      </c>
      <c r="E27" s="696" t="s">
        <v>6722</v>
      </c>
      <c r="F27" s="696" t="s">
        <v>6722</v>
      </c>
      <c r="G27" s="696" t="s">
        <v>6722</v>
      </c>
    </row>
    <row r="28" spans="1:7" x14ac:dyDescent="0.25">
      <c r="A28" s="699" t="s">
        <v>193</v>
      </c>
      <c r="B28" s="707" t="s">
        <v>6721</v>
      </c>
      <c r="C28" s="707" t="s">
        <v>6722</v>
      </c>
      <c r="D28" s="707" t="s">
        <v>6721</v>
      </c>
      <c r="E28" s="696" t="s">
        <v>6721</v>
      </c>
      <c r="F28" s="696" t="s">
        <v>6722</v>
      </c>
      <c r="G28" s="696" t="s">
        <v>6721</v>
      </c>
    </row>
    <row r="29" spans="1:7" x14ac:dyDescent="0.25">
      <c r="A29" s="699" t="s">
        <v>197</v>
      </c>
      <c r="B29" s="707" t="s">
        <v>6721</v>
      </c>
      <c r="C29" s="707" t="s">
        <v>6722</v>
      </c>
      <c r="D29" s="707" t="s">
        <v>6721</v>
      </c>
      <c r="E29" s="696" t="s">
        <v>6721</v>
      </c>
      <c r="F29" s="696" t="s">
        <v>6722</v>
      </c>
      <c r="G29" s="696" t="s">
        <v>6721</v>
      </c>
    </row>
    <row r="30" spans="1:7" x14ac:dyDescent="0.25">
      <c r="A30" s="699" t="s">
        <v>222</v>
      </c>
      <c r="B30" s="707" t="s">
        <v>6721</v>
      </c>
      <c r="C30" s="707" t="s">
        <v>6722</v>
      </c>
      <c r="D30" s="707" t="s">
        <v>6721</v>
      </c>
      <c r="E30" s="696" t="s">
        <v>6721</v>
      </c>
      <c r="F30" s="696" t="s">
        <v>6722</v>
      </c>
      <c r="G30" s="696" t="s">
        <v>6721</v>
      </c>
    </row>
    <row r="31" spans="1:7" x14ac:dyDescent="0.25">
      <c r="A31" s="699" t="s">
        <v>202</v>
      </c>
      <c r="B31" s="707" t="s">
        <v>6721</v>
      </c>
      <c r="C31" s="707" t="s">
        <v>6722</v>
      </c>
      <c r="D31" s="707" t="s">
        <v>6722</v>
      </c>
      <c r="E31" s="696" t="s">
        <v>6721</v>
      </c>
      <c r="F31" s="696" t="s">
        <v>6722</v>
      </c>
      <c r="G31" s="696" t="s">
        <v>6721</v>
      </c>
    </row>
    <row r="32" spans="1:7" x14ac:dyDescent="0.25">
      <c r="A32" s="699" t="s">
        <v>209</v>
      </c>
      <c r="B32" s="707" t="s">
        <v>6721</v>
      </c>
      <c r="C32" s="707" t="s">
        <v>6722</v>
      </c>
      <c r="D32" s="707" t="s">
        <v>6721</v>
      </c>
      <c r="E32" s="696" t="s">
        <v>6722</v>
      </c>
      <c r="F32" s="696" t="s">
        <v>6722</v>
      </c>
      <c r="G32" s="696" t="s">
        <v>6722</v>
      </c>
    </row>
    <row r="33" spans="1:7" x14ac:dyDescent="0.25">
      <c r="A33" s="699" t="s">
        <v>215</v>
      </c>
      <c r="B33" s="707" t="s">
        <v>6722</v>
      </c>
      <c r="C33" s="707" t="s">
        <v>6722</v>
      </c>
      <c r="D33" s="707" t="s">
        <v>6721</v>
      </c>
      <c r="E33" s="696" t="s">
        <v>6722</v>
      </c>
      <c r="F33" s="696" t="s">
        <v>6722</v>
      </c>
      <c r="G33" s="696" t="s">
        <v>6722</v>
      </c>
    </row>
    <row r="34" spans="1:7" x14ac:dyDescent="0.25">
      <c r="A34" s="699" t="s">
        <v>229</v>
      </c>
      <c r="B34" s="707" t="s">
        <v>6721</v>
      </c>
      <c r="C34" s="707" t="s">
        <v>6721</v>
      </c>
      <c r="D34" s="707" t="s">
        <v>6721</v>
      </c>
      <c r="E34" s="696" t="s">
        <v>572</v>
      </c>
      <c r="F34" s="696" t="s">
        <v>6721</v>
      </c>
      <c r="G34" s="696" t="s">
        <v>572</v>
      </c>
    </row>
    <row r="35" spans="1:7" x14ac:dyDescent="0.25">
      <c r="A35" s="699" t="s">
        <v>233</v>
      </c>
      <c r="B35" s="707" t="s">
        <v>6721</v>
      </c>
      <c r="C35" s="707" t="s">
        <v>6722</v>
      </c>
      <c r="D35" s="707" t="s">
        <v>6721</v>
      </c>
      <c r="E35" s="696" t="s">
        <v>6721</v>
      </c>
      <c r="F35" s="696" t="s">
        <v>6721</v>
      </c>
      <c r="G35" s="696" t="s">
        <v>6721</v>
      </c>
    </row>
    <row r="36" spans="1:7" x14ac:dyDescent="0.25">
      <c r="A36" s="699" t="s">
        <v>237</v>
      </c>
      <c r="B36" s="707" t="s">
        <v>6722</v>
      </c>
      <c r="C36" s="707" t="s">
        <v>6722</v>
      </c>
      <c r="D36" s="707" t="s">
        <v>6722</v>
      </c>
      <c r="E36" s="696" t="s">
        <v>6722</v>
      </c>
      <c r="F36" s="696" t="s">
        <v>6722</v>
      </c>
      <c r="G36" s="696" t="s">
        <v>6722</v>
      </c>
    </row>
    <row r="37" spans="1:7" x14ac:dyDescent="0.25">
      <c r="A37" s="699" t="s">
        <v>246</v>
      </c>
      <c r="B37" s="707" t="s">
        <v>6722</v>
      </c>
      <c r="C37" s="707" t="s">
        <v>6722</v>
      </c>
      <c r="D37" s="707" t="s">
        <v>6721</v>
      </c>
      <c r="E37" s="696" t="s">
        <v>6722</v>
      </c>
      <c r="F37" s="696" t="s">
        <v>6722</v>
      </c>
      <c r="G37" s="696" t="s">
        <v>6722</v>
      </c>
    </row>
    <row r="38" spans="1:7" x14ac:dyDescent="0.25">
      <c r="A38" s="699" t="s">
        <v>255</v>
      </c>
      <c r="B38" s="707" t="s">
        <v>6722</v>
      </c>
      <c r="C38" s="707" t="s">
        <v>6722</v>
      </c>
      <c r="D38" s="707" t="s">
        <v>6721</v>
      </c>
      <c r="E38" s="696" t="s">
        <v>6722</v>
      </c>
      <c r="F38" s="696" t="s">
        <v>6722</v>
      </c>
      <c r="G38" s="696" t="s">
        <v>6722</v>
      </c>
    </row>
    <row r="39" spans="1:7" x14ac:dyDescent="0.25">
      <c r="A39" s="699" t="s">
        <v>262</v>
      </c>
      <c r="B39" s="707" t="s">
        <v>6721</v>
      </c>
      <c r="C39" s="707" t="s">
        <v>6721</v>
      </c>
      <c r="D39" s="707" t="s">
        <v>6721</v>
      </c>
      <c r="E39" s="696" t="s">
        <v>6721</v>
      </c>
      <c r="F39" s="696" t="s">
        <v>6722</v>
      </c>
      <c r="G39" s="696" t="s">
        <v>6721</v>
      </c>
    </row>
    <row r="40" spans="1:7" x14ac:dyDescent="0.25">
      <c r="A40" s="699" t="s">
        <v>271</v>
      </c>
      <c r="B40" s="707" t="s">
        <v>6721</v>
      </c>
      <c r="C40" s="707" t="s">
        <v>6722</v>
      </c>
      <c r="D40" s="707" t="s">
        <v>6721</v>
      </c>
      <c r="E40" s="696" t="s">
        <v>6721</v>
      </c>
      <c r="F40" s="696" t="s">
        <v>6722</v>
      </c>
      <c r="G40" s="696" t="s">
        <v>6722</v>
      </c>
    </row>
    <row r="41" spans="1:7" x14ac:dyDescent="0.25">
      <c r="A41" s="699" t="s">
        <v>6748</v>
      </c>
      <c r="B41" s="707" t="s">
        <v>6721</v>
      </c>
      <c r="C41" s="707" t="s">
        <v>6722</v>
      </c>
      <c r="D41" s="707" t="s">
        <v>6721</v>
      </c>
      <c r="E41" s="696" t="s">
        <v>572</v>
      </c>
      <c r="F41" s="696" t="s">
        <v>6721</v>
      </c>
      <c r="G41" s="696" t="s">
        <v>572</v>
      </c>
    </row>
    <row r="42" spans="1:7" x14ac:dyDescent="0.25">
      <c r="A42" s="699" t="s">
        <v>273</v>
      </c>
      <c r="B42" s="707" t="s">
        <v>6722</v>
      </c>
      <c r="C42" s="707" t="s">
        <v>6722</v>
      </c>
      <c r="D42" s="707" t="s">
        <v>6721</v>
      </c>
      <c r="E42" s="696" t="s">
        <v>6722</v>
      </c>
      <c r="F42" s="696" t="s">
        <v>6722</v>
      </c>
      <c r="G42" s="696" t="s">
        <v>6722</v>
      </c>
    </row>
    <row r="43" spans="1:7" x14ac:dyDescent="0.25">
      <c r="A43" s="699" t="s">
        <v>280</v>
      </c>
      <c r="B43" s="707" t="s">
        <v>6721</v>
      </c>
      <c r="C43" s="707" t="s">
        <v>6722</v>
      </c>
      <c r="D43" s="707" t="s">
        <v>6721</v>
      </c>
      <c r="E43" s="696" t="s">
        <v>6722</v>
      </c>
      <c r="F43" s="696" t="s">
        <v>6721</v>
      </c>
      <c r="G43" s="696" t="s">
        <v>6722</v>
      </c>
    </row>
    <row r="44" spans="1:7" x14ac:dyDescent="0.25">
      <c r="A44" s="699" t="s">
        <v>285</v>
      </c>
      <c r="B44" s="707" t="s">
        <v>6722</v>
      </c>
      <c r="C44" s="707" t="s">
        <v>6722</v>
      </c>
      <c r="D44" s="707" t="s">
        <v>6721</v>
      </c>
      <c r="E44" s="696" t="s">
        <v>6722</v>
      </c>
      <c r="F44" s="696" t="s">
        <v>6722</v>
      </c>
      <c r="G44" s="696" t="s">
        <v>6721</v>
      </c>
    </row>
    <row r="45" spans="1:7" x14ac:dyDescent="0.25">
      <c r="A45" s="699" t="s">
        <v>299</v>
      </c>
      <c r="B45" s="707" t="s">
        <v>6722</v>
      </c>
      <c r="C45" s="707" t="s">
        <v>6722</v>
      </c>
      <c r="D45" s="707" t="s">
        <v>6721</v>
      </c>
      <c r="E45" s="696" t="s">
        <v>6722</v>
      </c>
      <c r="F45" s="696" t="s">
        <v>6722</v>
      </c>
      <c r="G45" s="696" t="s">
        <v>6721</v>
      </c>
    </row>
    <row r="46" spans="1:7" x14ac:dyDescent="0.25">
      <c r="A46" s="699" t="s">
        <v>305</v>
      </c>
      <c r="B46" s="707" t="s">
        <v>6722</v>
      </c>
      <c r="C46" s="707" t="s">
        <v>6722</v>
      </c>
      <c r="D46" s="707" t="s">
        <v>6721</v>
      </c>
      <c r="E46" s="696" t="s">
        <v>6722</v>
      </c>
      <c r="F46" s="696" t="s">
        <v>6722</v>
      </c>
      <c r="G46" s="696" t="s">
        <v>6721</v>
      </c>
    </row>
    <row r="47" spans="1:7" x14ac:dyDescent="0.25">
      <c r="A47" s="699" t="s">
        <v>312</v>
      </c>
      <c r="B47" s="707" t="s">
        <v>6722</v>
      </c>
      <c r="C47" s="707" t="s">
        <v>6722</v>
      </c>
      <c r="D47" s="707" t="s">
        <v>6721</v>
      </c>
      <c r="E47" s="696" t="s">
        <v>6722</v>
      </c>
      <c r="F47" s="696" t="s">
        <v>6722</v>
      </c>
      <c r="G47" s="696" t="s">
        <v>6722</v>
      </c>
    </row>
    <row r="48" spans="1:7" x14ac:dyDescent="0.25">
      <c r="A48" s="699" t="s">
        <v>319</v>
      </c>
      <c r="B48" s="707" t="s">
        <v>6721</v>
      </c>
      <c r="C48" s="707" t="s">
        <v>6721</v>
      </c>
      <c r="D48" s="707" t="s">
        <v>6722</v>
      </c>
      <c r="E48" s="696" t="s">
        <v>6721</v>
      </c>
      <c r="F48" s="696" t="s">
        <v>6722</v>
      </c>
      <c r="G48" s="696" t="s">
        <v>6721</v>
      </c>
    </row>
    <row r="49" spans="1:7" x14ac:dyDescent="0.25">
      <c r="A49" s="699" t="s">
        <v>325</v>
      </c>
      <c r="B49" s="707" t="s">
        <v>6721</v>
      </c>
      <c r="C49" s="707" t="s">
        <v>6722</v>
      </c>
      <c r="D49" s="707" t="s">
        <v>6722</v>
      </c>
      <c r="E49" s="696" t="s">
        <v>6722</v>
      </c>
      <c r="F49" s="696" t="s">
        <v>6722</v>
      </c>
      <c r="G49" s="696" t="s">
        <v>6721</v>
      </c>
    </row>
    <row r="50" spans="1:7" x14ac:dyDescent="0.25">
      <c r="A50" s="699" t="s">
        <v>327</v>
      </c>
      <c r="B50" s="707" t="s">
        <v>6722</v>
      </c>
      <c r="C50" s="707" t="s">
        <v>6722</v>
      </c>
      <c r="D50" s="707" t="s">
        <v>6721</v>
      </c>
      <c r="E50" s="696" t="s">
        <v>6722</v>
      </c>
      <c r="F50" s="696" t="s">
        <v>6722</v>
      </c>
      <c r="G50" s="696" t="s">
        <v>6722</v>
      </c>
    </row>
    <row r="51" spans="1:7" x14ac:dyDescent="0.25">
      <c r="A51" s="699" t="s">
        <v>334</v>
      </c>
      <c r="B51" s="707" t="s">
        <v>6722</v>
      </c>
      <c r="C51" s="707" t="s">
        <v>6722</v>
      </c>
      <c r="D51" s="707" t="s">
        <v>6721</v>
      </c>
      <c r="E51" s="696" t="s">
        <v>6721</v>
      </c>
      <c r="F51" s="696" t="s">
        <v>6722</v>
      </c>
      <c r="G51" s="696" t="s">
        <v>6721</v>
      </c>
    </row>
    <row r="52" spans="1:7" x14ac:dyDescent="0.25">
      <c r="A52" s="699" t="s">
        <v>340</v>
      </c>
      <c r="B52" s="707" t="s">
        <v>6721</v>
      </c>
      <c r="C52" s="707" t="s">
        <v>6722</v>
      </c>
      <c r="D52" s="707" t="s">
        <v>6722</v>
      </c>
      <c r="E52" s="696" t="s">
        <v>6722</v>
      </c>
      <c r="F52" s="696" t="s">
        <v>6722</v>
      </c>
      <c r="G52" s="696" t="s">
        <v>6721</v>
      </c>
    </row>
    <row r="53" spans="1:7" x14ac:dyDescent="0.25">
      <c r="A53" s="699" t="s">
        <v>347</v>
      </c>
      <c r="B53" s="707" t="s">
        <v>6721</v>
      </c>
      <c r="C53" s="707" t="s">
        <v>6722</v>
      </c>
      <c r="D53" s="707" t="s">
        <v>6721</v>
      </c>
      <c r="E53" s="696" t="s">
        <v>6722</v>
      </c>
      <c r="F53" s="696" t="s">
        <v>6722</v>
      </c>
      <c r="G53" s="696" t="s">
        <v>6722</v>
      </c>
    </row>
    <row r="54" spans="1:7" x14ac:dyDescent="0.25">
      <c r="A54" s="699" t="s">
        <v>354</v>
      </c>
      <c r="B54" s="707" t="s">
        <v>6721</v>
      </c>
      <c r="C54" s="707" t="s">
        <v>6722</v>
      </c>
      <c r="D54" s="707" t="s">
        <v>6721</v>
      </c>
      <c r="E54" s="696" t="s">
        <v>6721</v>
      </c>
      <c r="F54" s="696" t="s">
        <v>6721</v>
      </c>
      <c r="G54" s="696" t="s">
        <v>6721</v>
      </c>
    </row>
    <row r="55" spans="1:7" x14ac:dyDescent="0.25">
      <c r="A55" s="699" t="s">
        <v>358</v>
      </c>
      <c r="B55" s="707" t="s">
        <v>6721</v>
      </c>
      <c r="C55" s="707" t="s">
        <v>6721</v>
      </c>
      <c r="D55" s="707" t="s">
        <v>6721</v>
      </c>
      <c r="E55" s="696" t="s">
        <v>6721</v>
      </c>
      <c r="F55" s="696" t="s">
        <v>6722</v>
      </c>
      <c r="G55" s="696" t="s">
        <v>6721</v>
      </c>
    </row>
    <row r="56" spans="1:7" x14ac:dyDescent="0.25">
      <c r="A56" s="699" t="s">
        <v>362</v>
      </c>
      <c r="B56" s="707" t="s">
        <v>6722</v>
      </c>
      <c r="C56" s="707" t="s">
        <v>6722</v>
      </c>
      <c r="D56" s="707" t="s">
        <v>6721</v>
      </c>
      <c r="E56" s="696" t="s">
        <v>6722</v>
      </c>
      <c r="F56" s="696" t="s">
        <v>6722</v>
      </c>
      <c r="G56" s="696" t="s">
        <v>6721</v>
      </c>
    </row>
    <row r="57" spans="1:7" x14ac:dyDescent="0.25">
      <c r="A57" s="699" t="s">
        <v>369</v>
      </c>
      <c r="B57" s="707" t="s">
        <v>6721</v>
      </c>
      <c r="C57" s="707" t="s">
        <v>6721</v>
      </c>
      <c r="D57" s="707" t="s">
        <v>6721</v>
      </c>
      <c r="E57" s="696" t="s">
        <v>6721</v>
      </c>
      <c r="F57" s="696" t="s">
        <v>6722</v>
      </c>
      <c r="G57" s="696" t="s">
        <v>6721</v>
      </c>
    </row>
    <row r="58" spans="1:7" x14ac:dyDescent="0.25">
      <c r="A58" s="699" t="s">
        <v>376</v>
      </c>
      <c r="B58" s="707" t="s">
        <v>6721</v>
      </c>
      <c r="C58" s="707" t="s">
        <v>6721</v>
      </c>
      <c r="D58" s="707" t="s">
        <v>6721</v>
      </c>
      <c r="E58" s="696" t="s">
        <v>6722</v>
      </c>
      <c r="F58" s="696" t="s">
        <v>6722</v>
      </c>
      <c r="G58" s="696" t="s">
        <v>6722</v>
      </c>
    </row>
    <row r="59" spans="1:7" x14ac:dyDescent="0.25">
      <c r="A59" s="699" t="s">
        <v>382</v>
      </c>
      <c r="B59" s="707" t="s">
        <v>6722</v>
      </c>
      <c r="C59" s="707" t="s">
        <v>6722</v>
      </c>
      <c r="D59" s="707" t="s">
        <v>6721</v>
      </c>
      <c r="E59" s="696" t="s">
        <v>6722</v>
      </c>
      <c r="F59" s="696" t="s">
        <v>6722</v>
      </c>
      <c r="G59" s="696" t="s">
        <v>6721</v>
      </c>
    </row>
    <row r="60" spans="1:7" x14ac:dyDescent="0.25">
      <c r="A60" s="699" t="s">
        <v>388</v>
      </c>
      <c r="B60" s="707" t="s">
        <v>6722</v>
      </c>
      <c r="C60" s="707" t="s">
        <v>6722</v>
      </c>
      <c r="D60" s="707" t="s">
        <v>6721</v>
      </c>
      <c r="E60" s="696" t="s">
        <v>6722</v>
      </c>
      <c r="F60" s="696" t="s">
        <v>6722</v>
      </c>
      <c r="G60" s="696" t="s">
        <v>6722</v>
      </c>
    </row>
    <row r="61" spans="1:7" x14ac:dyDescent="0.25">
      <c r="A61" s="699" t="s">
        <v>394</v>
      </c>
      <c r="B61" s="707" t="s">
        <v>6721</v>
      </c>
      <c r="C61" s="707" t="s">
        <v>6722</v>
      </c>
      <c r="D61" s="707" t="s">
        <v>6722</v>
      </c>
      <c r="E61" s="696" t="s">
        <v>6721</v>
      </c>
      <c r="F61" s="696" t="s">
        <v>6722</v>
      </c>
      <c r="G61" s="696" t="s">
        <v>6721</v>
      </c>
    </row>
    <row r="62" spans="1:7" x14ac:dyDescent="0.25">
      <c r="A62" s="699" t="s">
        <v>397</v>
      </c>
      <c r="B62" s="707" t="s">
        <v>6721</v>
      </c>
      <c r="C62" s="707" t="s">
        <v>6722</v>
      </c>
      <c r="D62" s="707" t="s">
        <v>6721</v>
      </c>
      <c r="E62" s="696" t="s">
        <v>6721</v>
      </c>
      <c r="F62" s="696" t="s">
        <v>6722</v>
      </c>
      <c r="G62" s="696" t="s">
        <v>6722</v>
      </c>
    </row>
    <row r="63" spans="1:7" x14ac:dyDescent="0.25">
      <c r="A63" s="699" t="s">
        <v>402</v>
      </c>
      <c r="B63" s="707" t="s">
        <v>6722</v>
      </c>
      <c r="C63" s="707" t="s">
        <v>6722</v>
      </c>
      <c r="D63" s="707" t="s">
        <v>6721</v>
      </c>
      <c r="E63" s="696" t="s">
        <v>6722</v>
      </c>
      <c r="F63" s="696" t="s">
        <v>6721</v>
      </c>
      <c r="G63" s="696" t="s">
        <v>6722</v>
      </c>
    </row>
    <row r="64" spans="1:7" x14ac:dyDescent="0.25">
      <c r="A64" s="699" t="s">
        <v>408</v>
      </c>
      <c r="B64" s="707" t="s">
        <v>6722</v>
      </c>
      <c r="C64" s="707" t="s">
        <v>6721</v>
      </c>
      <c r="D64" s="707" t="s">
        <v>6721</v>
      </c>
      <c r="E64" s="696" t="s">
        <v>6722</v>
      </c>
      <c r="F64" s="696" t="s">
        <v>6722</v>
      </c>
      <c r="G64" s="696" t="s">
        <v>6722</v>
      </c>
    </row>
    <row r="65" spans="1:7" x14ac:dyDescent="0.25">
      <c r="A65" s="699" t="s">
        <v>415</v>
      </c>
      <c r="B65" s="707" t="s">
        <v>6721</v>
      </c>
      <c r="C65" s="707" t="s">
        <v>6722</v>
      </c>
      <c r="D65" s="707" t="s">
        <v>6721</v>
      </c>
      <c r="E65" s="696" t="s">
        <v>6722</v>
      </c>
      <c r="F65" s="696" t="s">
        <v>6722</v>
      </c>
      <c r="G65" s="696" t="s">
        <v>6722</v>
      </c>
    </row>
    <row r="66" spans="1:7" x14ac:dyDescent="0.25">
      <c r="A66" s="699" t="s">
        <v>422</v>
      </c>
      <c r="B66" s="707" t="s">
        <v>6722</v>
      </c>
      <c r="C66" s="707" t="s">
        <v>6722</v>
      </c>
      <c r="D66" s="707" t="s">
        <v>6722</v>
      </c>
      <c r="E66" s="696" t="s">
        <v>6722</v>
      </c>
      <c r="F66" s="696" t="s">
        <v>6722</v>
      </c>
      <c r="G66" s="696" t="s">
        <v>6721</v>
      </c>
    </row>
    <row r="67" spans="1:7" x14ac:dyDescent="0.25">
      <c r="A67" s="699" t="s">
        <v>427</v>
      </c>
      <c r="B67" s="707" t="s">
        <v>6721</v>
      </c>
      <c r="C67" s="707" t="s">
        <v>6722</v>
      </c>
      <c r="D67" s="707" t="s">
        <v>6722</v>
      </c>
      <c r="E67" s="696" t="s">
        <v>6722</v>
      </c>
      <c r="F67" s="696" t="s">
        <v>6722</v>
      </c>
      <c r="G67" s="696" t="s">
        <v>6722</v>
      </c>
    </row>
    <row r="68" spans="1:7" x14ac:dyDescent="0.25">
      <c r="A68" s="699" t="s">
        <v>428</v>
      </c>
      <c r="B68" s="707" t="s">
        <v>6722</v>
      </c>
      <c r="C68" s="707" t="s">
        <v>6722</v>
      </c>
      <c r="D68" s="707" t="s">
        <v>6722</v>
      </c>
      <c r="E68" s="696" t="s">
        <v>6722</v>
      </c>
      <c r="F68" s="696" t="s">
        <v>6722</v>
      </c>
      <c r="G68" s="696" t="s">
        <v>6722</v>
      </c>
    </row>
    <row r="69" spans="1:7" x14ac:dyDescent="0.25">
      <c r="A69" s="699" t="s">
        <v>435</v>
      </c>
      <c r="B69" s="707" t="s">
        <v>6721</v>
      </c>
      <c r="C69" s="707" t="s">
        <v>6722</v>
      </c>
      <c r="D69" s="707" t="s">
        <v>6721</v>
      </c>
      <c r="E69" s="696" t="s">
        <v>572</v>
      </c>
      <c r="F69" s="696" t="s">
        <v>6722</v>
      </c>
      <c r="G69" s="696" t="s">
        <v>572</v>
      </c>
    </row>
    <row r="70" spans="1:7" x14ac:dyDescent="0.25">
      <c r="A70" s="699" t="s">
        <v>440</v>
      </c>
      <c r="B70" s="707" t="s">
        <v>6721</v>
      </c>
      <c r="C70" s="707" t="s">
        <v>6721</v>
      </c>
      <c r="D70" s="707" t="s">
        <v>6721</v>
      </c>
      <c r="E70" s="696" t="s">
        <v>6721</v>
      </c>
      <c r="F70" s="696" t="s">
        <v>6722</v>
      </c>
      <c r="G70" s="696" t="s">
        <v>6721</v>
      </c>
    </row>
    <row r="71" spans="1:7" x14ac:dyDescent="0.25">
      <c r="A71" s="699" t="s">
        <v>444</v>
      </c>
      <c r="B71" s="707" t="s">
        <v>6721</v>
      </c>
      <c r="C71" s="707" t="s">
        <v>6722</v>
      </c>
      <c r="D71" s="707" t="s">
        <v>6721</v>
      </c>
      <c r="E71" s="696" t="s">
        <v>6722</v>
      </c>
      <c r="F71" s="696" t="s">
        <v>6721</v>
      </c>
      <c r="G71" s="696" t="s">
        <v>6721</v>
      </c>
    </row>
    <row r="72" spans="1:7" x14ac:dyDescent="0.25">
      <c r="A72" s="699" t="s">
        <v>451</v>
      </c>
      <c r="B72" s="707" t="s">
        <v>6721</v>
      </c>
      <c r="C72" s="707" t="s">
        <v>6721</v>
      </c>
      <c r="D72" s="707" t="s">
        <v>6721</v>
      </c>
      <c r="E72" s="696" t="s">
        <v>6721</v>
      </c>
      <c r="F72" s="696" t="s">
        <v>6722</v>
      </c>
      <c r="G72" s="696" t="s">
        <v>6721</v>
      </c>
    </row>
    <row r="73" spans="1:7" x14ac:dyDescent="0.25">
      <c r="A73" s="699" t="s">
        <v>458</v>
      </c>
      <c r="B73" s="707" t="s">
        <v>6721</v>
      </c>
      <c r="C73" s="707" t="s">
        <v>6722</v>
      </c>
      <c r="D73" s="707" t="s">
        <v>6721</v>
      </c>
      <c r="E73" s="696" t="s">
        <v>6722</v>
      </c>
      <c r="F73" s="696" t="s">
        <v>6722</v>
      </c>
      <c r="G73" s="696" t="s">
        <v>6721</v>
      </c>
    </row>
    <row r="74" spans="1:7" x14ac:dyDescent="0.25">
      <c r="A74" s="699" t="s">
        <v>465</v>
      </c>
      <c r="B74" s="707" t="s">
        <v>6722</v>
      </c>
      <c r="C74" s="707" t="s">
        <v>6722</v>
      </c>
      <c r="D74" s="707" t="s">
        <v>6722</v>
      </c>
      <c r="E74" s="696" t="s">
        <v>6722</v>
      </c>
      <c r="F74" s="696" t="s">
        <v>6722</v>
      </c>
      <c r="G74" s="696" t="s">
        <v>6722</v>
      </c>
    </row>
    <row r="75" spans="1:7" x14ac:dyDescent="0.25">
      <c r="A75" s="699" t="s">
        <v>471</v>
      </c>
      <c r="B75" s="707" t="s">
        <v>6722</v>
      </c>
      <c r="C75" s="707" t="s">
        <v>6722</v>
      </c>
      <c r="D75" s="707" t="s">
        <v>6721</v>
      </c>
      <c r="E75" s="696" t="s">
        <v>6722</v>
      </c>
      <c r="F75" s="696" t="s">
        <v>6722</v>
      </c>
      <c r="G75" s="696" t="s">
        <v>6722</v>
      </c>
    </row>
    <row r="76" spans="1:7" x14ac:dyDescent="0.25">
      <c r="A76" s="699" t="s">
        <v>476</v>
      </c>
      <c r="B76" s="707" t="s">
        <v>6722</v>
      </c>
      <c r="C76" s="707" t="s">
        <v>6721</v>
      </c>
      <c r="D76" s="707" t="s">
        <v>6721</v>
      </c>
      <c r="E76" s="696" t="s">
        <v>6722</v>
      </c>
      <c r="F76" s="696" t="s">
        <v>6722</v>
      </c>
      <c r="G76" s="696" t="s">
        <v>6721</v>
      </c>
    </row>
    <row r="77" spans="1:7" x14ac:dyDescent="0.25">
      <c r="A77" s="699" t="s">
        <v>483</v>
      </c>
      <c r="B77" s="707" t="s">
        <v>6722</v>
      </c>
      <c r="C77" s="707" t="s">
        <v>6722</v>
      </c>
      <c r="D77" s="707" t="s">
        <v>6721</v>
      </c>
      <c r="E77" s="696" t="s">
        <v>6721</v>
      </c>
      <c r="F77" s="696" t="s">
        <v>6722</v>
      </c>
      <c r="G77" s="696" t="s">
        <v>6721</v>
      </c>
    </row>
    <row r="78" spans="1:7" x14ac:dyDescent="0.25">
      <c r="A78" s="699" t="s">
        <v>490</v>
      </c>
      <c r="B78" s="707" t="s">
        <v>6721</v>
      </c>
      <c r="C78" s="707" t="s">
        <v>6722</v>
      </c>
      <c r="D78" s="707" t="s">
        <v>6721</v>
      </c>
      <c r="E78" s="696" t="s">
        <v>6722</v>
      </c>
      <c r="F78" s="696" t="s">
        <v>6722</v>
      </c>
      <c r="G78" s="696" t="s">
        <v>6722</v>
      </c>
    </row>
    <row r="79" spans="1:7" x14ac:dyDescent="0.25">
      <c r="A79" s="699" t="s">
        <v>497</v>
      </c>
      <c r="B79" s="707" t="s">
        <v>6721</v>
      </c>
      <c r="C79" s="707" t="s">
        <v>6722</v>
      </c>
      <c r="D79" s="707" t="s">
        <v>6722</v>
      </c>
      <c r="E79" s="696" t="s">
        <v>6722</v>
      </c>
      <c r="F79" s="696" t="s">
        <v>6721</v>
      </c>
      <c r="G79" s="696" t="s">
        <v>6721</v>
      </c>
    </row>
    <row r="80" spans="1:7" x14ac:dyDescent="0.25">
      <c r="A80" s="699" t="s">
        <v>504</v>
      </c>
      <c r="B80" s="707" t="s">
        <v>6721</v>
      </c>
      <c r="C80" s="707" t="s">
        <v>6722</v>
      </c>
      <c r="D80" s="707" t="s">
        <v>6722</v>
      </c>
      <c r="E80" s="696" t="s">
        <v>6722</v>
      </c>
      <c r="F80" s="696" t="s">
        <v>6721</v>
      </c>
      <c r="G80" s="696" t="s">
        <v>6721</v>
      </c>
    </row>
    <row r="81" spans="1:7" x14ac:dyDescent="0.25">
      <c r="A81" s="699" t="s">
        <v>511</v>
      </c>
      <c r="B81" s="707" t="s">
        <v>6722</v>
      </c>
      <c r="C81" s="707" t="s">
        <v>6722</v>
      </c>
      <c r="D81" s="707" t="s">
        <v>6721</v>
      </c>
      <c r="E81" s="696" t="s">
        <v>6722</v>
      </c>
      <c r="F81" s="696" t="s">
        <v>6722</v>
      </c>
      <c r="G81" s="696" t="s">
        <v>6721</v>
      </c>
    </row>
    <row r="82" spans="1:7" x14ac:dyDescent="0.25">
      <c r="A82" s="699" t="s">
        <v>518</v>
      </c>
      <c r="B82" s="707" t="s">
        <v>6721</v>
      </c>
      <c r="C82" s="707" t="s">
        <v>6722</v>
      </c>
      <c r="D82" s="707" t="s">
        <v>6721</v>
      </c>
      <c r="E82" s="696" t="s">
        <v>6722</v>
      </c>
      <c r="F82" s="696" t="s">
        <v>6722</v>
      </c>
      <c r="G82" s="696" t="s">
        <v>6722</v>
      </c>
    </row>
    <row r="83" spans="1:7" x14ac:dyDescent="0.25">
      <c r="A83" s="699" t="s">
        <v>525</v>
      </c>
      <c r="B83" s="707" t="s">
        <v>6722</v>
      </c>
      <c r="C83" s="707" t="s">
        <v>6722</v>
      </c>
      <c r="D83" s="707" t="s">
        <v>6721</v>
      </c>
      <c r="E83" s="696" t="s">
        <v>6722</v>
      </c>
      <c r="F83" s="696" t="s">
        <v>6722</v>
      </c>
      <c r="G83" s="696" t="s">
        <v>6721</v>
      </c>
    </row>
    <row r="84" spans="1:7" x14ac:dyDescent="0.25">
      <c r="A84" s="699" t="s">
        <v>531</v>
      </c>
      <c r="B84" s="707" t="s">
        <v>6721</v>
      </c>
      <c r="C84" s="707" t="s">
        <v>6722</v>
      </c>
      <c r="D84" s="707" t="s">
        <v>6721</v>
      </c>
      <c r="E84" s="696" t="s">
        <v>6722</v>
      </c>
      <c r="F84" s="696" t="s">
        <v>6722</v>
      </c>
      <c r="G84" s="696" t="s">
        <v>6721</v>
      </c>
    </row>
    <row r="85" spans="1:7" x14ac:dyDescent="0.25">
      <c r="A85" s="699" t="s">
        <v>538</v>
      </c>
      <c r="B85" s="707" t="s">
        <v>6722</v>
      </c>
      <c r="C85" s="707" t="s">
        <v>6722</v>
      </c>
      <c r="D85" s="707" t="s">
        <v>6721</v>
      </c>
      <c r="E85" s="696" t="s">
        <v>6722</v>
      </c>
      <c r="F85" s="696" t="s">
        <v>6722</v>
      </c>
      <c r="G85" s="696" t="s">
        <v>6722</v>
      </c>
    </row>
    <row r="86" spans="1:7" x14ac:dyDescent="0.25">
      <c r="A86" s="699" t="s">
        <v>545</v>
      </c>
      <c r="B86" s="707" t="s">
        <v>6721</v>
      </c>
      <c r="C86" s="707" t="s">
        <v>6722</v>
      </c>
      <c r="D86" s="707" t="s">
        <v>6722</v>
      </c>
      <c r="E86" s="696" t="s">
        <v>6722</v>
      </c>
      <c r="F86" s="696" t="s">
        <v>6722</v>
      </c>
      <c r="G86" s="696" t="s">
        <v>6722</v>
      </c>
    </row>
    <row r="87" spans="1:7" x14ac:dyDescent="0.25">
      <c r="A87" s="699" t="s">
        <v>552</v>
      </c>
      <c r="B87" s="707" t="s">
        <v>6722</v>
      </c>
      <c r="C87" s="707" t="s">
        <v>6722</v>
      </c>
      <c r="D87" s="707" t="s">
        <v>6721</v>
      </c>
      <c r="E87" s="696" t="s">
        <v>6722</v>
      </c>
      <c r="F87" s="696" t="s">
        <v>6722</v>
      </c>
      <c r="G87" s="696" t="s">
        <v>6721</v>
      </c>
    </row>
    <row r="88" spans="1:7" x14ac:dyDescent="0.25">
      <c r="A88" s="699" t="s">
        <v>559</v>
      </c>
      <c r="B88" s="707" t="s">
        <v>6721</v>
      </c>
      <c r="C88" s="707" t="s">
        <v>6722</v>
      </c>
      <c r="D88" s="707" t="s">
        <v>6721</v>
      </c>
      <c r="E88" s="696" t="s">
        <v>6721</v>
      </c>
      <c r="F88" s="696" t="s">
        <v>6722</v>
      </c>
      <c r="G88" s="696" t="s">
        <v>6722</v>
      </c>
    </row>
    <row r="89" spans="1:7" x14ac:dyDescent="0.25">
      <c r="A89" s="699" t="s">
        <v>566</v>
      </c>
      <c r="B89" s="707" t="s">
        <v>6721</v>
      </c>
      <c r="C89" s="707" t="s">
        <v>6721</v>
      </c>
      <c r="D89" s="707" t="s">
        <v>6722</v>
      </c>
      <c r="E89" s="696" t="s">
        <v>6722</v>
      </c>
      <c r="F89" s="696" t="s">
        <v>6721</v>
      </c>
      <c r="G89" s="696" t="s">
        <v>6721</v>
      </c>
    </row>
    <row r="90" spans="1:7" x14ac:dyDescent="0.25">
      <c r="A90" s="699" t="s">
        <v>573</v>
      </c>
      <c r="B90" s="707" t="s">
        <v>6722</v>
      </c>
      <c r="C90" s="707" t="s">
        <v>6722</v>
      </c>
      <c r="D90" s="707" t="s">
        <v>6721</v>
      </c>
      <c r="E90" s="696" t="s">
        <v>6722</v>
      </c>
      <c r="F90" s="696" t="s">
        <v>6722</v>
      </c>
      <c r="G90" s="696" t="s">
        <v>6722</v>
      </c>
    </row>
    <row r="91" spans="1:7" x14ac:dyDescent="0.25">
      <c r="A91" s="699" t="s">
        <v>579</v>
      </c>
      <c r="B91" s="707" t="s">
        <v>6721</v>
      </c>
      <c r="C91" s="707" t="s">
        <v>6722</v>
      </c>
      <c r="D91" s="707" t="s">
        <v>6722</v>
      </c>
      <c r="E91" s="696" t="s">
        <v>6722</v>
      </c>
      <c r="F91" s="696" t="s">
        <v>6722</v>
      </c>
      <c r="G91" s="696" t="s">
        <v>6722</v>
      </c>
    </row>
    <row r="92" spans="1:7" x14ac:dyDescent="0.25">
      <c r="A92" s="699" t="s">
        <v>580</v>
      </c>
      <c r="B92" s="707" t="s">
        <v>6721</v>
      </c>
      <c r="C92" s="707" t="s">
        <v>6722</v>
      </c>
      <c r="D92" s="707" t="s">
        <v>6722</v>
      </c>
      <c r="E92" s="696" t="s">
        <v>6721</v>
      </c>
      <c r="F92" s="696" t="s">
        <v>6721</v>
      </c>
      <c r="G92" s="696" t="s">
        <v>6721</v>
      </c>
    </row>
    <row r="93" spans="1:7" x14ac:dyDescent="0.25">
      <c r="A93" s="699" t="s">
        <v>1246</v>
      </c>
      <c r="B93" s="707" t="s">
        <v>6721</v>
      </c>
      <c r="C93" s="707" t="s">
        <v>6722</v>
      </c>
      <c r="D93" s="707" t="s">
        <v>6721</v>
      </c>
      <c r="E93" s="696" t="s">
        <v>6721</v>
      </c>
      <c r="F93" s="696" t="s">
        <v>6721</v>
      </c>
      <c r="G93" s="696" t="s">
        <v>6721</v>
      </c>
    </row>
    <row r="94" spans="1:7" x14ac:dyDescent="0.25">
      <c r="A94" s="699" t="s">
        <v>589</v>
      </c>
      <c r="B94" s="707" t="s">
        <v>6721</v>
      </c>
      <c r="C94" s="707" t="s">
        <v>6722</v>
      </c>
      <c r="D94" s="707" t="s">
        <v>6722</v>
      </c>
      <c r="E94" s="696" t="s">
        <v>6722</v>
      </c>
      <c r="F94" s="696" t="s">
        <v>6722</v>
      </c>
      <c r="G94" s="696" t="s">
        <v>6721</v>
      </c>
    </row>
    <row r="95" spans="1:7" x14ac:dyDescent="0.25">
      <c r="A95" s="699" t="s">
        <v>591</v>
      </c>
      <c r="B95" s="707" t="s">
        <v>6722</v>
      </c>
      <c r="C95" s="707" t="s">
        <v>6722</v>
      </c>
      <c r="D95" s="707" t="s">
        <v>6721</v>
      </c>
      <c r="E95" s="696" t="s">
        <v>6722</v>
      </c>
      <c r="F95" s="696" t="s">
        <v>6722</v>
      </c>
      <c r="G95" s="696" t="s">
        <v>6721</v>
      </c>
    </row>
    <row r="96" spans="1:7" x14ac:dyDescent="0.25">
      <c r="A96" s="699" t="s">
        <v>598</v>
      </c>
      <c r="B96" s="707" t="s">
        <v>6721</v>
      </c>
      <c r="C96" s="707" t="s">
        <v>6722</v>
      </c>
      <c r="D96" s="707" t="s">
        <v>6721</v>
      </c>
      <c r="E96" s="696" t="s">
        <v>6722</v>
      </c>
      <c r="F96" s="696" t="s">
        <v>6721</v>
      </c>
      <c r="G96" s="696" t="s">
        <v>6721</v>
      </c>
    </row>
    <row r="97" spans="1:7" x14ac:dyDescent="0.25">
      <c r="A97" s="699" t="s">
        <v>605</v>
      </c>
      <c r="B97" s="707" t="s">
        <v>6721</v>
      </c>
      <c r="C97" s="707" t="s">
        <v>6722</v>
      </c>
      <c r="D97" s="707" t="s">
        <v>6721</v>
      </c>
      <c r="E97" s="696" t="s">
        <v>6721</v>
      </c>
      <c r="F97" s="696" t="s">
        <v>6721</v>
      </c>
      <c r="G97" s="696" t="s">
        <v>6721</v>
      </c>
    </row>
    <row r="98" spans="1:7" x14ac:dyDescent="0.25">
      <c r="A98" s="699" t="s">
        <v>612</v>
      </c>
      <c r="B98" s="707" t="s">
        <v>6721</v>
      </c>
      <c r="C98" s="707" t="s">
        <v>6722</v>
      </c>
      <c r="D98" s="707" t="s">
        <v>6722</v>
      </c>
      <c r="E98" s="696" t="s">
        <v>6722</v>
      </c>
      <c r="F98" s="696" t="s">
        <v>6722</v>
      </c>
      <c r="G98" s="696" t="s">
        <v>6721</v>
      </c>
    </row>
    <row r="99" spans="1:7" x14ac:dyDescent="0.25">
      <c r="A99" s="699" t="s">
        <v>618</v>
      </c>
      <c r="B99" s="707" t="s">
        <v>6721</v>
      </c>
      <c r="C99" s="707" t="s">
        <v>6722</v>
      </c>
      <c r="D99" s="707" t="s">
        <v>6722</v>
      </c>
      <c r="E99" s="696" t="s">
        <v>572</v>
      </c>
      <c r="F99" s="696" t="s">
        <v>6721</v>
      </c>
      <c r="G99" s="696" t="s">
        <v>572</v>
      </c>
    </row>
    <row r="100" spans="1:7" x14ac:dyDescent="0.25">
      <c r="A100" s="699" t="s">
        <v>623</v>
      </c>
      <c r="B100" s="707" t="s">
        <v>6722</v>
      </c>
      <c r="C100" s="707" t="s">
        <v>6722</v>
      </c>
      <c r="D100" s="707" t="s">
        <v>6721</v>
      </c>
      <c r="E100" s="696" t="s">
        <v>6722</v>
      </c>
      <c r="F100" s="696" t="s">
        <v>6722</v>
      </c>
      <c r="G100" s="696" t="s">
        <v>6722</v>
      </c>
    </row>
    <row r="101" spans="1:7" x14ac:dyDescent="0.25">
      <c r="A101" s="699" t="s">
        <v>630</v>
      </c>
      <c r="B101" s="707" t="s">
        <v>6722</v>
      </c>
      <c r="C101" s="707" t="s">
        <v>6721</v>
      </c>
      <c r="D101" s="707" t="s">
        <v>6721</v>
      </c>
      <c r="E101" s="696" t="s">
        <v>6722</v>
      </c>
      <c r="F101" s="696" t="s">
        <v>6722</v>
      </c>
      <c r="G101" s="696" t="s">
        <v>6722</v>
      </c>
    </row>
    <row r="102" spans="1:7" x14ac:dyDescent="0.25">
      <c r="A102" s="699" t="s">
        <v>2418</v>
      </c>
      <c r="B102" s="707" t="s">
        <v>6722</v>
      </c>
      <c r="C102" s="707" t="s">
        <v>6722</v>
      </c>
      <c r="D102" s="707" t="s">
        <v>6722</v>
      </c>
      <c r="E102" s="696" t="s">
        <v>6722</v>
      </c>
      <c r="F102" s="696" t="s">
        <v>6722</v>
      </c>
      <c r="G102" s="696" t="s">
        <v>6722</v>
      </c>
    </row>
    <row r="103" spans="1:7" x14ac:dyDescent="0.25">
      <c r="A103" s="699" t="s">
        <v>648</v>
      </c>
      <c r="B103" s="707" t="s">
        <v>6721</v>
      </c>
      <c r="C103" s="707" t="s">
        <v>6722</v>
      </c>
      <c r="D103" s="707" t="s">
        <v>6721</v>
      </c>
      <c r="E103" s="696" t="s">
        <v>6722</v>
      </c>
      <c r="F103" s="696" t="s">
        <v>6722</v>
      </c>
      <c r="G103" s="696" t="s">
        <v>6721</v>
      </c>
    </row>
    <row r="104" spans="1:7" x14ac:dyDescent="0.25">
      <c r="A104" s="699" t="s">
        <v>655</v>
      </c>
      <c r="B104" s="707" t="s">
        <v>6721</v>
      </c>
      <c r="C104" s="707" t="s">
        <v>6722</v>
      </c>
      <c r="D104" s="707" t="s">
        <v>6721</v>
      </c>
      <c r="E104" s="696" t="s">
        <v>6722</v>
      </c>
      <c r="F104" s="696" t="s">
        <v>6722</v>
      </c>
      <c r="G104" s="696" t="s">
        <v>6721</v>
      </c>
    </row>
    <row r="105" spans="1:7" x14ac:dyDescent="0.25">
      <c r="A105" s="699" t="s">
        <v>662</v>
      </c>
      <c r="B105" s="707" t="s">
        <v>6722</v>
      </c>
      <c r="C105" s="707" t="s">
        <v>6722</v>
      </c>
      <c r="D105" s="707" t="s">
        <v>6721</v>
      </c>
      <c r="E105" s="696" t="s">
        <v>6722</v>
      </c>
      <c r="F105" s="696" t="s">
        <v>6722</v>
      </c>
      <c r="G105" s="696" t="s">
        <v>6722</v>
      </c>
    </row>
    <row r="106" spans="1:7" x14ac:dyDescent="0.25">
      <c r="A106" s="699" t="s">
        <v>669</v>
      </c>
      <c r="B106" s="707" t="s">
        <v>6721</v>
      </c>
      <c r="C106" s="707" t="s">
        <v>6722</v>
      </c>
      <c r="D106" s="707" t="s">
        <v>6722</v>
      </c>
      <c r="E106" s="696" t="s">
        <v>6721</v>
      </c>
      <c r="F106" s="696" t="s">
        <v>6722</v>
      </c>
      <c r="G106" s="696" t="s">
        <v>6721</v>
      </c>
    </row>
    <row r="107" spans="1:7" x14ac:dyDescent="0.25">
      <c r="A107" s="699" t="s">
        <v>671</v>
      </c>
      <c r="B107" s="707" t="s">
        <v>6721</v>
      </c>
      <c r="C107" s="707" t="s">
        <v>6722</v>
      </c>
      <c r="D107" s="707" t="s">
        <v>6721</v>
      </c>
      <c r="E107" s="696" t="s">
        <v>6722</v>
      </c>
      <c r="F107" s="696" t="s">
        <v>6721</v>
      </c>
      <c r="G107" s="696" t="s">
        <v>6721</v>
      </c>
    </row>
    <row r="108" spans="1:7" x14ac:dyDescent="0.25">
      <c r="A108" s="699" t="s">
        <v>674</v>
      </c>
      <c r="B108" s="707" t="s">
        <v>6722</v>
      </c>
      <c r="C108" s="707" t="s">
        <v>6722</v>
      </c>
      <c r="D108" s="707" t="s">
        <v>6722</v>
      </c>
      <c r="E108" s="696" t="s">
        <v>6722</v>
      </c>
      <c r="F108" s="696" t="s">
        <v>6722</v>
      </c>
      <c r="G108" s="696" t="s">
        <v>6721</v>
      </c>
    </row>
    <row r="109" spans="1:7" x14ac:dyDescent="0.25">
      <c r="A109" s="699" t="s">
        <v>681</v>
      </c>
      <c r="B109" s="707" t="s">
        <v>6721</v>
      </c>
      <c r="C109" s="707" t="s">
        <v>6721</v>
      </c>
      <c r="D109" s="707" t="s">
        <v>6721</v>
      </c>
      <c r="E109" s="696" t="s">
        <v>6722</v>
      </c>
      <c r="F109" s="696" t="s">
        <v>6721</v>
      </c>
      <c r="G109" s="696" t="s">
        <v>6721</v>
      </c>
    </row>
    <row r="110" spans="1:7" x14ac:dyDescent="0.25">
      <c r="A110" s="699" t="s">
        <v>682</v>
      </c>
      <c r="B110" s="707" t="s">
        <v>6721</v>
      </c>
      <c r="C110" s="707" t="s">
        <v>6722</v>
      </c>
      <c r="D110" s="707" t="s">
        <v>6721</v>
      </c>
      <c r="E110" s="696" t="s">
        <v>6722</v>
      </c>
      <c r="F110" s="696" t="s">
        <v>6722</v>
      </c>
      <c r="G110" s="696" t="s">
        <v>6721</v>
      </c>
    </row>
    <row r="111" spans="1:7" x14ac:dyDescent="0.25">
      <c r="A111" s="699" t="s">
        <v>687</v>
      </c>
      <c r="B111" s="707" t="s">
        <v>6722</v>
      </c>
      <c r="C111" s="707" t="s">
        <v>6722</v>
      </c>
      <c r="D111" s="707" t="s">
        <v>6721</v>
      </c>
      <c r="E111" s="696" t="s">
        <v>6722</v>
      </c>
      <c r="F111" s="696" t="s">
        <v>6722</v>
      </c>
      <c r="G111" s="696" t="s">
        <v>6722</v>
      </c>
    </row>
    <row r="112" spans="1:7" x14ac:dyDescent="0.25">
      <c r="A112" s="699" t="s">
        <v>693</v>
      </c>
      <c r="B112" s="707" t="s">
        <v>6722</v>
      </c>
      <c r="C112" s="707" t="s">
        <v>6722</v>
      </c>
      <c r="D112" s="707" t="s">
        <v>6721</v>
      </c>
      <c r="E112" s="696" t="s">
        <v>6722</v>
      </c>
      <c r="F112" s="696" t="s">
        <v>6722</v>
      </c>
      <c r="G112" s="696" t="s">
        <v>6722</v>
      </c>
    </row>
    <row r="113" spans="1:7" x14ac:dyDescent="0.25">
      <c r="A113" s="699" t="s">
        <v>700</v>
      </c>
      <c r="B113" s="707" t="s">
        <v>6721</v>
      </c>
      <c r="C113" s="707" t="s">
        <v>6721</v>
      </c>
      <c r="D113" s="707" t="s">
        <v>6722</v>
      </c>
      <c r="E113" s="696" t="s">
        <v>6721</v>
      </c>
      <c r="F113" s="696" t="s">
        <v>6721</v>
      </c>
      <c r="G113" s="696" t="s">
        <v>6721</v>
      </c>
    </row>
    <row r="114" spans="1:7" x14ac:dyDescent="0.25">
      <c r="A114" s="699" t="s">
        <v>701</v>
      </c>
      <c r="B114" s="707" t="s">
        <v>6722</v>
      </c>
      <c r="C114" s="707" t="s">
        <v>6722</v>
      </c>
      <c r="D114" s="707" t="s">
        <v>6721</v>
      </c>
      <c r="E114" s="696" t="s">
        <v>6722</v>
      </c>
      <c r="F114" s="696" t="s">
        <v>6722</v>
      </c>
      <c r="G114" s="696" t="s">
        <v>6721</v>
      </c>
    </row>
    <row r="115" spans="1:7" x14ac:dyDescent="0.25">
      <c r="A115" s="699" t="s">
        <v>709</v>
      </c>
      <c r="B115" s="707" t="s">
        <v>6721</v>
      </c>
      <c r="C115" s="707" t="s">
        <v>6722</v>
      </c>
      <c r="D115" s="707" t="s">
        <v>6722</v>
      </c>
      <c r="E115" s="696" t="s">
        <v>6722</v>
      </c>
      <c r="F115" s="696" t="s">
        <v>6722</v>
      </c>
      <c r="G115" s="696" t="s">
        <v>6722</v>
      </c>
    </row>
    <row r="116" spans="1:7" x14ac:dyDescent="0.25">
      <c r="A116" s="699" t="s">
        <v>716</v>
      </c>
      <c r="B116" s="707" t="s">
        <v>6721</v>
      </c>
      <c r="C116" s="707" t="s">
        <v>6722</v>
      </c>
      <c r="D116" s="707" t="s">
        <v>6721</v>
      </c>
      <c r="E116" s="696" t="s">
        <v>6721</v>
      </c>
      <c r="F116" s="696" t="s">
        <v>6722</v>
      </c>
      <c r="G116" s="696" t="s">
        <v>6721</v>
      </c>
    </row>
    <row r="117" spans="1:7" x14ac:dyDescent="0.25">
      <c r="A117" s="699" t="s">
        <v>722</v>
      </c>
      <c r="B117" s="707" t="s">
        <v>6722</v>
      </c>
      <c r="C117" s="707" t="s">
        <v>6722</v>
      </c>
      <c r="D117" s="707" t="s">
        <v>6722</v>
      </c>
      <c r="E117" s="696" t="s">
        <v>6722</v>
      </c>
      <c r="F117" s="696" t="s">
        <v>6722</v>
      </c>
      <c r="G117" s="696" t="s">
        <v>6722</v>
      </c>
    </row>
    <row r="118" spans="1:7" x14ac:dyDescent="0.25">
      <c r="A118" s="699" t="s">
        <v>728</v>
      </c>
      <c r="B118" s="707" t="s">
        <v>6721</v>
      </c>
      <c r="C118" s="707" t="s">
        <v>6722</v>
      </c>
      <c r="D118" s="707" t="s">
        <v>6722</v>
      </c>
      <c r="E118" s="696" t="s">
        <v>6722</v>
      </c>
      <c r="F118" s="696" t="s">
        <v>6722</v>
      </c>
      <c r="G118" s="696" t="s">
        <v>6722</v>
      </c>
    </row>
    <row r="119" spans="1:7" x14ac:dyDescent="0.25">
      <c r="A119" s="699" t="s">
        <v>735</v>
      </c>
      <c r="B119" s="707" t="s">
        <v>6721</v>
      </c>
      <c r="C119" s="707" t="s">
        <v>6722</v>
      </c>
      <c r="D119" s="707" t="s">
        <v>6722</v>
      </c>
      <c r="E119" s="696" t="s">
        <v>572</v>
      </c>
      <c r="F119" s="696" t="s">
        <v>6721</v>
      </c>
      <c r="G119" s="696" t="s">
        <v>572</v>
      </c>
    </row>
    <row r="120" spans="1:7" x14ac:dyDescent="0.25">
      <c r="A120" s="699" t="s">
        <v>736</v>
      </c>
      <c r="B120" s="707" t="s">
        <v>6721</v>
      </c>
      <c r="C120" s="707" t="s">
        <v>6722</v>
      </c>
      <c r="D120" s="707" t="s">
        <v>6722</v>
      </c>
      <c r="E120" s="696" t="s">
        <v>6722</v>
      </c>
      <c r="F120" s="696" t="s">
        <v>6722</v>
      </c>
      <c r="G120" s="696" t="s">
        <v>6721</v>
      </c>
    </row>
    <row r="121" spans="1:7" x14ac:dyDescent="0.25">
      <c r="A121" s="699" t="s">
        <v>744</v>
      </c>
      <c r="B121" s="707" t="s">
        <v>6721</v>
      </c>
      <c r="C121" s="707" t="s">
        <v>6722</v>
      </c>
      <c r="D121" s="707" t="s">
        <v>6721</v>
      </c>
      <c r="E121" s="696" t="s">
        <v>6722</v>
      </c>
      <c r="F121" s="696" t="s">
        <v>6721</v>
      </c>
      <c r="G121" s="696" t="s">
        <v>6721</v>
      </c>
    </row>
    <row r="122" spans="1:7" x14ac:dyDescent="0.25">
      <c r="A122" s="699" t="s">
        <v>750</v>
      </c>
      <c r="B122" s="707" t="s">
        <v>6722</v>
      </c>
      <c r="C122" s="707" t="s">
        <v>6722</v>
      </c>
      <c r="D122" s="707" t="s">
        <v>6721</v>
      </c>
      <c r="E122" s="696" t="s">
        <v>6722</v>
      </c>
      <c r="F122" s="696" t="s">
        <v>6722</v>
      </c>
      <c r="G122" s="696" t="s">
        <v>6722</v>
      </c>
    </row>
    <row r="123" spans="1:7" x14ac:dyDescent="0.25">
      <c r="A123" s="699" t="s">
        <v>756</v>
      </c>
      <c r="B123" s="707" t="s">
        <v>6722</v>
      </c>
      <c r="C123" s="707" t="s">
        <v>6722</v>
      </c>
      <c r="D123" s="707" t="s">
        <v>6721</v>
      </c>
      <c r="E123" s="696" t="s">
        <v>6722</v>
      </c>
      <c r="F123" s="696" t="s">
        <v>6722</v>
      </c>
      <c r="G123" s="696" t="s">
        <v>6721</v>
      </c>
    </row>
    <row r="124" spans="1:7" x14ac:dyDescent="0.25">
      <c r="A124" s="699" t="s">
        <v>763</v>
      </c>
      <c r="B124" s="707" t="s">
        <v>6722</v>
      </c>
      <c r="C124" s="707" t="s">
        <v>6722</v>
      </c>
      <c r="D124" s="707" t="s">
        <v>6721</v>
      </c>
      <c r="E124" s="696" t="s">
        <v>6722</v>
      </c>
      <c r="F124" s="696" t="s">
        <v>6722</v>
      </c>
      <c r="G124" s="696" t="s">
        <v>6721</v>
      </c>
    </row>
    <row r="125" spans="1:7" x14ac:dyDescent="0.25">
      <c r="A125" s="699" t="s">
        <v>768</v>
      </c>
      <c r="B125" s="707" t="s">
        <v>6721</v>
      </c>
      <c r="C125" s="707" t="s">
        <v>6722</v>
      </c>
      <c r="D125" s="707" t="s">
        <v>6721</v>
      </c>
      <c r="E125" s="696" t="s">
        <v>6721</v>
      </c>
      <c r="F125" s="696" t="s">
        <v>6721</v>
      </c>
      <c r="G125" s="696" t="s">
        <v>6721</v>
      </c>
    </row>
    <row r="126" spans="1:7" x14ac:dyDescent="0.25">
      <c r="A126" s="699" t="s">
        <v>772</v>
      </c>
      <c r="B126" s="707" t="s">
        <v>6721</v>
      </c>
      <c r="C126" s="707" t="s">
        <v>6722</v>
      </c>
      <c r="D126" s="707" t="s">
        <v>6721</v>
      </c>
      <c r="E126" s="696" t="s">
        <v>6722</v>
      </c>
      <c r="F126" s="696" t="s">
        <v>6722</v>
      </c>
      <c r="G126" s="696" t="s">
        <v>6721</v>
      </c>
    </row>
    <row r="127" spans="1:7" x14ac:dyDescent="0.25">
      <c r="A127" s="699" t="s">
        <v>779</v>
      </c>
      <c r="B127" s="707" t="s">
        <v>6722</v>
      </c>
      <c r="C127" s="707" t="s">
        <v>6721</v>
      </c>
      <c r="D127" s="707" t="s">
        <v>6722</v>
      </c>
      <c r="E127" s="696" t="s">
        <v>6722</v>
      </c>
      <c r="F127" s="696" t="s">
        <v>6722</v>
      </c>
      <c r="G127" s="696" t="s">
        <v>6722</v>
      </c>
    </row>
    <row r="128" spans="1:7" x14ac:dyDescent="0.25">
      <c r="A128" s="699" t="s">
        <v>783</v>
      </c>
      <c r="B128" s="707" t="s">
        <v>6721</v>
      </c>
      <c r="C128" s="707" t="s">
        <v>6722</v>
      </c>
      <c r="D128" s="707" t="s">
        <v>6722</v>
      </c>
      <c r="E128" s="696" t="s">
        <v>6721</v>
      </c>
      <c r="F128" s="696" t="s">
        <v>6721</v>
      </c>
      <c r="G128" s="696" t="s">
        <v>6721</v>
      </c>
    </row>
    <row r="129" spans="1:7" x14ac:dyDescent="0.25">
      <c r="A129" s="699" t="s">
        <v>790</v>
      </c>
      <c r="B129" s="707" t="s">
        <v>6721</v>
      </c>
      <c r="C129" s="707" t="s">
        <v>6722</v>
      </c>
      <c r="D129" s="707" t="s">
        <v>6721</v>
      </c>
      <c r="E129" s="696" t="s">
        <v>6722</v>
      </c>
      <c r="F129" s="696" t="s">
        <v>6721</v>
      </c>
      <c r="G129" s="696" t="s">
        <v>6722</v>
      </c>
    </row>
    <row r="130" spans="1:7" x14ac:dyDescent="0.25">
      <c r="A130" s="699" t="s">
        <v>797</v>
      </c>
      <c r="B130" s="707" t="s">
        <v>6721</v>
      </c>
      <c r="C130" s="707" t="s">
        <v>6722</v>
      </c>
      <c r="D130" s="707" t="s">
        <v>6721</v>
      </c>
      <c r="E130" s="696" t="s">
        <v>6722</v>
      </c>
      <c r="F130" s="696" t="s">
        <v>6722</v>
      </c>
      <c r="G130" s="696" t="s">
        <v>6721</v>
      </c>
    </row>
    <row r="131" spans="1:7" x14ac:dyDescent="0.25">
      <c r="A131" s="699" t="s">
        <v>803</v>
      </c>
      <c r="B131" s="707" t="s">
        <v>6721</v>
      </c>
      <c r="C131" s="707" t="s">
        <v>6722</v>
      </c>
      <c r="D131" s="707" t="s">
        <v>6721</v>
      </c>
      <c r="E131" s="696" t="s">
        <v>6722</v>
      </c>
      <c r="F131" s="696" t="s">
        <v>6722</v>
      </c>
      <c r="G131" s="696" t="s">
        <v>6721</v>
      </c>
    </row>
    <row r="132" spans="1:7" x14ac:dyDescent="0.25">
      <c r="A132" s="699" t="s">
        <v>809</v>
      </c>
      <c r="B132" s="707" t="s">
        <v>6721</v>
      </c>
      <c r="C132" s="707" t="s">
        <v>6721</v>
      </c>
      <c r="D132" s="707" t="s">
        <v>6721</v>
      </c>
      <c r="E132" s="696" t="s">
        <v>6722</v>
      </c>
      <c r="F132" s="696" t="s">
        <v>6722</v>
      </c>
      <c r="G132" s="696" t="s">
        <v>6721</v>
      </c>
    </row>
    <row r="133" spans="1:7" x14ac:dyDescent="0.25">
      <c r="A133" s="699" t="s">
        <v>815</v>
      </c>
      <c r="B133" s="707" t="s">
        <v>6722</v>
      </c>
      <c r="C133" s="707" t="s">
        <v>6722</v>
      </c>
      <c r="D133" s="707" t="s">
        <v>6722</v>
      </c>
      <c r="E133" s="696" t="s">
        <v>6722</v>
      </c>
      <c r="F133" s="696" t="s">
        <v>6722</v>
      </c>
      <c r="G133" s="696" t="s">
        <v>6722</v>
      </c>
    </row>
    <row r="134" spans="1:7" x14ac:dyDescent="0.25">
      <c r="A134" s="699" t="s">
        <v>821</v>
      </c>
      <c r="B134" s="707" t="s">
        <v>6722</v>
      </c>
      <c r="C134" s="707" t="s">
        <v>6722</v>
      </c>
      <c r="D134" s="707" t="s">
        <v>6721</v>
      </c>
      <c r="E134" s="696" t="s">
        <v>6722</v>
      </c>
      <c r="F134" s="696" t="s">
        <v>6722</v>
      </c>
      <c r="G134" s="696" t="s">
        <v>6722</v>
      </c>
    </row>
    <row r="135" spans="1:7" x14ac:dyDescent="0.25">
      <c r="A135" s="699" t="s">
        <v>828</v>
      </c>
      <c r="B135" s="707" t="s">
        <v>6722</v>
      </c>
      <c r="C135" s="707" t="s">
        <v>6722</v>
      </c>
      <c r="D135" s="707" t="s">
        <v>6721</v>
      </c>
      <c r="E135" s="696" t="s">
        <v>6722</v>
      </c>
      <c r="F135" s="696" t="s">
        <v>6722</v>
      </c>
      <c r="G135" s="696" t="s">
        <v>6722</v>
      </c>
    </row>
    <row r="136" spans="1:7" x14ac:dyDescent="0.25">
      <c r="A136" s="699" t="s">
        <v>833</v>
      </c>
      <c r="B136" s="707" t="s">
        <v>6722</v>
      </c>
      <c r="C136" s="707" t="s">
        <v>6722</v>
      </c>
      <c r="D136" s="707" t="s">
        <v>6721</v>
      </c>
      <c r="E136" s="696" t="s">
        <v>6722</v>
      </c>
      <c r="F136" s="696" t="s">
        <v>6722</v>
      </c>
      <c r="G136" s="696" t="s">
        <v>6722</v>
      </c>
    </row>
    <row r="137" spans="1:7" x14ac:dyDescent="0.25">
      <c r="A137" s="699" t="s">
        <v>839</v>
      </c>
      <c r="B137" s="707" t="s">
        <v>6722</v>
      </c>
      <c r="C137" s="707" t="s">
        <v>6722</v>
      </c>
      <c r="D137" s="707" t="s">
        <v>6721</v>
      </c>
      <c r="E137" s="696" t="s">
        <v>6722</v>
      </c>
      <c r="F137" s="696" t="s">
        <v>6722</v>
      </c>
      <c r="G137" s="696" t="s">
        <v>6722</v>
      </c>
    </row>
    <row r="138" spans="1:7" x14ac:dyDescent="0.25">
      <c r="A138" s="699" t="s">
        <v>6723</v>
      </c>
      <c r="B138" s="707" t="s">
        <v>6722</v>
      </c>
      <c r="C138" s="707" t="s">
        <v>6722</v>
      </c>
      <c r="D138" s="707" t="s">
        <v>6721</v>
      </c>
      <c r="E138" s="696" t="s">
        <v>6722</v>
      </c>
      <c r="F138" s="696" t="s">
        <v>6722</v>
      </c>
      <c r="G138" s="696" t="s">
        <v>6722</v>
      </c>
    </row>
    <row r="139" spans="1:7" x14ac:dyDescent="0.25">
      <c r="A139" s="699" t="s">
        <v>844</v>
      </c>
      <c r="B139" s="707" t="s">
        <v>6721</v>
      </c>
      <c r="C139" s="707" t="s">
        <v>6722</v>
      </c>
      <c r="D139" s="707" t="s">
        <v>6722</v>
      </c>
      <c r="E139" s="696" t="s">
        <v>6722</v>
      </c>
      <c r="F139" s="696" t="s">
        <v>6722</v>
      </c>
      <c r="G139" s="696" t="s">
        <v>6722</v>
      </c>
    </row>
    <row r="140" spans="1:7" x14ac:dyDescent="0.25">
      <c r="A140" s="699" t="s">
        <v>851</v>
      </c>
      <c r="B140" s="707" t="s">
        <v>6721</v>
      </c>
      <c r="C140" s="707" t="s">
        <v>6722</v>
      </c>
      <c r="D140" s="707" t="s">
        <v>6721</v>
      </c>
      <c r="E140" s="696" t="s">
        <v>6722</v>
      </c>
      <c r="F140" s="696" t="s">
        <v>6722</v>
      </c>
      <c r="G140" s="696" t="s">
        <v>6721</v>
      </c>
    </row>
    <row r="141" spans="1:7" x14ac:dyDescent="0.25">
      <c r="A141" s="699" t="s">
        <v>858</v>
      </c>
      <c r="B141" s="707" t="s">
        <v>6722</v>
      </c>
      <c r="C141" s="707" t="s">
        <v>6722</v>
      </c>
      <c r="D141" s="707" t="s">
        <v>6721</v>
      </c>
      <c r="E141" s="696" t="s">
        <v>6722</v>
      </c>
      <c r="F141" s="696" t="s">
        <v>6722</v>
      </c>
      <c r="G141" s="696" t="s">
        <v>6722</v>
      </c>
    </row>
    <row r="142" spans="1:7" x14ac:dyDescent="0.25">
      <c r="A142" s="699" t="s">
        <v>865</v>
      </c>
      <c r="B142" s="707" t="s">
        <v>6721</v>
      </c>
      <c r="C142" s="707" t="s">
        <v>6722</v>
      </c>
      <c r="D142" s="707" t="s">
        <v>6721</v>
      </c>
      <c r="E142" s="696" t="s">
        <v>6721</v>
      </c>
      <c r="F142" s="696" t="s">
        <v>6722</v>
      </c>
      <c r="G142" s="696" t="s">
        <v>6722</v>
      </c>
    </row>
    <row r="143" spans="1:7" x14ac:dyDescent="0.25">
      <c r="A143" s="699" t="s">
        <v>875</v>
      </c>
      <c r="B143" s="707" t="s">
        <v>6721</v>
      </c>
      <c r="C143" s="707" t="s">
        <v>6722</v>
      </c>
      <c r="D143" s="707" t="s">
        <v>6721</v>
      </c>
      <c r="E143" s="696" t="s">
        <v>6722</v>
      </c>
      <c r="F143" s="696" t="s">
        <v>6721</v>
      </c>
      <c r="G143" s="696" t="s">
        <v>6721</v>
      </c>
    </row>
    <row r="144" spans="1:7" x14ac:dyDescent="0.25">
      <c r="A144" s="699" t="s">
        <v>882</v>
      </c>
      <c r="B144" s="707" t="s">
        <v>6721</v>
      </c>
      <c r="C144" s="707" t="s">
        <v>6722</v>
      </c>
      <c r="D144" s="707" t="s">
        <v>6722</v>
      </c>
      <c r="E144" s="696" t="s">
        <v>572</v>
      </c>
      <c r="F144" s="696" t="s">
        <v>6722</v>
      </c>
      <c r="G144" s="696" t="s">
        <v>572</v>
      </c>
    </row>
    <row r="145" spans="1:7" x14ac:dyDescent="0.25">
      <c r="A145" s="699" t="s">
        <v>889</v>
      </c>
      <c r="B145" s="707" t="s">
        <v>6721</v>
      </c>
      <c r="C145" s="707" t="s">
        <v>6721</v>
      </c>
      <c r="D145" s="707" t="s">
        <v>6722</v>
      </c>
      <c r="E145" s="696" t="s">
        <v>6721</v>
      </c>
      <c r="F145" s="696" t="s">
        <v>6721</v>
      </c>
      <c r="G145" s="696" t="s">
        <v>6721</v>
      </c>
    </row>
    <row r="146" spans="1:7" x14ac:dyDescent="0.25">
      <c r="A146" s="699" t="s">
        <v>895</v>
      </c>
      <c r="B146" s="707" t="s">
        <v>6722</v>
      </c>
      <c r="C146" s="707" t="s">
        <v>6722</v>
      </c>
      <c r="D146" s="707" t="s">
        <v>6722</v>
      </c>
      <c r="E146" s="696" t="s">
        <v>6722</v>
      </c>
      <c r="F146" s="696" t="s">
        <v>6722</v>
      </c>
      <c r="G146" s="696" t="s">
        <v>6721</v>
      </c>
    </row>
    <row r="147" spans="1:7" x14ac:dyDescent="0.25">
      <c r="A147" s="699" t="s">
        <v>902</v>
      </c>
      <c r="B147" s="707" t="s">
        <v>6721</v>
      </c>
      <c r="C147" s="707" t="s">
        <v>6721</v>
      </c>
      <c r="D147" s="707" t="s">
        <v>6721</v>
      </c>
      <c r="E147" s="696" t="s">
        <v>6722</v>
      </c>
      <c r="F147" s="696" t="s">
        <v>6722</v>
      </c>
      <c r="G147" s="696" t="s">
        <v>6722</v>
      </c>
    </row>
    <row r="148" spans="1:7" x14ac:dyDescent="0.25">
      <c r="A148" s="699" t="s">
        <v>907</v>
      </c>
      <c r="B148" s="707" t="s">
        <v>6721</v>
      </c>
      <c r="C148" s="707" t="s">
        <v>6722</v>
      </c>
      <c r="D148" s="707" t="s">
        <v>6721</v>
      </c>
      <c r="E148" s="696" t="s">
        <v>6722</v>
      </c>
      <c r="F148" s="696" t="s">
        <v>6722</v>
      </c>
      <c r="G148" s="696" t="s">
        <v>6722</v>
      </c>
    </row>
    <row r="149" spans="1:7" x14ac:dyDescent="0.25">
      <c r="A149" s="699" t="s">
        <v>912</v>
      </c>
      <c r="B149" s="707" t="s">
        <v>6721</v>
      </c>
      <c r="C149" s="707" t="s">
        <v>6722</v>
      </c>
      <c r="D149" s="707" t="s">
        <v>6722</v>
      </c>
      <c r="E149" s="696" t="s">
        <v>6721</v>
      </c>
      <c r="F149" s="696" t="s">
        <v>6722</v>
      </c>
      <c r="G149" s="696" t="s">
        <v>6721</v>
      </c>
    </row>
    <row r="150" spans="1:7" x14ac:dyDescent="0.25">
      <c r="A150" s="699" t="s">
        <v>917</v>
      </c>
      <c r="B150" s="707" t="s">
        <v>6721</v>
      </c>
      <c r="C150" s="707" t="s">
        <v>6722</v>
      </c>
      <c r="D150" s="707" t="s">
        <v>6722</v>
      </c>
      <c r="E150" s="696" t="s">
        <v>6722</v>
      </c>
      <c r="F150" s="696" t="s">
        <v>6722</v>
      </c>
      <c r="G150" s="696" t="s">
        <v>6721</v>
      </c>
    </row>
    <row r="151" spans="1:7" x14ac:dyDescent="0.25">
      <c r="A151" s="699" t="s">
        <v>924</v>
      </c>
      <c r="B151" s="707" t="s">
        <v>6722</v>
      </c>
      <c r="C151" s="707" t="s">
        <v>6722</v>
      </c>
      <c r="D151" s="707" t="s">
        <v>6722</v>
      </c>
      <c r="E151" s="696" t="s">
        <v>6722</v>
      </c>
      <c r="F151" s="696" t="s">
        <v>6722</v>
      </c>
      <c r="G151" s="696" t="s">
        <v>6722</v>
      </c>
    </row>
    <row r="152" spans="1:7" x14ac:dyDescent="0.25">
      <c r="A152" s="699" t="s">
        <v>1286</v>
      </c>
      <c r="B152" s="707" t="s">
        <v>6722</v>
      </c>
      <c r="C152" s="707" t="s">
        <v>6722</v>
      </c>
      <c r="D152" s="707" t="s">
        <v>6722</v>
      </c>
      <c r="E152" s="696" t="s">
        <v>6722</v>
      </c>
      <c r="F152" s="696" t="s">
        <v>6722</v>
      </c>
      <c r="G152" s="696" t="s">
        <v>6721</v>
      </c>
    </row>
    <row r="153" spans="1:7" x14ac:dyDescent="0.25">
      <c r="A153" s="699" t="s">
        <v>937</v>
      </c>
      <c r="B153" s="707" t="s">
        <v>6722</v>
      </c>
      <c r="C153" s="707" t="s">
        <v>6722</v>
      </c>
      <c r="D153" s="707" t="s">
        <v>6722</v>
      </c>
      <c r="E153" s="696" t="s">
        <v>6722</v>
      </c>
      <c r="F153" s="696" t="s">
        <v>6722</v>
      </c>
      <c r="G153" s="696" t="s">
        <v>6721</v>
      </c>
    </row>
    <row r="154" spans="1:7" x14ac:dyDescent="0.25">
      <c r="A154" s="699" t="s">
        <v>943</v>
      </c>
      <c r="B154" s="707" t="s">
        <v>6721</v>
      </c>
      <c r="C154" s="707" t="s">
        <v>6721</v>
      </c>
      <c r="D154" s="707" t="s">
        <v>6722</v>
      </c>
      <c r="E154" s="696" t="s">
        <v>6721</v>
      </c>
      <c r="F154" s="696" t="s">
        <v>6721</v>
      </c>
      <c r="G154" s="696" t="s">
        <v>6721</v>
      </c>
    </row>
    <row r="155" spans="1:7" x14ac:dyDescent="0.25">
      <c r="A155" s="699" t="s">
        <v>950</v>
      </c>
      <c r="B155" s="707" t="s">
        <v>6722</v>
      </c>
      <c r="C155" s="707" t="s">
        <v>6722</v>
      </c>
      <c r="D155" s="707" t="s">
        <v>6721</v>
      </c>
      <c r="E155" s="696" t="s">
        <v>6722</v>
      </c>
      <c r="F155" s="696" t="s">
        <v>6722</v>
      </c>
      <c r="G155" s="696" t="s">
        <v>6721</v>
      </c>
    </row>
    <row r="156" spans="1:7" x14ac:dyDescent="0.25">
      <c r="A156" s="699" t="s">
        <v>956</v>
      </c>
      <c r="B156" s="707" t="s">
        <v>6721</v>
      </c>
      <c r="C156" s="707" t="s">
        <v>6722</v>
      </c>
      <c r="D156" s="707" t="s">
        <v>6722</v>
      </c>
      <c r="E156" s="696" t="s">
        <v>572</v>
      </c>
      <c r="F156" s="696" t="s">
        <v>6721</v>
      </c>
      <c r="G156" s="696" t="s">
        <v>572</v>
      </c>
    </row>
    <row r="157" spans="1:7" x14ac:dyDescent="0.25">
      <c r="A157" s="699" t="s">
        <v>957</v>
      </c>
      <c r="B157" s="707" t="s">
        <v>6722</v>
      </c>
      <c r="C157" s="707" t="s">
        <v>6722</v>
      </c>
      <c r="D157" s="707" t="s">
        <v>6722</v>
      </c>
      <c r="E157" s="696" t="s">
        <v>6722</v>
      </c>
      <c r="F157" s="696" t="s">
        <v>6722</v>
      </c>
      <c r="G157" s="696" t="s">
        <v>6721</v>
      </c>
    </row>
    <row r="158" spans="1:7" x14ac:dyDescent="0.25">
      <c r="A158" s="699" t="s">
        <v>962</v>
      </c>
      <c r="B158" s="707" t="s">
        <v>6721</v>
      </c>
      <c r="C158" s="707" t="s">
        <v>6722</v>
      </c>
      <c r="D158" s="707" t="s">
        <v>6721</v>
      </c>
      <c r="E158" s="696" t="s">
        <v>6722</v>
      </c>
      <c r="F158" s="696" t="s">
        <v>6722</v>
      </c>
      <c r="G158" s="696" t="s">
        <v>6722</v>
      </c>
    </row>
    <row r="159" spans="1:7" x14ac:dyDescent="0.25">
      <c r="A159" s="699" t="s">
        <v>2449</v>
      </c>
      <c r="B159" s="707" t="s">
        <v>6721</v>
      </c>
      <c r="C159" s="707" t="s">
        <v>6722</v>
      </c>
      <c r="D159" s="707" t="s">
        <v>6721</v>
      </c>
      <c r="E159" s="696" t="s">
        <v>6721</v>
      </c>
      <c r="F159" s="696" t="s">
        <v>6722</v>
      </c>
      <c r="G159" s="696" t="s">
        <v>6721</v>
      </c>
    </row>
    <row r="160" spans="1:7" x14ac:dyDescent="0.25">
      <c r="A160" s="699" t="s">
        <v>2450</v>
      </c>
      <c r="B160" s="707" t="s">
        <v>6721</v>
      </c>
      <c r="C160" s="707" t="s">
        <v>6722</v>
      </c>
      <c r="D160" s="707" t="s">
        <v>6722</v>
      </c>
      <c r="E160" s="696" t="s">
        <v>6722</v>
      </c>
      <c r="F160" s="696" t="s">
        <v>6722</v>
      </c>
      <c r="G160" s="696" t="s">
        <v>6721</v>
      </c>
    </row>
    <row r="161" spans="1:7" x14ac:dyDescent="0.25">
      <c r="A161" s="699" t="s">
        <v>2451</v>
      </c>
      <c r="B161" s="707" t="s">
        <v>6721</v>
      </c>
      <c r="C161" s="707" t="s">
        <v>6722</v>
      </c>
      <c r="D161" s="707" t="s">
        <v>6722</v>
      </c>
      <c r="E161" s="696" t="s">
        <v>6722</v>
      </c>
      <c r="F161" s="696" t="s">
        <v>6722</v>
      </c>
      <c r="G161" s="696" t="s">
        <v>6721</v>
      </c>
    </row>
    <row r="162" spans="1:7" x14ac:dyDescent="0.25">
      <c r="A162" s="699" t="s">
        <v>969</v>
      </c>
      <c r="B162" s="707" t="s">
        <v>6721</v>
      </c>
      <c r="C162" s="707" t="s">
        <v>6721</v>
      </c>
      <c r="D162" s="707" t="s">
        <v>6721</v>
      </c>
      <c r="E162" s="696" t="s">
        <v>6721</v>
      </c>
      <c r="F162" s="696" t="s">
        <v>6722</v>
      </c>
      <c r="G162" s="696" t="s">
        <v>6721</v>
      </c>
    </row>
    <row r="163" spans="1:7" x14ac:dyDescent="0.25">
      <c r="A163" s="699" t="s">
        <v>976</v>
      </c>
      <c r="B163" s="707" t="s">
        <v>6721</v>
      </c>
      <c r="C163" s="707" t="s">
        <v>6721</v>
      </c>
      <c r="D163" s="707" t="s">
        <v>6722</v>
      </c>
      <c r="E163" s="696" t="s">
        <v>6722</v>
      </c>
      <c r="F163" s="696" t="s">
        <v>6721</v>
      </c>
      <c r="G163" s="696" t="s">
        <v>6721</v>
      </c>
    </row>
    <row r="164" spans="1:7" x14ac:dyDescent="0.25">
      <c r="A164" s="699" t="s">
        <v>982</v>
      </c>
      <c r="B164" s="707" t="s">
        <v>6721</v>
      </c>
      <c r="C164" s="707" t="s">
        <v>6721</v>
      </c>
      <c r="D164" s="707" t="s">
        <v>6721</v>
      </c>
      <c r="E164" s="696" t="s">
        <v>6721</v>
      </c>
      <c r="F164" s="696" t="s">
        <v>6722</v>
      </c>
      <c r="G164" s="696" t="s">
        <v>6721</v>
      </c>
    </row>
    <row r="165" spans="1:7" x14ac:dyDescent="0.25">
      <c r="A165" s="699" t="s">
        <v>988</v>
      </c>
      <c r="B165" s="707" t="s">
        <v>6722</v>
      </c>
      <c r="C165" s="707" t="s">
        <v>6722</v>
      </c>
      <c r="D165" s="707" t="s">
        <v>6722</v>
      </c>
      <c r="E165" s="696" t="s">
        <v>6722</v>
      </c>
      <c r="F165" s="696" t="s">
        <v>6722</v>
      </c>
      <c r="G165" s="696" t="s">
        <v>6722</v>
      </c>
    </row>
    <row r="166" spans="1:7" x14ac:dyDescent="0.25">
      <c r="A166" s="699" t="s">
        <v>994</v>
      </c>
      <c r="B166" s="707" t="s">
        <v>6721</v>
      </c>
      <c r="C166" s="707" t="s">
        <v>6721</v>
      </c>
      <c r="D166" s="707" t="s">
        <v>6721</v>
      </c>
      <c r="E166" s="696" t="s">
        <v>6722</v>
      </c>
      <c r="F166" s="696" t="s">
        <v>6722</v>
      </c>
      <c r="G166" s="696" t="s">
        <v>6722</v>
      </c>
    </row>
    <row r="167" spans="1:7" x14ac:dyDescent="0.25">
      <c r="A167" s="699" t="s">
        <v>1001</v>
      </c>
      <c r="B167" s="707" t="s">
        <v>6721</v>
      </c>
      <c r="C167" s="707" t="s">
        <v>6722</v>
      </c>
      <c r="D167" s="707" t="s">
        <v>6721</v>
      </c>
      <c r="E167" s="696" t="s">
        <v>6721</v>
      </c>
      <c r="F167" s="696" t="s">
        <v>6722</v>
      </c>
      <c r="G167" s="696" t="s">
        <v>6722</v>
      </c>
    </row>
    <row r="168" spans="1:7" x14ac:dyDescent="0.25">
      <c r="A168" s="699" t="s">
        <v>3756</v>
      </c>
      <c r="B168" s="707" t="s">
        <v>6722</v>
      </c>
      <c r="C168" s="707" t="s">
        <v>6722</v>
      </c>
      <c r="D168" s="707" t="s">
        <v>6721</v>
      </c>
      <c r="E168" s="696" t="s">
        <v>6722</v>
      </c>
      <c r="F168" s="696" t="s">
        <v>6722</v>
      </c>
      <c r="G168" s="696" t="s">
        <v>6722</v>
      </c>
    </row>
    <row r="169" spans="1:7" x14ac:dyDescent="0.25">
      <c r="A169" s="699" t="s">
        <v>1007</v>
      </c>
      <c r="B169" s="707" t="s">
        <v>6721</v>
      </c>
      <c r="C169" s="707" t="s">
        <v>6722</v>
      </c>
      <c r="D169" s="707" t="s">
        <v>6721</v>
      </c>
      <c r="E169" s="696" t="s">
        <v>6721</v>
      </c>
      <c r="F169" s="696" t="s">
        <v>6721</v>
      </c>
      <c r="G169" s="696" t="s">
        <v>6721</v>
      </c>
    </row>
    <row r="170" spans="1:7" x14ac:dyDescent="0.25">
      <c r="A170" s="699" t="s">
        <v>1013</v>
      </c>
      <c r="B170" s="707" t="s">
        <v>6721</v>
      </c>
      <c r="C170" s="707" t="s">
        <v>6722</v>
      </c>
      <c r="D170" s="707" t="s">
        <v>6721</v>
      </c>
      <c r="E170" s="696" t="s">
        <v>6721</v>
      </c>
      <c r="F170" s="696" t="s">
        <v>6722</v>
      </c>
      <c r="G170" s="696" t="s">
        <v>6721</v>
      </c>
    </row>
    <row r="171" spans="1:7" x14ac:dyDescent="0.25">
      <c r="A171" s="699" t="s">
        <v>1020</v>
      </c>
      <c r="B171" s="707" t="s">
        <v>6722</v>
      </c>
      <c r="C171" s="707" t="s">
        <v>6722</v>
      </c>
      <c r="D171" s="707" t="s">
        <v>6721</v>
      </c>
      <c r="E171" s="696" t="s">
        <v>6722</v>
      </c>
      <c r="F171" s="696" t="s">
        <v>6722</v>
      </c>
      <c r="G171" s="696" t="s">
        <v>6722</v>
      </c>
    </row>
    <row r="172" spans="1:7" x14ac:dyDescent="0.25">
      <c r="A172" s="699" t="s">
        <v>1026</v>
      </c>
      <c r="B172" s="707" t="s">
        <v>6721</v>
      </c>
      <c r="C172" s="707" t="s">
        <v>6721</v>
      </c>
      <c r="D172" s="707" t="s">
        <v>6722</v>
      </c>
      <c r="E172" s="696" t="s">
        <v>6722</v>
      </c>
      <c r="F172" s="696" t="s">
        <v>6721</v>
      </c>
      <c r="G172" s="696" t="s">
        <v>6721</v>
      </c>
    </row>
    <row r="173" spans="1:7" x14ac:dyDescent="0.25">
      <c r="A173" s="699" t="s">
        <v>1027</v>
      </c>
      <c r="B173" s="707" t="s">
        <v>6721</v>
      </c>
      <c r="C173" s="707" t="s">
        <v>6722</v>
      </c>
      <c r="D173" s="707" t="s">
        <v>6721</v>
      </c>
      <c r="E173" s="696" t="s">
        <v>6721</v>
      </c>
      <c r="F173" s="696" t="s">
        <v>6722</v>
      </c>
      <c r="G173" s="696" t="s">
        <v>6721</v>
      </c>
    </row>
    <row r="174" spans="1:7" x14ac:dyDescent="0.25">
      <c r="A174" s="699" t="s">
        <v>1031</v>
      </c>
      <c r="B174" s="707" t="s">
        <v>6721</v>
      </c>
      <c r="C174" s="707" t="s">
        <v>6721</v>
      </c>
      <c r="D174" s="707" t="s">
        <v>6722</v>
      </c>
      <c r="E174" s="696" t="s">
        <v>6722</v>
      </c>
      <c r="F174" s="696" t="s">
        <v>6722</v>
      </c>
      <c r="G174" s="696" t="s">
        <v>6721</v>
      </c>
    </row>
    <row r="175" spans="1:7" x14ac:dyDescent="0.25">
      <c r="A175" s="699" t="s">
        <v>1038</v>
      </c>
      <c r="B175" s="707" t="s">
        <v>6721</v>
      </c>
      <c r="C175" s="707" t="s">
        <v>6722</v>
      </c>
      <c r="D175" s="707" t="s">
        <v>6721</v>
      </c>
      <c r="E175" s="696" t="s">
        <v>6722</v>
      </c>
      <c r="F175" s="696" t="s">
        <v>6722</v>
      </c>
      <c r="G175" s="696" t="s">
        <v>6721</v>
      </c>
    </row>
    <row r="176" spans="1:7" x14ac:dyDescent="0.25">
      <c r="A176" s="699" t="s">
        <v>1045</v>
      </c>
      <c r="B176" s="707" t="s">
        <v>6722</v>
      </c>
      <c r="C176" s="707" t="s">
        <v>6722</v>
      </c>
      <c r="D176" s="707" t="s">
        <v>6721</v>
      </c>
      <c r="E176" s="696" t="s">
        <v>6721</v>
      </c>
      <c r="F176" s="696" t="s">
        <v>6722</v>
      </c>
      <c r="G176" s="696" t="s">
        <v>6722</v>
      </c>
    </row>
    <row r="177" spans="1:7" x14ac:dyDescent="0.25">
      <c r="A177" s="699" t="s">
        <v>1052</v>
      </c>
      <c r="B177" s="707" t="s">
        <v>6722</v>
      </c>
      <c r="C177" s="707" t="s">
        <v>6722</v>
      </c>
      <c r="D177" s="707" t="s">
        <v>6721</v>
      </c>
      <c r="E177" s="696" t="s">
        <v>6722</v>
      </c>
      <c r="F177" s="696" t="s">
        <v>6722</v>
      </c>
      <c r="G177" s="696" t="s">
        <v>6722</v>
      </c>
    </row>
    <row r="178" spans="1:7" x14ac:dyDescent="0.25">
      <c r="A178" s="699" t="s">
        <v>1061</v>
      </c>
      <c r="B178" s="707" t="s">
        <v>6721</v>
      </c>
      <c r="C178" s="707" t="s">
        <v>6722</v>
      </c>
      <c r="D178" s="707" t="s">
        <v>6722</v>
      </c>
      <c r="E178" s="696" t="s">
        <v>6721</v>
      </c>
      <c r="F178" s="696" t="s">
        <v>6722</v>
      </c>
      <c r="G178" s="696" t="s">
        <v>6721</v>
      </c>
    </row>
    <row r="179" spans="1:7" x14ac:dyDescent="0.25">
      <c r="A179" s="699" t="s">
        <v>1068</v>
      </c>
      <c r="B179" s="707" t="s">
        <v>6722</v>
      </c>
      <c r="C179" s="707" t="s">
        <v>6722</v>
      </c>
      <c r="D179" s="707" t="s">
        <v>6722</v>
      </c>
      <c r="E179" s="696" t="s">
        <v>6722</v>
      </c>
      <c r="F179" s="696" t="s">
        <v>6722</v>
      </c>
      <c r="G179" s="696" t="s">
        <v>6721</v>
      </c>
    </row>
    <row r="180" spans="1:7" x14ac:dyDescent="0.25">
      <c r="A180" s="699" t="s">
        <v>1073</v>
      </c>
      <c r="B180" s="707" t="s">
        <v>6722</v>
      </c>
      <c r="C180" s="707" t="s">
        <v>6721</v>
      </c>
      <c r="D180" s="707" t="s">
        <v>6722</v>
      </c>
      <c r="E180" s="696" t="s">
        <v>6722</v>
      </c>
      <c r="F180" s="696" t="s">
        <v>6722</v>
      </c>
      <c r="G180" s="696" t="s">
        <v>6722</v>
      </c>
    </row>
    <row r="181" spans="1:7" x14ac:dyDescent="0.25">
      <c r="A181" s="699" t="s">
        <v>1079</v>
      </c>
      <c r="B181" s="707" t="s">
        <v>6722</v>
      </c>
      <c r="C181" s="707" t="s">
        <v>6722</v>
      </c>
      <c r="D181" s="707" t="s">
        <v>6722</v>
      </c>
      <c r="E181" s="696" t="s">
        <v>6722</v>
      </c>
      <c r="F181" s="696" t="s">
        <v>6722</v>
      </c>
      <c r="G181" s="696" t="s">
        <v>6721</v>
      </c>
    </row>
    <row r="182" spans="1:7" x14ac:dyDescent="0.25">
      <c r="A182" s="699" t="s">
        <v>3853</v>
      </c>
      <c r="B182" s="707" t="s">
        <v>6722</v>
      </c>
      <c r="C182" s="707" t="s">
        <v>6722</v>
      </c>
      <c r="D182" s="707" t="s">
        <v>6721</v>
      </c>
      <c r="E182" s="696" t="s">
        <v>6722</v>
      </c>
      <c r="F182" s="696" t="s">
        <v>6722</v>
      </c>
      <c r="G182" s="696" t="s">
        <v>6722</v>
      </c>
    </row>
    <row r="183" spans="1:7" x14ac:dyDescent="0.25">
      <c r="A183" s="699" t="s">
        <v>1091</v>
      </c>
      <c r="B183" s="707" t="s">
        <v>6722</v>
      </c>
      <c r="C183" s="707" t="s">
        <v>6722</v>
      </c>
      <c r="D183" s="707" t="s">
        <v>6721</v>
      </c>
      <c r="E183" s="696" t="s">
        <v>6722</v>
      </c>
      <c r="F183" s="696" t="s">
        <v>6722</v>
      </c>
      <c r="G183" s="696" t="s">
        <v>6722</v>
      </c>
    </row>
    <row r="184" spans="1:7" x14ac:dyDescent="0.25">
      <c r="A184" s="699" t="s">
        <v>1097</v>
      </c>
      <c r="B184" s="707" t="s">
        <v>6721</v>
      </c>
      <c r="C184" s="707" t="s">
        <v>6722</v>
      </c>
      <c r="D184" s="707" t="s">
        <v>6721</v>
      </c>
      <c r="E184" s="696" t="s">
        <v>6721</v>
      </c>
      <c r="F184" s="696" t="s">
        <v>6721</v>
      </c>
      <c r="G184" s="696" t="s">
        <v>6721</v>
      </c>
    </row>
    <row r="185" spans="1:7" x14ac:dyDescent="0.25">
      <c r="A185" s="699" t="s">
        <v>1103</v>
      </c>
      <c r="B185" s="707" t="s">
        <v>6721</v>
      </c>
      <c r="C185" s="707" t="s">
        <v>6721</v>
      </c>
      <c r="D185" s="707" t="s">
        <v>6721</v>
      </c>
      <c r="E185" s="696" t="s">
        <v>6722</v>
      </c>
      <c r="F185" s="696" t="s">
        <v>6722</v>
      </c>
      <c r="G185" s="696" t="s">
        <v>6721</v>
      </c>
    </row>
    <row r="186" spans="1:7" x14ac:dyDescent="0.25">
      <c r="A186" s="699" t="s">
        <v>1110</v>
      </c>
      <c r="B186" s="707" t="s">
        <v>6721</v>
      </c>
      <c r="C186" s="707" t="s">
        <v>6722</v>
      </c>
      <c r="D186" s="707" t="s">
        <v>6721</v>
      </c>
      <c r="E186" s="696" t="s">
        <v>572</v>
      </c>
      <c r="F186" s="696" t="s">
        <v>6722</v>
      </c>
      <c r="G186" s="696" t="s">
        <v>572</v>
      </c>
    </row>
    <row r="187" spans="1:7" x14ac:dyDescent="0.25">
      <c r="A187" s="699" t="s">
        <v>1116</v>
      </c>
      <c r="B187" s="707" t="s">
        <v>6721</v>
      </c>
      <c r="C187" s="707" t="s">
        <v>6722</v>
      </c>
      <c r="D187" s="707" t="s">
        <v>6721</v>
      </c>
      <c r="E187" s="696" t="s">
        <v>6722</v>
      </c>
      <c r="F187" s="696" t="s">
        <v>6722</v>
      </c>
      <c r="G187" s="696" t="s">
        <v>6722</v>
      </c>
    </row>
    <row r="188" spans="1:7" x14ac:dyDescent="0.25">
      <c r="A188" s="699" t="s">
        <v>1123</v>
      </c>
      <c r="B188" s="707" t="s">
        <v>6721</v>
      </c>
      <c r="C188" s="707" t="s">
        <v>6722</v>
      </c>
      <c r="D188" s="707" t="s">
        <v>6721</v>
      </c>
      <c r="E188" s="696" t="s">
        <v>6722</v>
      </c>
      <c r="F188" s="696" t="s">
        <v>6722</v>
      </c>
      <c r="G188" s="696" t="s">
        <v>6721</v>
      </c>
    </row>
    <row r="189" spans="1:7" x14ac:dyDescent="0.25">
      <c r="A189" s="699" t="s">
        <v>1130</v>
      </c>
      <c r="B189" s="707" t="s">
        <v>6721</v>
      </c>
      <c r="C189" s="707" t="s">
        <v>6721</v>
      </c>
      <c r="D189" s="707" t="s">
        <v>6721</v>
      </c>
      <c r="E189" s="696" t="s">
        <v>6722</v>
      </c>
      <c r="F189" s="696" t="s">
        <v>6721</v>
      </c>
      <c r="G189" s="696" t="s">
        <v>6721</v>
      </c>
    </row>
    <row r="190" spans="1:7" x14ac:dyDescent="0.25">
      <c r="A190" s="699" t="s">
        <v>1137</v>
      </c>
      <c r="B190" s="707" t="s">
        <v>6721</v>
      </c>
      <c r="C190" s="707" t="s">
        <v>6722</v>
      </c>
      <c r="D190" s="707" t="s">
        <v>6721</v>
      </c>
      <c r="E190" s="696" t="s">
        <v>6722</v>
      </c>
      <c r="F190" s="696" t="s">
        <v>6722</v>
      </c>
      <c r="G190" s="696" t="s">
        <v>6721</v>
      </c>
    </row>
    <row r="191" spans="1:7" x14ac:dyDescent="0.25">
      <c r="A191" s="699" t="s">
        <v>1144</v>
      </c>
      <c r="B191" s="707" t="s">
        <v>6721</v>
      </c>
      <c r="C191" s="707" t="s">
        <v>6722</v>
      </c>
      <c r="D191" s="707" t="s">
        <v>6721</v>
      </c>
      <c r="E191" s="696" t="s">
        <v>6722</v>
      </c>
      <c r="F191" s="696" t="s">
        <v>6722</v>
      </c>
      <c r="G191" s="696" t="s">
        <v>6721</v>
      </c>
    </row>
  </sheetData>
  <mergeCells count="2">
    <mergeCell ref="B1:D1"/>
    <mergeCell ref="E1:G1"/>
  </mergeCells>
  <hyperlinks>
    <hyperlink ref="I1" r:id="rId1"/>
  </hyperlinks>
  <pageMargins left="0.75" right="0.75" top="1" bottom="1" header="0.5" footer="0.5"/>
  <pageSetup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194"/>
  <sheetViews>
    <sheetView workbookViewId="0">
      <pane xSplit="1" ySplit="1" topLeftCell="B2" activePane="bottomRight" state="frozen"/>
      <selection pane="topRight" activeCell="C1" sqref="C1"/>
      <selection pane="bottomLeft" activeCell="A2" sqref="A2"/>
      <selection pane="bottomRight" activeCell="J33" sqref="J33"/>
    </sheetView>
  </sheetViews>
  <sheetFormatPr defaultRowHeight="15" x14ac:dyDescent="0.25"/>
  <cols>
    <col min="1" max="1" width="4.7109375" style="336" customWidth="1"/>
    <col min="2" max="2" width="21.28515625" customWidth="1"/>
    <col min="3" max="7" width="25.85546875" customWidth="1"/>
  </cols>
  <sheetData>
    <row r="1" spans="1:9" x14ac:dyDescent="0.25">
      <c r="A1" s="354" t="s">
        <v>0</v>
      </c>
      <c r="B1" s="640" t="s">
        <v>4762</v>
      </c>
      <c r="C1" s="640" t="s">
        <v>4763</v>
      </c>
      <c r="D1" s="640" t="s">
        <v>4764</v>
      </c>
      <c r="E1" s="640" t="s">
        <v>4765</v>
      </c>
      <c r="F1" s="640" t="s">
        <v>4766</v>
      </c>
      <c r="G1" s="640" t="s">
        <v>8</v>
      </c>
      <c r="I1" s="104" t="s">
        <v>5734</v>
      </c>
    </row>
    <row r="2" spans="1:9" x14ac:dyDescent="0.25">
      <c r="A2" s="336">
        <v>1</v>
      </c>
      <c r="B2" t="s">
        <v>11</v>
      </c>
      <c r="C2" t="s">
        <v>5055</v>
      </c>
      <c r="D2" t="s">
        <v>5056</v>
      </c>
      <c r="E2" t="s">
        <v>4969</v>
      </c>
      <c r="F2" t="s">
        <v>4767</v>
      </c>
      <c r="G2" t="s">
        <v>1152</v>
      </c>
    </row>
    <row r="3" spans="1:9" x14ac:dyDescent="0.25">
      <c r="A3" s="336">
        <v>2</v>
      </c>
      <c r="B3" t="s">
        <v>20</v>
      </c>
      <c r="C3" t="s">
        <v>5057</v>
      </c>
      <c r="D3" t="s">
        <v>5058</v>
      </c>
      <c r="E3" t="s">
        <v>4970</v>
      </c>
      <c r="F3" t="s">
        <v>5059</v>
      </c>
      <c r="G3" t="s">
        <v>23</v>
      </c>
      <c r="I3" t="s">
        <v>5745</v>
      </c>
    </row>
    <row r="4" spans="1:9" x14ac:dyDescent="0.25">
      <c r="A4" s="336">
        <v>3</v>
      </c>
      <c r="B4" t="s">
        <v>30</v>
      </c>
      <c r="C4" t="s">
        <v>4971</v>
      </c>
      <c r="D4" t="s">
        <v>5060</v>
      </c>
      <c r="E4" t="s">
        <v>5061</v>
      </c>
      <c r="F4" t="s">
        <v>5062</v>
      </c>
      <c r="G4" t="s">
        <v>32</v>
      </c>
    </row>
    <row r="5" spans="1:9" x14ac:dyDescent="0.25">
      <c r="A5" s="336">
        <v>4</v>
      </c>
      <c r="B5" t="s">
        <v>37</v>
      </c>
      <c r="C5" t="s">
        <v>4768</v>
      </c>
      <c r="D5" t="s">
        <v>4972</v>
      </c>
      <c r="E5" t="s">
        <v>5063</v>
      </c>
      <c r="F5" t="s">
        <v>4768</v>
      </c>
      <c r="G5" t="s">
        <v>40</v>
      </c>
    </row>
    <row r="6" spans="1:9" x14ac:dyDescent="0.25">
      <c r="A6" s="336">
        <v>5</v>
      </c>
      <c r="B6" t="s">
        <v>45</v>
      </c>
      <c r="C6" t="s">
        <v>5064</v>
      </c>
      <c r="D6" t="s">
        <v>5065</v>
      </c>
      <c r="E6" t="s">
        <v>5066</v>
      </c>
      <c r="F6" t="s">
        <v>5067</v>
      </c>
      <c r="G6" t="s">
        <v>4769</v>
      </c>
    </row>
    <row r="7" spans="1:9" x14ac:dyDescent="0.25">
      <c r="A7" s="336">
        <v>6</v>
      </c>
      <c r="B7" t="s">
        <v>53</v>
      </c>
      <c r="C7" t="s">
        <v>4973</v>
      </c>
      <c r="D7" t="s">
        <v>4942</v>
      </c>
      <c r="F7" t="s">
        <v>4770</v>
      </c>
      <c r="G7" t="s">
        <v>4909</v>
      </c>
    </row>
    <row r="8" spans="1:9" x14ac:dyDescent="0.25">
      <c r="A8" s="336">
        <v>7</v>
      </c>
      <c r="B8" t="s">
        <v>60</v>
      </c>
      <c r="C8" t="s">
        <v>4974</v>
      </c>
      <c r="D8" t="s">
        <v>4975</v>
      </c>
      <c r="E8" t="s">
        <v>4771</v>
      </c>
      <c r="F8" t="s">
        <v>4772</v>
      </c>
      <c r="G8" t="s">
        <v>1245</v>
      </c>
    </row>
    <row r="9" spans="1:9" x14ac:dyDescent="0.25">
      <c r="A9" s="336">
        <v>8</v>
      </c>
      <c r="B9" t="s">
        <v>67</v>
      </c>
      <c r="C9" t="s">
        <v>5068</v>
      </c>
      <c r="D9" t="s">
        <v>5069</v>
      </c>
      <c r="E9" t="s">
        <v>4773</v>
      </c>
      <c r="F9" t="s">
        <v>4773</v>
      </c>
      <c r="G9" t="s">
        <v>4976</v>
      </c>
    </row>
    <row r="10" spans="1:9" x14ac:dyDescent="0.25">
      <c r="A10" s="336">
        <v>9</v>
      </c>
      <c r="B10" t="s">
        <v>77</v>
      </c>
      <c r="C10" t="s">
        <v>4977</v>
      </c>
      <c r="D10" t="s">
        <v>4774</v>
      </c>
      <c r="E10" t="s">
        <v>5070</v>
      </c>
      <c r="F10" t="s">
        <v>4775</v>
      </c>
      <c r="G10" t="s">
        <v>79</v>
      </c>
    </row>
    <row r="11" spans="1:9" x14ac:dyDescent="0.25">
      <c r="A11" s="336">
        <v>10</v>
      </c>
      <c r="B11" t="s">
        <v>84</v>
      </c>
      <c r="C11" t="s">
        <v>4978</v>
      </c>
      <c r="D11" t="s">
        <v>4979</v>
      </c>
      <c r="E11" t="s">
        <v>5071</v>
      </c>
      <c r="F11" t="s">
        <v>5071</v>
      </c>
      <c r="G11" t="s">
        <v>1242</v>
      </c>
    </row>
    <row r="12" spans="1:9" x14ac:dyDescent="0.25">
      <c r="A12" s="336">
        <v>11</v>
      </c>
      <c r="B12" t="s">
        <v>89</v>
      </c>
      <c r="C12" t="s">
        <v>5072</v>
      </c>
      <c r="D12" t="s">
        <v>5073</v>
      </c>
      <c r="E12" t="s">
        <v>4776</v>
      </c>
      <c r="F12" t="s">
        <v>4777</v>
      </c>
      <c r="G12" t="s">
        <v>91</v>
      </c>
    </row>
    <row r="13" spans="1:9" x14ac:dyDescent="0.25">
      <c r="A13" s="336">
        <v>12</v>
      </c>
      <c r="B13" t="s">
        <v>97</v>
      </c>
      <c r="C13" t="s">
        <v>4778</v>
      </c>
      <c r="D13" t="s">
        <v>5074</v>
      </c>
      <c r="E13" t="s">
        <v>5075</v>
      </c>
      <c r="F13" t="s">
        <v>4779</v>
      </c>
      <c r="G13" t="s">
        <v>1153</v>
      </c>
    </row>
    <row r="14" spans="1:9" x14ac:dyDescent="0.25">
      <c r="A14" s="336">
        <v>13</v>
      </c>
      <c r="B14" t="s">
        <v>103</v>
      </c>
      <c r="C14" t="s">
        <v>4980</v>
      </c>
      <c r="D14" t="s">
        <v>4981</v>
      </c>
      <c r="E14" t="s">
        <v>4982</v>
      </c>
      <c r="F14" t="s">
        <v>4983</v>
      </c>
      <c r="G14" t="s">
        <v>1236</v>
      </c>
    </row>
    <row r="15" spans="1:9" x14ac:dyDescent="0.25">
      <c r="A15" s="336">
        <v>14</v>
      </c>
      <c r="B15" t="s">
        <v>109</v>
      </c>
      <c r="C15" t="s">
        <v>5076</v>
      </c>
      <c r="D15" t="s">
        <v>4780</v>
      </c>
      <c r="E15" t="s">
        <v>5077</v>
      </c>
      <c r="F15" t="s">
        <v>5078</v>
      </c>
      <c r="G15" t="s">
        <v>111</v>
      </c>
    </row>
    <row r="16" spans="1:9" x14ac:dyDescent="0.25">
      <c r="A16" s="336">
        <v>15</v>
      </c>
      <c r="B16" t="s">
        <v>119</v>
      </c>
      <c r="C16" t="s">
        <v>5079</v>
      </c>
      <c r="D16" t="s">
        <v>5080</v>
      </c>
      <c r="E16" t="s">
        <v>5081</v>
      </c>
      <c r="F16" t="s">
        <v>5082</v>
      </c>
      <c r="G16" t="s">
        <v>3754</v>
      </c>
    </row>
    <row r="17" spans="1:7" x14ac:dyDescent="0.25">
      <c r="A17" s="336">
        <v>16</v>
      </c>
      <c r="B17" t="s">
        <v>124</v>
      </c>
      <c r="C17" t="s">
        <v>5083</v>
      </c>
      <c r="D17" t="s">
        <v>4943</v>
      </c>
      <c r="E17" t="s">
        <v>4781</v>
      </c>
      <c r="F17" t="s">
        <v>4781</v>
      </c>
      <c r="G17" t="s">
        <v>5084</v>
      </c>
    </row>
    <row r="18" spans="1:7" x14ac:dyDescent="0.25">
      <c r="A18" s="336">
        <v>17</v>
      </c>
      <c r="B18" t="s">
        <v>130</v>
      </c>
      <c r="C18" t="s">
        <v>4908</v>
      </c>
      <c r="D18" t="s">
        <v>4984</v>
      </c>
      <c r="E18" t="s">
        <v>4985</v>
      </c>
      <c r="F18" t="s">
        <v>4986</v>
      </c>
      <c r="G18" t="s">
        <v>4987</v>
      </c>
    </row>
    <row r="19" spans="1:7" x14ac:dyDescent="0.25">
      <c r="A19" s="336">
        <v>18</v>
      </c>
      <c r="B19" t="s">
        <v>137</v>
      </c>
      <c r="C19" t="s">
        <v>5085</v>
      </c>
      <c r="D19" t="s">
        <v>4782</v>
      </c>
      <c r="E19" t="s">
        <v>5086</v>
      </c>
      <c r="F19" t="s">
        <v>5087</v>
      </c>
      <c r="G19" t="s">
        <v>139</v>
      </c>
    </row>
    <row r="20" spans="1:7" x14ac:dyDescent="0.25">
      <c r="A20" s="336">
        <v>19</v>
      </c>
      <c r="B20" t="s">
        <v>142</v>
      </c>
      <c r="C20" t="s">
        <v>4783</v>
      </c>
      <c r="F20" t="s">
        <v>5088</v>
      </c>
      <c r="G20" t="s">
        <v>5089</v>
      </c>
    </row>
    <row r="21" spans="1:7" x14ac:dyDescent="0.25">
      <c r="A21" s="336">
        <v>20</v>
      </c>
      <c r="B21" t="s">
        <v>148</v>
      </c>
      <c r="C21" t="s">
        <v>5090</v>
      </c>
      <c r="D21" t="s">
        <v>4784</v>
      </c>
      <c r="E21" t="s">
        <v>5091</v>
      </c>
      <c r="F21" t="s">
        <v>4785</v>
      </c>
      <c r="G21" t="s">
        <v>1154</v>
      </c>
    </row>
    <row r="22" spans="1:7" x14ac:dyDescent="0.25">
      <c r="A22" s="336">
        <v>21</v>
      </c>
      <c r="B22" t="s">
        <v>154</v>
      </c>
      <c r="C22" t="s">
        <v>5092</v>
      </c>
      <c r="D22" t="s">
        <v>5093</v>
      </c>
      <c r="E22" t="s">
        <v>4786</v>
      </c>
      <c r="F22" t="s">
        <v>4786</v>
      </c>
      <c r="G22" t="s">
        <v>1243</v>
      </c>
    </row>
    <row r="23" spans="1:7" x14ac:dyDescent="0.25">
      <c r="A23" s="336">
        <v>22</v>
      </c>
      <c r="B23" t="s">
        <v>160</v>
      </c>
      <c r="C23" t="s">
        <v>5094</v>
      </c>
      <c r="D23" t="s">
        <v>4988</v>
      </c>
      <c r="E23" t="s">
        <v>5095</v>
      </c>
      <c r="F23" t="s">
        <v>5095</v>
      </c>
      <c r="G23" t="s">
        <v>1155</v>
      </c>
    </row>
    <row r="24" spans="1:7" x14ac:dyDescent="0.25">
      <c r="A24" s="336">
        <v>23</v>
      </c>
      <c r="B24" t="s">
        <v>166</v>
      </c>
      <c r="C24" t="s">
        <v>4989</v>
      </c>
      <c r="D24" t="s">
        <v>5096</v>
      </c>
      <c r="E24" t="s">
        <v>5097</v>
      </c>
      <c r="F24" t="s">
        <v>5097</v>
      </c>
      <c r="G24" t="s">
        <v>1156</v>
      </c>
    </row>
    <row r="25" spans="1:7" x14ac:dyDescent="0.25">
      <c r="A25" s="336">
        <v>24</v>
      </c>
      <c r="B25" t="s">
        <v>172</v>
      </c>
      <c r="C25" t="s">
        <v>4787</v>
      </c>
      <c r="D25" t="s">
        <v>5098</v>
      </c>
      <c r="E25" t="s">
        <v>5099</v>
      </c>
      <c r="F25" t="s">
        <v>5100</v>
      </c>
      <c r="G25" t="s">
        <v>174</v>
      </c>
    </row>
    <row r="26" spans="1:7" x14ac:dyDescent="0.25">
      <c r="A26" s="336">
        <v>25</v>
      </c>
      <c r="B26" t="s">
        <v>180</v>
      </c>
      <c r="C26" t="s">
        <v>4990</v>
      </c>
      <c r="D26" t="s">
        <v>4991</v>
      </c>
      <c r="E26" t="s">
        <v>5101</v>
      </c>
      <c r="F26" t="s">
        <v>4992</v>
      </c>
      <c r="G26" t="s">
        <v>181</v>
      </c>
    </row>
    <row r="27" spans="1:7" x14ac:dyDescent="0.25">
      <c r="A27" s="336">
        <v>26</v>
      </c>
      <c r="B27" t="s">
        <v>186</v>
      </c>
      <c r="C27" t="s">
        <v>4788</v>
      </c>
      <c r="D27" t="s">
        <v>4789</v>
      </c>
      <c r="E27" t="s">
        <v>4790</v>
      </c>
      <c r="F27" t="s">
        <v>4790</v>
      </c>
      <c r="G27" t="s">
        <v>188</v>
      </c>
    </row>
    <row r="28" spans="1:7" x14ac:dyDescent="0.25">
      <c r="A28" s="336">
        <v>27</v>
      </c>
      <c r="B28" t="s">
        <v>193</v>
      </c>
      <c r="C28" t="s">
        <v>5102</v>
      </c>
      <c r="D28" t="s">
        <v>5103</v>
      </c>
      <c r="E28" t="s">
        <v>5104</v>
      </c>
      <c r="F28" t="s">
        <v>4910</v>
      </c>
      <c r="G28" t="s">
        <v>1157</v>
      </c>
    </row>
    <row r="29" spans="1:7" x14ac:dyDescent="0.25">
      <c r="A29" s="336">
        <v>28</v>
      </c>
      <c r="B29" t="s">
        <v>197</v>
      </c>
      <c r="C29" t="s">
        <v>5105</v>
      </c>
      <c r="D29" t="s">
        <v>4911</v>
      </c>
      <c r="E29" t="s">
        <v>4912</v>
      </c>
      <c r="F29" t="s">
        <v>4912</v>
      </c>
      <c r="G29" t="s">
        <v>5106</v>
      </c>
    </row>
    <row r="30" spans="1:7" x14ac:dyDescent="0.25">
      <c r="A30" s="336">
        <v>29</v>
      </c>
      <c r="B30" t="s">
        <v>202</v>
      </c>
      <c r="C30" t="s">
        <v>4993</v>
      </c>
      <c r="D30" t="s">
        <v>4994</v>
      </c>
      <c r="E30" t="s">
        <v>5107</v>
      </c>
      <c r="F30" t="s">
        <v>5108</v>
      </c>
      <c r="G30" t="s">
        <v>1158</v>
      </c>
    </row>
    <row r="31" spans="1:7" x14ac:dyDescent="0.25">
      <c r="A31" s="336">
        <v>30</v>
      </c>
      <c r="B31" t="s">
        <v>209</v>
      </c>
      <c r="C31" t="s">
        <v>4944</v>
      </c>
      <c r="D31" t="s">
        <v>4995</v>
      </c>
      <c r="E31" t="s">
        <v>5109</v>
      </c>
      <c r="F31" t="s">
        <v>5110</v>
      </c>
      <c r="G31" t="s">
        <v>4996</v>
      </c>
    </row>
    <row r="32" spans="1:7" x14ac:dyDescent="0.25">
      <c r="A32" s="336">
        <v>31</v>
      </c>
      <c r="B32" t="s">
        <v>215</v>
      </c>
      <c r="C32" t="s">
        <v>4997</v>
      </c>
      <c r="D32" t="s">
        <v>4791</v>
      </c>
      <c r="E32" t="s">
        <v>5111</v>
      </c>
      <c r="F32" t="s">
        <v>5111</v>
      </c>
      <c r="G32" t="s">
        <v>217</v>
      </c>
    </row>
    <row r="33" spans="1:7" x14ac:dyDescent="0.25">
      <c r="A33" s="336">
        <v>32</v>
      </c>
      <c r="B33" t="s">
        <v>222</v>
      </c>
      <c r="C33" t="s">
        <v>4792</v>
      </c>
      <c r="D33" t="s">
        <v>4793</v>
      </c>
      <c r="E33" t="s">
        <v>5112</v>
      </c>
      <c r="F33" t="s">
        <v>5112</v>
      </c>
      <c r="G33" t="s">
        <v>4794</v>
      </c>
    </row>
    <row r="34" spans="1:7" x14ac:dyDescent="0.25">
      <c r="A34" s="336">
        <v>33</v>
      </c>
      <c r="B34" t="s">
        <v>229</v>
      </c>
    </row>
    <row r="35" spans="1:7" x14ac:dyDescent="0.25">
      <c r="A35" s="336">
        <v>34</v>
      </c>
      <c r="B35" t="s">
        <v>233</v>
      </c>
      <c r="C35" t="s">
        <v>5113</v>
      </c>
      <c r="D35" t="s">
        <v>5114</v>
      </c>
      <c r="G35" t="s">
        <v>5115</v>
      </c>
    </row>
    <row r="36" spans="1:7" x14ac:dyDescent="0.25">
      <c r="A36" s="336">
        <v>35</v>
      </c>
      <c r="B36" t="s">
        <v>237</v>
      </c>
      <c r="C36" t="s">
        <v>5116</v>
      </c>
      <c r="D36" t="s">
        <v>5117</v>
      </c>
      <c r="E36" t="s">
        <v>4998</v>
      </c>
      <c r="F36" t="s">
        <v>5118</v>
      </c>
      <c r="G36" t="s">
        <v>4999</v>
      </c>
    </row>
    <row r="37" spans="1:7" x14ac:dyDescent="0.25">
      <c r="A37" s="336">
        <v>36</v>
      </c>
      <c r="B37" t="s">
        <v>246</v>
      </c>
      <c r="C37" t="s">
        <v>5000</v>
      </c>
      <c r="D37" t="s">
        <v>5119</v>
      </c>
      <c r="E37" t="s">
        <v>4795</v>
      </c>
      <c r="F37" t="s">
        <v>4795</v>
      </c>
      <c r="G37" t="s">
        <v>248</v>
      </c>
    </row>
    <row r="38" spans="1:7" x14ac:dyDescent="0.25">
      <c r="A38" s="336">
        <v>37</v>
      </c>
      <c r="B38" t="s">
        <v>255</v>
      </c>
      <c r="C38" t="s">
        <v>5120</v>
      </c>
      <c r="D38" t="s">
        <v>5121</v>
      </c>
      <c r="E38" t="s">
        <v>5122</v>
      </c>
      <c r="F38" t="s">
        <v>4796</v>
      </c>
      <c r="G38" t="s">
        <v>257</v>
      </c>
    </row>
    <row r="39" spans="1:7" x14ac:dyDescent="0.25">
      <c r="A39" s="336">
        <v>38</v>
      </c>
      <c r="B39" t="s">
        <v>262</v>
      </c>
    </row>
    <row r="40" spans="1:7" x14ac:dyDescent="0.25">
      <c r="A40" s="336">
        <v>39</v>
      </c>
      <c r="B40" t="s">
        <v>266</v>
      </c>
    </row>
    <row r="41" spans="1:7" x14ac:dyDescent="0.25">
      <c r="A41" s="336">
        <v>40</v>
      </c>
      <c r="B41" t="s">
        <v>273</v>
      </c>
      <c r="C41" t="s">
        <v>4945</v>
      </c>
      <c r="D41" t="s">
        <v>5001</v>
      </c>
      <c r="E41" t="s">
        <v>5123</v>
      </c>
      <c r="F41" t="s">
        <v>5124</v>
      </c>
      <c r="G41" t="s">
        <v>275</v>
      </c>
    </row>
    <row r="42" spans="1:7" x14ac:dyDescent="0.25">
      <c r="A42" s="336">
        <v>41</v>
      </c>
      <c r="B42" t="s">
        <v>280</v>
      </c>
      <c r="C42" t="s">
        <v>5002</v>
      </c>
      <c r="D42" t="s">
        <v>5003</v>
      </c>
      <c r="E42" t="s">
        <v>5125</v>
      </c>
      <c r="F42" t="s">
        <v>5004</v>
      </c>
      <c r="G42" t="s">
        <v>282</v>
      </c>
    </row>
    <row r="43" spans="1:7" x14ac:dyDescent="0.25">
      <c r="A43" s="336">
        <v>42</v>
      </c>
      <c r="B43" t="s">
        <v>285</v>
      </c>
      <c r="C43" t="s">
        <v>5005</v>
      </c>
      <c r="D43" t="s">
        <v>5006</v>
      </c>
      <c r="E43" t="s">
        <v>5007</v>
      </c>
      <c r="F43" t="s">
        <v>5126</v>
      </c>
      <c r="G43" t="s">
        <v>287</v>
      </c>
    </row>
    <row r="44" spans="1:7" x14ac:dyDescent="0.25">
      <c r="A44" s="336">
        <v>43</v>
      </c>
      <c r="B44" t="s">
        <v>292</v>
      </c>
      <c r="C44" t="s">
        <v>4913</v>
      </c>
      <c r="E44" t="s">
        <v>5008</v>
      </c>
      <c r="F44" t="s">
        <v>5008</v>
      </c>
      <c r="G44" t="s">
        <v>294</v>
      </c>
    </row>
    <row r="45" spans="1:7" x14ac:dyDescent="0.25">
      <c r="A45" s="336">
        <v>44</v>
      </c>
      <c r="B45" t="s">
        <v>299</v>
      </c>
      <c r="C45" t="s">
        <v>5009</v>
      </c>
      <c r="D45" t="s">
        <v>5010</v>
      </c>
      <c r="E45" t="s">
        <v>5011</v>
      </c>
      <c r="F45" t="s">
        <v>5011</v>
      </c>
      <c r="G45" t="s">
        <v>301</v>
      </c>
    </row>
    <row r="46" spans="1:7" x14ac:dyDescent="0.25">
      <c r="A46" s="336">
        <v>45</v>
      </c>
      <c r="B46" t="s">
        <v>305</v>
      </c>
      <c r="C46" t="s">
        <v>5012</v>
      </c>
      <c r="D46" t="s">
        <v>5013</v>
      </c>
      <c r="E46" t="s">
        <v>5014</v>
      </c>
      <c r="F46" t="s">
        <v>5014</v>
      </c>
      <c r="G46" t="s">
        <v>307</v>
      </c>
    </row>
    <row r="47" spans="1:7" x14ac:dyDescent="0.25">
      <c r="A47" s="336">
        <v>46</v>
      </c>
      <c r="B47" t="s">
        <v>4679</v>
      </c>
    </row>
    <row r="48" spans="1:7" x14ac:dyDescent="0.25">
      <c r="A48" s="336">
        <v>47</v>
      </c>
      <c r="B48" t="s">
        <v>4681</v>
      </c>
      <c r="C48" t="s">
        <v>5015</v>
      </c>
      <c r="D48" t="s">
        <v>5127</v>
      </c>
      <c r="E48" t="s">
        <v>5128</v>
      </c>
      <c r="F48" t="s">
        <v>5128</v>
      </c>
      <c r="G48" t="s">
        <v>5129</v>
      </c>
    </row>
    <row r="49" spans="1:7" x14ac:dyDescent="0.25">
      <c r="A49" s="336">
        <v>48</v>
      </c>
      <c r="B49" t="s">
        <v>312</v>
      </c>
      <c r="C49" t="s">
        <v>5130</v>
      </c>
      <c r="D49" t="s">
        <v>5131</v>
      </c>
      <c r="E49" t="s">
        <v>5132</v>
      </c>
      <c r="F49" t="s">
        <v>5133</v>
      </c>
      <c r="G49" t="s">
        <v>314</v>
      </c>
    </row>
    <row r="50" spans="1:7" x14ac:dyDescent="0.25">
      <c r="A50" s="336">
        <v>49</v>
      </c>
      <c r="B50" t="s">
        <v>319</v>
      </c>
      <c r="G50" t="s">
        <v>321</v>
      </c>
    </row>
    <row r="51" spans="1:7" x14ac:dyDescent="0.25">
      <c r="A51" s="336">
        <v>50</v>
      </c>
      <c r="B51" t="s">
        <v>325</v>
      </c>
      <c r="C51" t="s">
        <v>5134</v>
      </c>
      <c r="D51" t="s">
        <v>4914</v>
      </c>
      <c r="E51" t="s">
        <v>5135</v>
      </c>
      <c r="F51" t="s">
        <v>5136</v>
      </c>
      <c r="G51" t="s">
        <v>5137</v>
      </c>
    </row>
    <row r="52" spans="1:7" x14ac:dyDescent="0.25">
      <c r="A52" s="336">
        <v>51</v>
      </c>
      <c r="B52" t="s">
        <v>327</v>
      </c>
      <c r="C52" t="s">
        <v>5016</v>
      </c>
      <c r="D52" t="s">
        <v>4946</v>
      </c>
      <c r="E52" t="s">
        <v>5017</v>
      </c>
      <c r="F52" t="s">
        <v>5016</v>
      </c>
      <c r="G52" t="s">
        <v>329</v>
      </c>
    </row>
    <row r="53" spans="1:7" x14ac:dyDescent="0.25">
      <c r="A53" s="336">
        <v>52</v>
      </c>
      <c r="B53" t="s">
        <v>334</v>
      </c>
      <c r="C53" t="s">
        <v>5138</v>
      </c>
      <c r="D53" t="s">
        <v>5139</v>
      </c>
      <c r="E53" t="s">
        <v>5140</v>
      </c>
      <c r="F53" t="s">
        <v>5141</v>
      </c>
      <c r="G53" t="s">
        <v>5142</v>
      </c>
    </row>
    <row r="54" spans="1:7" x14ac:dyDescent="0.25">
      <c r="A54" s="336">
        <v>53</v>
      </c>
      <c r="B54" t="s">
        <v>340</v>
      </c>
      <c r="C54" t="s">
        <v>4797</v>
      </c>
      <c r="D54" t="s">
        <v>5368</v>
      </c>
      <c r="E54" t="s">
        <v>4798</v>
      </c>
      <c r="F54" t="s">
        <v>4947</v>
      </c>
      <c r="G54" t="s">
        <v>342</v>
      </c>
    </row>
    <row r="55" spans="1:7" x14ac:dyDescent="0.25">
      <c r="A55" s="336">
        <v>54</v>
      </c>
      <c r="B55" t="s">
        <v>347</v>
      </c>
      <c r="C55" t="s">
        <v>5143</v>
      </c>
      <c r="D55" t="s">
        <v>4799</v>
      </c>
      <c r="E55" t="s">
        <v>5018</v>
      </c>
      <c r="F55" t="s">
        <v>5018</v>
      </c>
      <c r="G55" t="s">
        <v>349</v>
      </c>
    </row>
    <row r="56" spans="1:7" x14ac:dyDescent="0.25">
      <c r="A56" s="336">
        <v>55</v>
      </c>
      <c r="B56" t="s">
        <v>354</v>
      </c>
    </row>
    <row r="57" spans="1:7" x14ac:dyDescent="0.25">
      <c r="A57" s="336">
        <v>56</v>
      </c>
      <c r="B57" t="s">
        <v>358</v>
      </c>
    </row>
    <row r="58" spans="1:7" x14ac:dyDescent="0.25">
      <c r="A58" s="336">
        <v>57</v>
      </c>
      <c r="B58" t="s">
        <v>362</v>
      </c>
      <c r="C58" t="s">
        <v>5019</v>
      </c>
      <c r="D58" t="s">
        <v>4800</v>
      </c>
      <c r="E58" t="s">
        <v>5019</v>
      </c>
      <c r="F58" t="s">
        <v>5019</v>
      </c>
      <c r="G58" t="s">
        <v>5144</v>
      </c>
    </row>
    <row r="59" spans="1:7" x14ac:dyDescent="0.25">
      <c r="A59" s="336">
        <v>58</v>
      </c>
      <c r="B59" t="s">
        <v>369</v>
      </c>
      <c r="C59" t="s">
        <v>5145</v>
      </c>
      <c r="D59" t="s">
        <v>5146</v>
      </c>
      <c r="E59" t="s">
        <v>5147</v>
      </c>
      <c r="F59" t="s">
        <v>5147</v>
      </c>
      <c r="G59" t="s">
        <v>371</v>
      </c>
    </row>
    <row r="60" spans="1:7" x14ac:dyDescent="0.25">
      <c r="A60" s="336">
        <v>59</v>
      </c>
      <c r="B60" t="s">
        <v>376</v>
      </c>
      <c r="C60" t="s">
        <v>5148</v>
      </c>
      <c r="D60" t="s">
        <v>4801</v>
      </c>
      <c r="E60" t="s">
        <v>5020</v>
      </c>
      <c r="G60" t="s">
        <v>3146</v>
      </c>
    </row>
    <row r="61" spans="1:7" x14ac:dyDescent="0.25">
      <c r="A61" s="336">
        <v>60</v>
      </c>
      <c r="B61" t="s">
        <v>382</v>
      </c>
      <c r="C61" t="s">
        <v>5149</v>
      </c>
      <c r="D61" t="s">
        <v>5150</v>
      </c>
      <c r="E61" t="s">
        <v>5151</v>
      </c>
      <c r="F61" t="s">
        <v>5149</v>
      </c>
      <c r="G61" t="s">
        <v>5152</v>
      </c>
    </row>
    <row r="62" spans="1:7" x14ac:dyDescent="0.25">
      <c r="A62" s="336">
        <v>61</v>
      </c>
      <c r="B62" t="s">
        <v>388</v>
      </c>
      <c r="C62" t="s">
        <v>5021</v>
      </c>
      <c r="D62" t="s">
        <v>5022</v>
      </c>
      <c r="E62" t="s">
        <v>5023</v>
      </c>
      <c r="F62" t="s">
        <v>5021</v>
      </c>
      <c r="G62" t="s">
        <v>3148</v>
      </c>
    </row>
    <row r="63" spans="1:7" x14ac:dyDescent="0.25">
      <c r="A63" s="336">
        <v>62</v>
      </c>
      <c r="B63" t="s">
        <v>394</v>
      </c>
    </row>
    <row r="64" spans="1:7" x14ac:dyDescent="0.25">
      <c r="A64" s="336">
        <v>63</v>
      </c>
      <c r="B64" t="s">
        <v>397</v>
      </c>
      <c r="C64" t="s">
        <v>5153</v>
      </c>
      <c r="D64" t="s">
        <v>4802</v>
      </c>
      <c r="E64" t="s">
        <v>5154</v>
      </c>
      <c r="F64" t="s">
        <v>5153</v>
      </c>
      <c r="G64" t="s">
        <v>3739</v>
      </c>
    </row>
    <row r="65" spans="1:7" x14ac:dyDescent="0.25">
      <c r="A65" s="336">
        <v>64</v>
      </c>
      <c r="B65" t="s">
        <v>402</v>
      </c>
      <c r="C65" t="s">
        <v>5024</v>
      </c>
      <c r="D65" t="s">
        <v>5025</v>
      </c>
      <c r="E65" t="s">
        <v>5024</v>
      </c>
      <c r="F65" t="s">
        <v>5024</v>
      </c>
      <c r="G65" t="s">
        <v>404</v>
      </c>
    </row>
    <row r="66" spans="1:7" x14ac:dyDescent="0.25">
      <c r="A66" s="336">
        <v>65</v>
      </c>
      <c r="B66" t="s">
        <v>408</v>
      </c>
      <c r="C66" t="s">
        <v>5026</v>
      </c>
      <c r="D66" t="s">
        <v>5027</v>
      </c>
      <c r="E66" t="s">
        <v>5028</v>
      </c>
      <c r="F66" t="s">
        <v>5028</v>
      </c>
      <c r="G66" t="s">
        <v>410</v>
      </c>
    </row>
    <row r="67" spans="1:7" x14ac:dyDescent="0.25">
      <c r="A67" s="336">
        <v>66</v>
      </c>
      <c r="B67" t="s">
        <v>415</v>
      </c>
      <c r="C67" t="s">
        <v>5155</v>
      </c>
      <c r="D67" t="s">
        <v>5156</v>
      </c>
      <c r="E67" t="s">
        <v>5157</v>
      </c>
      <c r="F67" t="s">
        <v>5157</v>
      </c>
      <c r="G67" t="s">
        <v>417</v>
      </c>
    </row>
    <row r="68" spans="1:7" x14ac:dyDescent="0.25">
      <c r="A68" s="336">
        <v>67</v>
      </c>
      <c r="B68" t="s">
        <v>422</v>
      </c>
      <c r="C68" t="s">
        <v>5158</v>
      </c>
      <c r="D68" t="s">
        <v>5159</v>
      </c>
      <c r="E68" t="s">
        <v>5029</v>
      </c>
      <c r="F68" t="s">
        <v>5029</v>
      </c>
      <c r="G68" t="s">
        <v>4803</v>
      </c>
    </row>
    <row r="69" spans="1:7" x14ac:dyDescent="0.25">
      <c r="A69" s="336">
        <v>68</v>
      </c>
      <c r="B69" t="s">
        <v>427</v>
      </c>
      <c r="C69" t="s">
        <v>4948</v>
      </c>
      <c r="D69" t="s">
        <v>4804</v>
      </c>
      <c r="E69" t="s">
        <v>4805</v>
      </c>
      <c r="F69" t="s">
        <v>4915</v>
      </c>
      <c r="G69" t="s">
        <v>1151</v>
      </c>
    </row>
    <row r="70" spans="1:7" x14ac:dyDescent="0.25">
      <c r="A70" s="336">
        <v>69</v>
      </c>
      <c r="B70" t="s">
        <v>428</v>
      </c>
      <c r="C70" t="s">
        <v>5030</v>
      </c>
      <c r="D70" t="s">
        <v>4806</v>
      </c>
      <c r="E70" t="s">
        <v>4807</v>
      </c>
      <c r="F70" t="s">
        <v>4807</v>
      </c>
      <c r="G70" t="s">
        <v>430</v>
      </c>
    </row>
    <row r="71" spans="1:7" x14ac:dyDescent="0.25">
      <c r="A71" s="336">
        <v>70</v>
      </c>
      <c r="B71" t="s">
        <v>435</v>
      </c>
      <c r="D71" t="s">
        <v>4808</v>
      </c>
      <c r="G71" t="s">
        <v>4015</v>
      </c>
    </row>
    <row r="72" spans="1:7" x14ac:dyDescent="0.25">
      <c r="A72" s="336">
        <v>71</v>
      </c>
      <c r="B72" t="s">
        <v>440</v>
      </c>
    </row>
    <row r="73" spans="1:7" x14ac:dyDescent="0.25">
      <c r="A73" s="336">
        <v>72</v>
      </c>
      <c r="B73" t="s">
        <v>444</v>
      </c>
      <c r="C73" t="s">
        <v>4809</v>
      </c>
      <c r="D73" t="s">
        <v>4810</v>
      </c>
      <c r="E73" t="s">
        <v>5160</v>
      </c>
      <c r="F73" t="s">
        <v>5160</v>
      </c>
      <c r="G73" t="s">
        <v>446</v>
      </c>
    </row>
    <row r="74" spans="1:7" x14ac:dyDescent="0.25">
      <c r="A74" s="336">
        <v>73</v>
      </c>
      <c r="B74" t="s">
        <v>451</v>
      </c>
      <c r="C74" t="s">
        <v>5161</v>
      </c>
      <c r="D74" t="s">
        <v>5162</v>
      </c>
      <c r="E74" t="s">
        <v>5163</v>
      </c>
      <c r="F74" t="s">
        <v>5163</v>
      </c>
      <c r="G74" t="s">
        <v>5164</v>
      </c>
    </row>
    <row r="75" spans="1:7" x14ac:dyDescent="0.25">
      <c r="A75" s="336">
        <v>74</v>
      </c>
      <c r="B75" t="s">
        <v>458</v>
      </c>
      <c r="C75" t="s">
        <v>5031</v>
      </c>
      <c r="D75" t="s">
        <v>5032</v>
      </c>
      <c r="E75" t="s">
        <v>5033</v>
      </c>
      <c r="F75" t="s">
        <v>5033</v>
      </c>
      <c r="G75" t="s">
        <v>460</v>
      </c>
    </row>
    <row r="76" spans="1:7" x14ac:dyDescent="0.25">
      <c r="A76" s="336">
        <v>75</v>
      </c>
      <c r="B76" t="s">
        <v>471</v>
      </c>
      <c r="C76" t="s">
        <v>4811</v>
      </c>
      <c r="D76" t="s">
        <v>4916</v>
      </c>
      <c r="E76" t="s">
        <v>4916</v>
      </c>
      <c r="F76" t="s">
        <v>4916</v>
      </c>
      <c r="G76" t="s">
        <v>1404</v>
      </c>
    </row>
    <row r="77" spans="1:7" x14ac:dyDescent="0.25">
      <c r="A77" s="336">
        <v>76</v>
      </c>
      <c r="B77" t="s">
        <v>476</v>
      </c>
      <c r="C77" t="s">
        <v>5165</v>
      </c>
      <c r="D77" t="s">
        <v>5034</v>
      </c>
      <c r="E77" t="s">
        <v>5165</v>
      </c>
      <c r="F77" t="s">
        <v>5165</v>
      </c>
      <c r="G77" t="s">
        <v>478</v>
      </c>
    </row>
    <row r="78" spans="1:7" x14ac:dyDescent="0.25">
      <c r="A78" s="336">
        <v>77</v>
      </c>
      <c r="B78" t="s">
        <v>483</v>
      </c>
      <c r="C78" t="s">
        <v>5166</v>
      </c>
      <c r="D78" t="s">
        <v>5035</v>
      </c>
      <c r="E78" t="s">
        <v>5167</v>
      </c>
      <c r="F78" t="s">
        <v>5168</v>
      </c>
      <c r="G78" t="s">
        <v>5169</v>
      </c>
    </row>
    <row r="79" spans="1:7" x14ac:dyDescent="0.25">
      <c r="A79" s="336">
        <v>78</v>
      </c>
      <c r="B79" t="s">
        <v>490</v>
      </c>
      <c r="C79" t="s">
        <v>4812</v>
      </c>
      <c r="F79" t="s">
        <v>5170</v>
      </c>
      <c r="G79" t="s">
        <v>492</v>
      </c>
    </row>
    <row r="80" spans="1:7" x14ac:dyDescent="0.25">
      <c r="A80" s="336">
        <v>79</v>
      </c>
      <c r="B80" t="s">
        <v>4696</v>
      </c>
      <c r="C80" t="s">
        <v>4813</v>
      </c>
      <c r="D80" t="s">
        <v>5171</v>
      </c>
      <c r="G80" t="s">
        <v>499</v>
      </c>
    </row>
    <row r="81" spans="1:7" x14ac:dyDescent="0.25">
      <c r="A81" s="336">
        <v>80</v>
      </c>
      <c r="B81" t="s">
        <v>504</v>
      </c>
      <c r="C81" t="s">
        <v>5172</v>
      </c>
      <c r="D81" t="s">
        <v>4814</v>
      </c>
      <c r="E81" t="s">
        <v>5173</v>
      </c>
      <c r="F81" t="s">
        <v>5173</v>
      </c>
      <c r="G81" t="s">
        <v>506</v>
      </c>
    </row>
    <row r="82" spans="1:7" x14ac:dyDescent="0.25">
      <c r="A82" s="336">
        <v>81</v>
      </c>
      <c r="B82" t="s">
        <v>511</v>
      </c>
      <c r="C82" t="s">
        <v>5174</v>
      </c>
      <c r="D82" t="s">
        <v>4815</v>
      </c>
      <c r="E82" t="s">
        <v>5175</v>
      </c>
      <c r="F82" t="s">
        <v>5176</v>
      </c>
      <c r="G82" t="s">
        <v>513</v>
      </c>
    </row>
    <row r="83" spans="1:7" x14ac:dyDescent="0.25">
      <c r="A83" s="336">
        <v>82</v>
      </c>
      <c r="B83" t="s">
        <v>518</v>
      </c>
      <c r="C83" t="s">
        <v>4816</v>
      </c>
      <c r="D83" t="s">
        <v>4817</v>
      </c>
      <c r="E83" t="s">
        <v>5177</v>
      </c>
      <c r="F83" t="s">
        <v>4818</v>
      </c>
      <c r="G83" t="s">
        <v>4819</v>
      </c>
    </row>
    <row r="84" spans="1:7" x14ac:dyDescent="0.25">
      <c r="A84" s="336">
        <v>83</v>
      </c>
      <c r="B84" t="s">
        <v>525</v>
      </c>
      <c r="C84" t="s">
        <v>4949</v>
      </c>
      <c r="D84" t="s">
        <v>4950</v>
      </c>
      <c r="E84" t="s">
        <v>4951</v>
      </c>
      <c r="F84" t="s">
        <v>4951</v>
      </c>
      <c r="G84" t="s">
        <v>2411</v>
      </c>
    </row>
    <row r="85" spans="1:7" x14ac:dyDescent="0.25">
      <c r="A85" s="336">
        <v>84</v>
      </c>
      <c r="B85" t="s">
        <v>531</v>
      </c>
      <c r="C85" t="s">
        <v>5178</v>
      </c>
      <c r="D85" t="s">
        <v>5179</v>
      </c>
      <c r="E85" t="s">
        <v>5180</v>
      </c>
      <c r="F85" t="s">
        <v>5180</v>
      </c>
      <c r="G85" t="s">
        <v>533</v>
      </c>
    </row>
    <row r="86" spans="1:7" x14ac:dyDescent="0.25">
      <c r="A86" s="336">
        <v>85</v>
      </c>
      <c r="B86" t="s">
        <v>538</v>
      </c>
      <c r="C86" t="s">
        <v>5181</v>
      </c>
      <c r="D86" t="s">
        <v>5182</v>
      </c>
      <c r="E86" t="s">
        <v>5181</v>
      </c>
      <c r="F86" t="s">
        <v>5181</v>
      </c>
      <c r="G86" t="s">
        <v>540</v>
      </c>
    </row>
    <row r="87" spans="1:7" x14ac:dyDescent="0.25">
      <c r="A87" s="336">
        <v>86</v>
      </c>
      <c r="B87" t="s">
        <v>545</v>
      </c>
      <c r="C87" t="s">
        <v>4820</v>
      </c>
      <c r="D87" t="s">
        <v>5183</v>
      </c>
      <c r="E87" t="s">
        <v>5184</v>
      </c>
      <c r="F87" t="s">
        <v>5185</v>
      </c>
      <c r="G87" t="s">
        <v>547</v>
      </c>
    </row>
    <row r="88" spans="1:7" x14ac:dyDescent="0.25">
      <c r="A88" s="336">
        <v>87</v>
      </c>
      <c r="B88" t="s">
        <v>552</v>
      </c>
      <c r="C88" t="s">
        <v>4821</v>
      </c>
      <c r="D88" t="s">
        <v>4822</v>
      </c>
      <c r="E88" t="s">
        <v>4823</v>
      </c>
      <c r="F88" t="s">
        <v>4823</v>
      </c>
      <c r="G88" t="s">
        <v>554</v>
      </c>
    </row>
    <row r="89" spans="1:7" x14ac:dyDescent="0.25">
      <c r="A89" s="336">
        <v>88</v>
      </c>
      <c r="B89" t="s">
        <v>559</v>
      </c>
      <c r="C89" t="s">
        <v>5186</v>
      </c>
      <c r="D89" t="s">
        <v>4824</v>
      </c>
      <c r="E89" t="s">
        <v>5187</v>
      </c>
      <c r="F89" t="s">
        <v>5187</v>
      </c>
      <c r="G89" t="s">
        <v>561</v>
      </c>
    </row>
    <row r="90" spans="1:7" x14ac:dyDescent="0.25">
      <c r="A90" s="336">
        <v>89</v>
      </c>
      <c r="B90" t="s">
        <v>566</v>
      </c>
      <c r="D90" t="s">
        <v>5188</v>
      </c>
      <c r="E90" t="s">
        <v>5189</v>
      </c>
      <c r="F90" t="s">
        <v>5189</v>
      </c>
      <c r="G90" t="s">
        <v>3150</v>
      </c>
    </row>
    <row r="91" spans="1:7" x14ac:dyDescent="0.25">
      <c r="A91" s="336">
        <v>90</v>
      </c>
      <c r="B91" t="s">
        <v>580</v>
      </c>
      <c r="C91" t="s">
        <v>4825</v>
      </c>
      <c r="D91" t="s">
        <v>4826</v>
      </c>
      <c r="E91" t="s">
        <v>4827</v>
      </c>
      <c r="F91" t="s">
        <v>4827</v>
      </c>
      <c r="G91" t="s">
        <v>582</v>
      </c>
    </row>
    <row r="92" spans="1:7" x14ac:dyDescent="0.25">
      <c r="A92" s="336">
        <v>91</v>
      </c>
      <c r="B92" t="s">
        <v>3858</v>
      </c>
      <c r="C92" t="s">
        <v>4952</v>
      </c>
      <c r="G92" t="s">
        <v>585</v>
      </c>
    </row>
    <row r="93" spans="1:7" x14ac:dyDescent="0.25">
      <c r="A93" s="336">
        <v>92</v>
      </c>
      <c r="B93" t="s">
        <v>4704</v>
      </c>
      <c r="C93" t="s">
        <v>5190</v>
      </c>
      <c r="D93" t="s">
        <v>5191</v>
      </c>
      <c r="E93" t="s">
        <v>5192</v>
      </c>
      <c r="F93" t="s">
        <v>5192</v>
      </c>
      <c r="G93" t="s">
        <v>590</v>
      </c>
    </row>
    <row r="94" spans="1:7" x14ac:dyDescent="0.25">
      <c r="A94" s="336">
        <v>93</v>
      </c>
      <c r="B94" t="s">
        <v>591</v>
      </c>
      <c r="C94" t="s">
        <v>5193</v>
      </c>
      <c r="D94" t="s">
        <v>5194</v>
      </c>
      <c r="E94" t="s">
        <v>5195</v>
      </c>
      <c r="F94" t="s">
        <v>5196</v>
      </c>
      <c r="G94" t="s">
        <v>593</v>
      </c>
    </row>
    <row r="95" spans="1:7" x14ac:dyDescent="0.25">
      <c r="A95" s="336">
        <v>94</v>
      </c>
      <c r="B95" t="s">
        <v>598</v>
      </c>
      <c r="C95" t="s">
        <v>5197</v>
      </c>
      <c r="D95" t="s">
        <v>5198</v>
      </c>
      <c r="E95" t="s">
        <v>5199</v>
      </c>
      <c r="F95" t="s">
        <v>5200</v>
      </c>
      <c r="G95" t="s">
        <v>600</v>
      </c>
    </row>
    <row r="96" spans="1:7" x14ac:dyDescent="0.25">
      <c r="A96" s="336">
        <v>95</v>
      </c>
      <c r="B96" t="s">
        <v>605</v>
      </c>
      <c r="C96" t="s">
        <v>5201</v>
      </c>
      <c r="D96" t="s">
        <v>4828</v>
      </c>
      <c r="F96" t="s">
        <v>5201</v>
      </c>
    </row>
    <row r="97" spans="1:7" x14ac:dyDescent="0.25">
      <c r="A97" s="336">
        <v>96</v>
      </c>
      <c r="B97" t="s">
        <v>612</v>
      </c>
      <c r="C97" t="s">
        <v>5202</v>
      </c>
      <c r="D97" t="s">
        <v>5203</v>
      </c>
      <c r="F97" t="s">
        <v>5202</v>
      </c>
      <c r="G97" t="s">
        <v>613</v>
      </c>
    </row>
    <row r="98" spans="1:7" x14ac:dyDescent="0.25">
      <c r="A98" s="336">
        <v>97</v>
      </c>
      <c r="B98" t="s">
        <v>618</v>
      </c>
      <c r="C98" t="s">
        <v>5204</v>
      </c>
      <c r="D98" t="s">
        <v>5205</v>
      </c>
      <c r="E98" t="s">
        <v>5206</v>
      </c>
      <c r="G98" t="s">
        <v>4829</v>
      </c>
    </row>
    <row r="99" spans="1:7" x14ac:dyDescent="0.25">
      <c r="A99" s="336">
        <v>98</v>
      </c>
      <c r="B99" t="s">
        <v>622</v>
      </c>
      <c r="C99" t="s">
        <v>5207</v>
      </c>
      <c r="D99" t="s">
        <v>5207</v>
      </c>
      <c r="E99" t="s">
        <v>5207</v>
      </c>
      <c r="F99" t="s">
        <v>5207</v>
      </c>
      <c r="G99" t="s">
        <v>5207</v>
      </c>
    </row>
    <row r="100" spans="1:7" x14ac:dyDescent="0.25">
      <c r="A100" s="336">
        <v>99</v>
      </c>
      <c r="B100" t="s">
        <v>623</v>
      </c>
      <c r="C100" t="s">
        <v>4830</v>
      </c>
      <c r="D100" t="s">
        <v>4953</v>
      </c>
      <c r="E100" t="s">
        <v>4831</v>
      </c>
      <c r="F100" t="s">
        <v>4831</v>
      </c>
      <c r="G100" t="s">
        <v>625</v>
      </c>
    </row>
    <row r="101" spans="1:7" x14ac:dyDescent="0.25">
      <c r="A101" s="336">
        <v>100</v>
      </c>
      <c r="B101" t="s">
        <v>630</v>
      </c>
      <c r="C101" t="s">
        <v>4954</v>
      </c>
      <c r="D101" t="s">
        <v>4832</v>
      </c>
      <c r="E101" t="s">
        <v>4955</v>
      </c>
      <c r="F101" t="s">
        <v>4956</v>
      </c>
      <c r="G101" t="s">
        <v>631</v>
      </c>
    </row>
    <row r="102" spans="1:7" x14ac:dyDescent="0.25">
      <c r="A102" s="336">
        <v>101</v>
      </c>
      <c r="B102" t="s">
        <v>648</v>
      </c>
      <c r="C102" t="s">
        <v>4957</v>
      </c>
      <c r="D102" t="s">
        <v>5208</v>
      </c>
      <c r="E102" t="s">
        <v>5209</v>
      </c>
      <c r="F102" t="s">
        <v>5209</v>
      </c>
      <c r="G102" t="s">
        <v>650</v>
      </c>
    </row>
    <row r="103" spans="1:7" x14ac:dyDescent="0.25">
      <c r="A103" s="336">
        <v>102</v>
      </c>
      <c r="B103" t="s">
        <v>655</v>
      </c>
      <c r="G103" t="s">
        <v>657</v>
      </c>
    </row>
    <row r="104" spans="1:7" x14ac:dyDescent="0.25">
      <c r="A104" s="336">
        <v>103</v>
      </c>
      <c r="B104" t="s">
        <v>662</v>
      </c>
      <c r="C104" t="s">
        <v>5036</v>
      </c>
      <c r="D104" t="s">
        <v>4833</v>
      </c>
      <c r="E104" t="s">
        <v>5210</v>
      </c>
      <c r="F104" t="s">
        <v>5037</v>
      </c>
      <c r="G104" t="s">
        <v>664</v>
      </c>
    </row>
    <row r="105" spans="1:7" x14ac:dyDescent="0.25">
      <c r="A105" s="336">
        <v>104</v>
      </c>
      <c r="B105" t="s">
        <v>669</v>
      </c>
      <c r="C105" t="s">
        <v>5211</v>
      </c>
      <c r="D105" t="s">
        <v>4834</v>
      </c>
      <c r="E105" t="s">
        <v>4835</v>
      </c>
      <c r="F105" t="s">
        <v>4835</v>
      </c>
      <c r="G105" t="s">
        <v>5212</v>
      </c>
    </row>
    <row r="106" spans="1:7" x14ac:dyDescent="0.25">
      <c r="A106" s="336">
        <v>105</v>
      </c>
      <c r="B106" t="s">
        <v>671</v>
      </c>
      <c r="C106" t="s">
        <v>5213</v>
      </c>
      <c r="G106" t="s">
        <v>5214</v>
      </c>
    </row>
    <row r="107" spans="1:7" x14ac:dyDescent="0.25">
      <c r="A107" s="336">
        <v>106</v>
      </c>
      <c r="B107" t="s">
        <v>674</v>
      </c>
      <c r="C107" t="s">
        <v>4836</v>
      </c>
      <c r="D107" t="s">
        <v>4837</v>
      </c>
      <c r="E107" t="s">
        <v>4837</v>
      </c>
      <c r="F107" t="s">
        <v>5038</v>
      </c>
      <c r="G107" t="s">
        <v>5215</v>
      </c>
    </row>
    <row r="108" spans="1:7" x14ac:dyDescent="0.25">
      <c r="A108" s="336">
        <v>107</v>
      </c>
      <c r="B108" t="s">
        <v>681</v>
      </c>
    </row>
    <row r="109" spans="1:7" x14ac:dyDescent="0.25">
      <c r="A109" s="336">
        <v>108</v>
      </c>
      <c r="B109" t="s">
        <v>682</v>
      </c>
      <c r="C109" t="s">
        <v>4838</v>
      </c>
      <c r="D109" t="s">
        <v>4917</v>
      </c>
      <c r="E109" t="s">
        <v>4918</v>
      </c>
      <c r="F109" t="s">
        <v>4918</v>
      </c>
      <c r="G109" t="s">
        <v>5216</v>
      </c>
    </row>
    <row r="110" spans="1:7" x14ac:dyDescent="0.25">
      <c r="A110" s="336">
        <v>109</v>
      </c>
      <c r="B110" t="s">
        <v>687</v>
      </c>
      <c r="C110" t="s">
        <v>4839</v>
      </c>
      <c r="D110" t="s">
        <v>5217</v>
      </c>
      <c r="E110" t="s">
        <v>4840</v>
      </c>
      <c r="F110" t="s">
        <v>5218</v>
      </c>
      <c r="G110" t="s">
        <v>4841</v>
      </c>
    </row>
    <row r="111" spans="1:7" x14ac:dyDescent="0.25">
      <c r="A111" s="336">
        <v>110</v>
      </c>
      <c r="B111" t="s">
        <v>693</v>
      </c>
      <c r="C111" t="s">
        <v>4842</v>
      </c>
      <c r="D111" t="s">
        <v>5219</v>
      </c>
      <c r="E111" t="s">
        <v>4843</v>
      </c>
      <c r="F111" t="s">
        <v>4843</v>
      </c>
      <c r="G111" t="s">
        <v>695</v>
      </c>
    </row>
    <row r="112" spans="1:7" x14ac:dyDescent="0.25">
      <c r="A112" s="336">
        <v>111</v>
      </c>
      <c r="B112" t="s">
        <v>4714</v>
      </c>
      <c r="D112" t="s">
        <v>5220</v>
      </c>
      <c r="E112" t="s">
        <v>5221</v>
      </c>
      <c r="F112" t="s">
        <v>5221</v>
      </c>
    </row>
    <row r="113" spans="1:7" x14ac:dyDescent="0.25">
      <c r="A113" s="336">
        <v>112</v>
      </c>
      <c r="B113" t="s">
        <v>708</v>
      </c>
      <c r="C113" t="s">
        <v>5222</v>
      </c>
      <c r="D113" t="s">
        <v>5222</v>
      </c>
      <c r="E113" t="s">
        <v>5222</v>
      </c>
      <c r="F113" t="s">
        <v>5222</v>
      </c>
      <c r="G113" t="s">
        <v>5222</v>
      </c>
    </row>
    <row r="114" spans="1:7" x14ac:dyDescent="0.25">
      <c r="A114" s="336">
        <v>113</v>
      </c>
      <c r="B114" t="s">
        <v>709</v>
      </c>
      <c r="C114" t="s">
        <v>4844</v>
      </c>
      <c r="D114" t="s">
        <v>5223</v>
      </c>
      <c r="E114" t="s">
        <v>5224</v>
      </c>
      <c r="F114" t="s">
        <v>5224</v>
      </c>
      <c r="G114" t="s">
        <v>711</v>
      </c>
    </row>
    <row r="115" spans="1:7" x14ac:dyDescent="0.25">
      <c r="A115" s="336">
        <v>114</v>
      </c>
      <c r="B115" t="s">
        <v>716</v>
      </c>
      <c r="C115" t="s">
        <v>4919</v>
      </c>
      <c r="D115" t="s">
        <v>4845</v>
      </c>
      <c r="E115" t="s">
        <v>4920</v>
      </c>
      <c r="F115" t="s">
        <v>4920</v>
      </c>
      <c r="G115" t="s">
        <v>4846</v>
      </c>
    </row>
    <row r="116" spans="1:7" x14ac:dyDescent="0.25">
      <c r="A116" s="336">
        <v>115</v>
      </c>
      <c r="B116" t="s">
        <v>722</v>
      </c>
      <c r="C116" t="s">
        <v>5039</v>
      </c>
      <c r="D116" t="s">
        <v>4847</v>
      </c>
      <c r="E116" t="s">
        <v>5040</v>
      </c>
      <c r="F116" t="s">
        <v>5225</v>
      </c>
      <c r="G116" t="s">
        <v>724</v>
      </c>
    </row>
    <row r="117" spans="1:7" x14ac:dyDescent="0.25">
      <c r="A117" s="336">
        <v>116</v>
      </c>
      <c r="B117" t="s">
        <v>728</v>
      </c>
      <c r="C117" t="s">
        <v>5226</v>
      </c>
      <c r="D117" t="s">
        <v>5227</v>
      </c>
      <c r="E117" t="s">
        <v>5228</v>
      </c>
      <c r="F117" t="s">
        <v>5228</v>
      </c>
      <c r="G117" t="s">
        <v>4848</v>
      </c>
    </row>
    <row r="118" spans="1:7" x14ac:dyDescent="0.25">
      <c r="A118" s="336">
        <v>117</v>
      </c>
      <c r="B118" t="s">
        <v>735</v>
      </c>
      <c r="C118" t="s">
        <v>5229</v>
      </c>
      <c r="E118" t="s">
        <v>5230</v>
      </c>
      <c r="F118" t="s">
        <v>5230</v>
      </c>
      <c r="G118" t="s">
        <v>5231</v>
      </c>
    </row>
    <row r="119" spans="1:7" x14ac:dyDescent="0.25">
      <c r="A119" s="336">
        <v>118</v>
      </c>
      <c r="B119" t="s">
        <v>736</v>
      </c>
      <c r="C119" t="s">
        <v>5232</v>
      </c>
      <c r="D119" t="s">
        <v>5233</v>
      </c>
      <c r="E119" t="s">
        <v>5234</v>
      </c>
      <c r="F119" t="s">
        <v>5234</v>
      </c>
      <c r="G119" t="s">
        <v>738</v>
      </c>
    </row>
    <row r="120" spans="1:7" x14ac:dyDescent="0.25">
      <c r="A120" s="336">
        <v>119</v>
      </c>
      <c r="B120" t="s">
        <v>743</v>
      </c>
    </row>
    <row r="121" spans="1:7" x14ac:dyDescent="0.25">
      <c r="A121" s="336">
        <v>120</v>
      </c>
      <c r="B121" t="s">
        <v>744</v>
      </c>
      <c r="C121" t="s">
        <v>4921</v>
      </c>
      <c r="D121" t="s">
        <v>5235</v>
      </c>
      <c r="E121" t="s">
        <v>4849</v>
      </c>
      <c r="F121" t="s">
        <v>5236</v>
      </c>
      <c r="G121" t="s">
        <v>746</v>
      </c>
    </row>
    <row r="122" spans="1:7" x14ac:dyDescent="0.25">
      <c r="A122" s="336">
        <v>121</v>
      </c>
      <c r="B122" t="s">
        <v>750</v>
      </c>
      <c r="C122" t="s">
        <v>4850</v>
      </c>
      <c r="D122" t="s">
        <v>4851</v>
      </c>
      <c r="E122" t="s">
        <v>4852</v>
      </c>
      <c r="F122" t="s">
        <v>4852</v>
      </c>
      <c r="G122" t="s">
        <v>2424</v>
      </c>
    </row>
    <row r="123" spans="1:7" x14ac:dyDescent="0.25">
      <c r="A123" s="336">
        <v>122</v>
      </c>
      <c r="B123" t="s">
        <v>756</v>
      </c>
      <c r="C123" t="s">
        <v>4853</v>
      </c>
      <c r="D123" t="s">
        <v>4854</v>
      </c>
      <c r="E123" t="s">
        <v>4855</v>
      </c>
      <c r="F123" t="s">
        <v>4856</v>
      </c>
      <c r="G123" t="s">
        <v>758</v>
      </c>
    </row>
    <row r="124" spans="1:7" x14ac:dyDescent="0.25">
      <c r="A124" s="336">
        <v>123</v>
      </c>
      <c r="B124" t="s">
        <v>763</v>
      </c>
      <c r="C124" t="s">
        <v>4857</v>
      </c>
      <c r="D124" t="s">
        <v>4858</v>
      </c>
      <c r="E124" t="s">
        <v>5237</v>
      </c>
      <c r="F124" t="s">
        <v>5238</v>
      </c>
      <c r="G124" t="s">
        <v>765</v>
      </c>
    </row>
    <row r="125" spans="1:7" x14ac:dyDescent="0.25">
      <c r="A125" s="336">
        <v>124</v>
      </c>
      <c r="B125" t="s">
        <v>768</v>
      </c>
    </row>
    <row r="126" spans="1:7" x14ac:dyDescent="0.25">
      <c r="A126" s="336">
        <v>125</v>
      </c>
      <c r="B126" t="s">
        <v>772</v>
      </c>
      <c r="C126" t="s">
        <v>5239</v>
      </c>
      <c r="G126" t="s">
        <v>774</v>
      </c>
    </row>
    <row r="127" spans="1:7" x14ac:dyDescent="0.25">
      <c r="A127" s="336">
        <v>126</v>
      </c>
      <c r="B127" t="s">
        <v>779</v>
      </c>
      <c r="C127" t="s">
        <v>4922</v>
      </c>
      <c r="D127" t="s">
        <v>4923</v>
      </c>
      <c r="E127" t="s">
        <v>4924</v>
      </c>
      <c r="F127" t="s">
        <v>4925</v>
      </c>
      <c r="G127" t="s">
        <v>4926</v>
      </c>
    </row>
    <row r="128" spans="1:7" x14ac:dyDescent="0.25">
      <c r="A128" s="336">
        <v>127</v>
      </c>
      <c r="B128" t="s">
        <v>783</v>
      </c>
      <c r="C128" t="s">
        <v>4958</v>
      </c>
      <c r="D128" t="s">
        <v>4959</v>
      </c>
      <c r="E128" t="s">
        <v>4960</v>
      </c>
      <c r="F128" t="s">
        <v>5240</v>
      </c>
      <c r="G128" t="s">
        <v>785</v>
      </c>
    </row>
    <row r="129" spans="1:7" x14ac:dyDescent="0.25">
      <c r="A129" s="336">
        <v>128</v>
      </c>
      <c r="B129" t="s">
        <v>790</v>
      </c>
      <c r="D129" t="s">
        <v>5241</v>
      </c>
      <c r="G129" t="s">
        <v>792</v>
      </c>
    </row>
    <row r="130" spans="1:7" x14ac:dyDescent="0.25">
      <c r="A130" s="336">
        <v>129</v>
      </c>
      <c r="B130" t="s">
        <v>797</v>
      </c>
      <c r="C130" t="s">
        <v>5242</v>
      </c>
      <c r="D130" t="s">
        <v>5243</v>
      </c>
      <c r="F130" t="s">
        <v>5244</v>
      </c>
      <c r="G130" t="s">
        <v>5245</v>
      </c>
    </row>
    <row r="131" spans="1:7" x14ac:dyDescent="0.25">
      <c r="A131" s="336">
        <v>130</v>
      </c>
      <c r="B131" t="s">
        <v>803</v>
      </c>
      <c r="C131" t="s">
        <v>5246</v>
      </c>
      <c r="D131" t="s">
        <v>5247</v>
      </c>
      <c r="E131" t="s">
        <v>5248</v>
      </c>
      <c r="F131" t="s">
        <v>5249</v>
      </c>
      <c r="G131" t="s">
        <v>4292</v>
      </c>
    </row>
    <row r="132" spans="1:7" x14ac:dyDescent="0.25">
      <c r="A132" s="336">
        <v>131</v>
      </c>
      <c r="B132" t="s">
        <v>809</v>
      </c>
      <c r="C132" t="s">
        <v>5250</v>
      </c>
      <c r="D132" t="s">
        <v>4859</v>
      </c>
      <c r="E132" t="s">
        <v>5251</v>
      </c>
      <c r="G132" t="s">
        <v>4296</v>
      </c>
    </row>
    <row r="133" spans="1:7" x14ac:dyDescent="0.25">
      <c r="A133" s="336">
        <v>132</v>
      </c>
      <c r="B133" t="s">
        <v>815</v>
      </c>
      <c r="C133" t="s">
        <v>4860</v>
      </c>
      <c r="D133" t="s">
        <v>5041</v>
      </c>
      <c r="E133" t="s">
        <v>5042</v>
      </c>
      <c r="F133" t="s">
        <v>4860</v>
      </c>
      <c r="G133" t="s">
        <v>816</v>
      </c>
    </row>
    <row r="134" spans="1:7" x14ac:dyDescent="0.25">
      <c r="A134" s="336">
        <v>133</v>
      </c>
      <c r="B134" t="s">
        <v>821</v>
      </c>
      <c r="C134" t="s">
        <v>5252</v>
      </c>
      <c r="D134" t="s">
        <v>4961</v>
      </c>
      <c r="E134" t="s">
        <v>5253</v>
      </c>
      <c r="F134" t="s">
        <v>5254</v>
      </c>
      <c r="G134" t="s">
        <v>823</v>
      </c>
    </row>
    <row r="135" spans="1:7" x14ac:dyDescent="0.25">
      <c r="A135" s="336">
        <v>134</v>
      </c>
      <c r="B135" t="s">
        <v>828</v>
      </c>
      <c r="C135" t="s">
        <v>5255</v>
      </c>
      <c r="D135" t="s">
        <v>5256</v>
      </c>
      <c r="E135" t="s">
        <v>5257</v>
      </c>
      <c r="F135" t="s">
        <v>5258</v>
      </c>
      <c r="G135" t="s">
        <v>830</v>
      </c>
    </row>
    <row r="136" spans="1:7" x14ac:dyDescent="0.25">
      <c r="A136" s="336">
        <v>135</v>
      </c>
      <c r="B136" t="s">
        <v>833</v>
      </c>
      <c r="C136" t="s">
        <v>4861</v>
      </c>
      <c r="D136" t="s">
        <v>4862</v>
      </c>
      <c r="E136" t="s">
        <v>4863</v>
      </c>
      <c r="F136" t="s">
        <v>4863</v>
      </c>
      <c r="G136" t="s">
        <v>3067</v>
      </c>
    </row>
    <row r="137" spans="1:7" x14ac:dyDescent="0.25">
      <c r="A137" s="336">
        <v>136</v>
      </c>
      <c r="B137" t="s">
        <v>839</v>
      </c>
      <c r="C137" t="s">
        <v>4864</v>
      </c>
      <c r="D137" t="s">
        <v>4927</v>
      </c>
      <c r="E137" t="s">
        <v>4928</v>
      </c>
      <c r="F137" t="s">
        <v>4928</v>
      </c>
      <c r="G137" t="s">
        <v>4929</v>
      </c>
    </row>
    <row r="138" spans="1:7" x14ac:dyDescent="0.25">
      <c r="A138" s="336">
        <v>137</v>
      </c>
      <c r="B138" t="s">
        <v>844</v>
      </c>
      <c r="C138" t="s">
        <v>4865</v>
      </c>
      <c r="D138" t="s">
        <v>5259</v>
      </c>
      <c r="E138" t="s">
        <v>5260</v>
      </c>
      <c r="F138" t="s">
        <v>5260</v>
      </c>
      <c r="G138" t="s">
        <v>846</v>
      </c>
    </row>
    <row r="139" spans="1:7" x14ac:dyDescent="0.25">
      <c r="A139" s="336">
        <v>138</v>
      </c>
      <c r="B139" t="s">
        <v>4730</v>
      </c>
      <c r="C139" t="s">
        <v>4866</v>
      </c>
      <c r="D139" t="s">
        <v>4867</v>
      </c>
      <c r="E139" t="s">
        <v>5261</v>
      </c>
      <c r="F139" t="s">
        <v>4866</v>
      </c>
      <c r="G139" t="s">
        <v>575</v>
      </c>
    </row>
    <row r="140" spans="1:7" x14ac:dyDescent="0.25">
      <c r="A140" s="336">
        <v>139</v>
      </c>
      <c r="B140" t="s">
        <v>4732</v>
      </c>
      <c r="C140" t="s">
        <v>5043</v>
      </c>
      <c r="D140" t="s">
        <v>5044</v>
      </c>
      <c r="E140" t="s">
        <v>5262</v>
      </c>
      <c r="F140" t="s">
        <v>5262</v>
      </c>
      <c r="G140" t="s">
        <v>703</v>
      </c>
    </row>
    <row r="141" spans="1:7" x14ac:dyDescent="0.25">
      <c r="A141" s="336">
        <v>140</v>
      </c>
      <c r="B141" t="s">
        <v>851</v>
      </c>
      <c r="C141" t="s">
        <v>5263</v>
      </c>
      <c r="D141" t="s">
        <v>5264</v>
      </c>
      <c r="E141" t="s">
        <v>5045</v>
      </c>
      <c r="F141" t="s">
        <v>5045</v>
      </c>
      <c r="G141" t="s">
        <v>853</v>
      </c>
    </row>
    <row r="142" spans="1:7" x14ac:dyDescent="0.25">
      <c r="A142" s="336">
        <v>141</v>
      </c>
      <c r="B142" t="s">
        <v>858</v>
      </c>
      <c r="C142" t="s">
        <v>5265</v>
      </c>
      <c r="D142" t="s">
        <v>5266</v>
      </c>
      <c r="E142" t="s">
        <v>5267</v>
      </c>
      <c r="F142" t="s">
        <v>5267</v>
      </c>
      <c r="G142" t="s">
        <v>5268</v>
      </c>
    </row>
    <row r="143" spans="1:7" x14ac:dyDescent="0.25">
      <c r="A143" s="336">
        <v>142</v>
      </c>
      <c r="B143" t="s">
        <v>865</v>
      </c>
      <c r="C143" t="s">
        <v>5269</v>
      </c>
      <c r="D143" t="s">
        <v>5046</v>
      </c>
      <c r="E143" t="s">
        <v>5270</v>
      </c>
      <c r="F143" t="s">
        <v>5270</v>
      </c>
      <c r="G143" t="s">
        <v>867</v>
      </c>
    </row>
    <row r="144" spans="1:7" x14ac:dyDescent="0.25">
      <c r="A144" s="336">
        <v>143</v>
      </c>
      <c r="B144" t="s">
        <v>872</v>
      </c>
      <c r="F144" t="s">
        <v>5271</v>
      </c>
      <c r="G144" t="s">
        <v>5272</v>
      </c>
    </row>
    <row r="145" spans="1:7" x14ac:dyDescent="0.25">
      <c r="A145" s="336">
        <v>144</v>
      </c>
      <c r="B145" t="s">
        <v>873</v>
      </c>
      <c r="C145" t="s">
        <v>5273</v>
      </c>
      <c r="D145" t="s">
        <v>5274</v>
      </c>
      <c r="E145" t="s">
        <v>5274</v>
      </c>
      <c r="F145" t="s">
        <v>5275</v>
      </c>
      <c r="G145" t="s">
        <v>5275</v>
      </c>
    </row>
    <row r="146" spans="1:7" x14ac:dyDescent="0.25">
      <c r="A146" s="336">
        <v>145</v>
      </c>
      <c r="B146" t="s">
        <v>874</v>
      </c>
      <c r="C146" t="s">
        <v>5276</v>
      </c>
      <c r="D146" t="s">
        <v>5277</v>
      </c>
      <c r="E146" t="s">
        <v>5278</v>
      </c>
      <c r="F146" t="s">
        <v>5278</v>
      </c>
      <c r="G146" t="s">
        <v>3152</v>
      </c>
    </row>
    <row r="147" spans="1:7" x14ac:dyDescent="0.25">
      <c r="A147" s="336">
        <v>146</v>
      </c>
      <c r="B147" t="s">
        <v>875</v>
      </c>
      <c r="C147" t="s">
        <v>5279</v>
      </c>
      <c r="D147" t="s">
        <v>4868</v>
      </c>
      <c r="E147" t="s">
        <v>5047</v>
      </c>
      <c r="F147" t="s">
        <v>5280</v>
      </c>
      <c r="G147" t="s">
        <v>877</v>
      </c>
    </row>
    <row r="148" spans="1:7" x14ac:dyDescent="0.25">
      <c r="A148" s="336">
        <v>147</v>
      </c>
      <c r="B148" t="s">
        <v>882</v>
      </c>
      <c r="C148" t="s">
        <v>5281</v>
      </c>
      <c r="D148" t="s">
        <v>5048</v>
      </c>
      <c r="E148" t="s">
        <v>4869</v>
      </c>
      <c r="F148" t="s">
        <v>5281</v>
      </c>
      <c r="G148" t="s">
        <v>884</v>
      </c>
    </row>
    <row r="149" spans="1:7" x14ac:dyDescent="0.25">
      <c r="A149" s="336">
        <v>148</v>
      </c>
      <c r="B149" t="s">
        <v>3854</v>
      </c>
      <c r="C149" t="s">
        <v>4870</v>
      </c>
      <c r="D149" t="s">
        <v>4871</v>
      </c>
      <c r="G149" t="s">
        <v>5282</v>
      </c>
    </row>
    <row r="150" spans="1:7" x14ac:dyDescent="0.25">
      <c r="A150" s="336">
        <v>149</v>
      </c>
      <c r="B150" t="s">
        <v>895</v>
      </c>
      <c r="C150" t="s">
        <v>4872</v>
      </c>
      <c r="D150" t="s">
        <v>4873</v>
      </c>
      <c r="E150" t="s">
        <v>4874</v>
      </c>
      <c r="F150" t="s">
        <v>5283</v>
      </c>
      <c r="G150" t="s">
        <v>897</v>
      </c>
    </row>
    <row r="151" spans="1:7" x14ac:dyDescent="0.25">
      <c r="A151" s="336">
        <v>150</v>
      </c>
      <c r="B151" t="s">
        <v>902</v>
      </c>
      <c r="C151" t="s">
        <v>5049</v>
      </c>
      <c r="D151" t="s">
        <v>5050</v>
      </c>
      <c r="E151" t="s">
        <v>4875</v>
      </c>
      <c r="F151" t="s">
        <v>4875</v>
      </c>
      <c r="G151" t="s">
        <v>904</v>
      </c>
    </row>
    <row r="152" spans="1:7" x14ac:dyDescent="0.25">
      <c r="A152" s="336">
        <v>151</v>
      </c>
      <c r="B152" t="s">
        <v>907</v>
      </c>
      <c r="C152" t="s">
        <v>5284</v>
      </c>
      <c r="D152" t="s">
        <v>5285</v>
      </c>
      <c r="E152" t="s">
        <v>5286</v>
      </c>
      <c r="F152" t="s">
        <v>5286</v>
      </c>
      <c r="G152" t="s">
        <v>5287</v>
      </c>
    </row>
    <row r="153" spans="1:7" x14ac:dyDescent="0.25">
      <c r="A153" s="336">
        <v>152</v>
      </c>
      <c r="B153" t="s">
        <v>912</v>
      </c>
      <c r="C153" t="s">
        <v>5288</v>
      </c>
      <c r="D153" t="s">
        <v>4876</v>
      </c>
      <c r="E153" t="s">
        <v>5289</v>
      </c>
      <c r="F153" t="s">
        <v>5289</v>
      </c>
      <c r="G153" t="s">
        <v>5290</v>
      </c>
    </row>
    <row r="154" spans="1:7" x14ac:dyDescent="0.25">
      <c r="A154" s="336">
        <v>153</v>
      </c>
      <c r="B154" t="s">
        <v>917</v>
      </c>
      <c r="G154" t="s">
        <v>5291</v>
      </c>
    </row>
    <row r="155" spans="1:7" x14ac:dyDescent="0.25">
      <c r="A155" s="336">
        <v>154</v>
      </c>
      <c r="B155" t="s">
        <v>924</v>
      </c>
      <c r="C155" t="s">
        <v>4877</v>
      </c>
      <c r="D155" t="s">
        <v>5051</v>
      </c>
      <c r="E155" t="s">
        <v>4878</v>
      </c>
      <c r="F155" t="s">
        <v>4879</v>
      </c>
      <c r="G155" t="s">
        <v>4880</v>
      </c>
    </row>
    <row r="156" spans="1:7" x14ac:dyDescent="0.25">
      <c r="A156" s="336">
        <v>155</v>
      </c>
      <c r="B156" t="s">
        <v>3855</v>
      </c>
      <c r="C156" t="s">
        <v>4881</v>
      </c>
      <c r="D156" t="s">
        <v>5052</v>
      </c>
      <c r="E156" t="s">
        <v>4882</v>
      </c>
      <c r="F156" t="s">
        <v>4882</v>
      </c>
      <c r="G156" t="s">
        <v>932</v>
      </c>
    </row>
    <row r="157" spans="1:7" x14ac:dyDescent="0.25">
      <c r="A157" s="336">
        <v>156</v>
      </c>
      <c r="B157" t="s">
        <v>937</v>
      </c>
      <c r="C157" t="s">
        <v>5292</v>
      </c>
      <c r="D157" t="s">
        <v>4883</v>
      </c>
      <c r="E157" t="s">
        <v>4884</v>
      </c>
      <c r="F157" t="s">
        <v>4884</v>
      </c>
      <c r="G157" t="s">
        <v>1239</v>
      </c>
    </row>
    <row r="158" spans="1:7" x14ac:dyDescent="0.25">
      <c r="A158" s="336">
        <v>157</v>
      </c>
      <c r="B158" t="s">
        <v>943</v>
      </c>
      <c r="E158" t="s">
        <v>4747</v>
      </c>
      <c r="G158" t="s">
        <v>945</v>
      </c>
    </row>
    <row r="159" spans="1:7" x14ac:dyDescent="0.25">
      <c r="A159" s="336">
        <v>158</v>
      </c>
      <c r="B159" t="s">
        <v>949</v>
      </c>
      <c r="C159" t="s">
        <v>5293</v>
      </c>
      <c r="D159" t="s">
        <v>5294</v>
      </c>
      <c r="G159" t="s">
        <v>5295</v>
      </c>
    </row>
    <row r="160" spans="1:7" x14ac:dyDescent="0.25">
      <c r="A160" s="336">
        <v>159</v>
      </c>
      <c r="B160" t="s">
        <v>950</v>
      </c>
      <c r="C160" t="s">
        <v>5296</v>
      </c>
      <c r="D160" t="s">
        <v>4885</v>
      </c>
      <c r="E160" t="s">
        <v>5297</v>
      </c>
      <c r="F160" t="s">
        <v>5298</v>
      </c>
      <c r="G160" t="s">
        <v>2030</v>
      </c>
    </row>
    <row r="161" spans="1:7" x14ac:dyDescent="0.25">
      <c r="A161" s="336">
        <v>160</v>
      </c>
      <c r="B161" t="s">
        <v>956</v>
      </c>
      <c r="C161" t="s">
        <v>4886</v>
      </c>
      <c r="D161" t="s">
        <v>4930</v>
      </c>
      <c r="E161" t="s">
        <v>4931</v>
      </c>
      <c r="F161" t="s">
        <v>4931</v>
      </c>
      <c r="G161" t="s">
        <v>4385</v>
      </c>
    </row>
    <row r="162" spans="1:7" x14ac:dyDescent="0.25">
      <c r="A162" s="336">
        <v>161</v>
      </c>
      <c r="B162" t="s">
        <v>957</v>
      </c>
      <c r="C162" t="s">
        <v>4887</v>
      </c>
      <c r="D162" t="s">
        <v>4888</v>
      </c>
      <c r="E162" t="s">
        <v>5299</v>
      </c>
      <c r="F162" t="s">
        <v>5053</v>
      </c>
      <c r="G162" t="s">
        <v>5300</v>
      </c>
    </row>
    <row r="163" spans="1:7" x14ac:dyDescent="0.25">
      <c r="A163" s="336">
        <v>162</v>
      </c>
      <c r="B163" t="s">
        <v>962</v>
      </c>
      <c r="C163" t="s">
        <v>4889</v>
      </c>
      <c r="D163" t="s">
        <v>5301</v>
      </c>
      <c r="E163" t="s">
        <v>5302</v>
      </c>
      <c r="F163" t="s">
        <v>4890</v>
      </c>
      <c r="G163" t="s">
        <v>964</v>
      </c>
    </row>
    <row r="164" spans="1:7" x14ac:dyDescent="0.25">
      <c r="A164" s="336">
        <v>163</v>
      </c>
      <c r="B164" t="s">
        <v>969</v>
      </c>
      <c r="C164" t="s">
        <v>5303</v>
      </c>
      <c r="D164" t="s">
        <v>5304</v>
      </c>
      <c r="E164" t="s">
        <v>5305</v>
      </c>
      <c r="F164" t="s">
        <v>5306</v>
      </c>
      <c r="G164" t="s">
        <v>971</v>
      </c>
    </row>
    <row r="165" spans="1:7" x14ac:dyDescent="0.25">
      <c r="A165" s="336">
        <v>164</v>
      </c>
      <c r="B165" t="s">
        <v>976</v>
      </c>
      <c r="C165" t="s">
        <v>5307</v>
      </c>
      <c r="D165" t="s">
        <v>5308</v>
      </c>
      <c r="E165" t="s">
        <v>5309</v>
      </c>
      <c r="F165" t="s">
        <v>5310</v>
      </c>
      <c r="G165" t="s">
        <v>5311</v>
      </c>
    </row>
    <row r="166" spans="1:7" x14ac:dyDescent="0.25">
      <c r="A166" s="336">
        <v>165</v>
      </c>
      <c r="B166" t="s">
        <v>982</v>
      </c>
      <c r="C166" t="s">
        <v>4932</v>
      </c>
      <c r="D166" t="s">
        <v>4933</v>
      </c>
      <c r="E166" t="s">
        <v>4934</v>
      </c>
      <c r="F166" t="s">
        <v>4934</v>
      </c>
      <c r="G166" t="s">
        <v>4935</v>
      </c>
    </row>
    <row r="167" spans="1:7" x14ac:dyDescent="0.25">
      <c r="A167" s="336">
        <v>166</v>
      </c>
      <c r="B167" t="s">
        <v>988</v>
      </c>
      <c r="C167" t="s">
        <v>4891</v>
      </c>
      <c r="D167" t="s">
        <v>4892</v>
      </c>
      <c r="E167" t="s">
        <v>4893</v>
      </c>
      <c r="F167" t="s">
        <v>4891</v>
      </c>
      <c r="G167" t="s">
        <v>4894</v>
      </c>
    </row>
    <row r="168" spans="1:7" x14ac:dyDescent="0.25">
      <c r="A168" s="336">
        <v>167</v>
      </c>
      <c r="B168" t="s">
        <v>994</v>
      </c>
      <c r="C168" t="s">
        <v>4962</v>
      </c>
      <c r="D168" t="s">
        <v>4963</v>
      </c>
      <c r="E168" t="s">
        <v>4964</v>
      </c>
      <c r="F168" t="s">
        <v>5312</v>
      </c>
      <c r="G168" t="s">
        <v>996</v>
      </c>
    </row>
    <row r="169" spans="1:7" x14ac:dyDescent="0.25">
      <c r="A169" s="336">
        <v>168</v>
      </c>
      <c r="B169" t="s">
        <v>1001</v>
      </c>
      <c r="C169" t="s">
        <v>5313</v>
      </c>
      <c r="D169" t="s">
        <v>5314</v>
      </c>
      <c r="G169" t="s">
        <v>5315</v>
      </c>
    </row>
    <row r="170" spans="1:7" x14ac:dyDescent="0.25">
      <c r="A170" s="336">
        <v>169</v>
      </c>
      <c r="B170" t="s">
        <v>1007</v>
      </c>
      <c r="C170" t="s">
        <v>5316</v>
      </c>
      <c r="D170" t="s">
        <v>5317</v>
      </c>
      <c r="E170" t="s">
        <v>5318</v>
      </c>
      <c r="F170" t="s">
        <v>5318</v>
      </c>
      <c r="G170" t="s">
        <v>1008</v>
      </c>
    </row>
    <row r="171" spans="1:7" x14ac:dyDescent="0.25">
      <c r="A171" s="336">
        <v>170</v>
      </c>
      <c r="B171" t="s">
        <v>1020</v>
      </c>
      <c r="C171" t="s">
        <v>5319</v>
      </c>
      <c r="D171" t="s">
        <v>5320</v>
      </c>
      <c r="E171" t="s">
        <v>5321</v>
      </c>
      <c r="F171" t="s">
        <v>4965</v>
      </c>
      <c r="G171" t="s">
        <v>1240</v>
      </c>
    </row>
    <row r="172" spans="1:7" x14ac:dyDescent="0.25">
      <c r="A172" s="336">
        <v>171</v>
      </c>
      <c r="B172" t="s">
        <v>4753</v>
      </c>
      <c r="C172" t="s">
        <v>5322</v>
      </c>
      <c r="D172" t="s">
        <v>4895</v>
      </c>
      <c r="E172" t="s">
        <v>4966</v>
      </c>
      <c r="F172" t="s">
        <v>4966</v>
      </c>
      <c r="G172" t="s">
        <v>1237</v>
      </c>
    </row>
    <row r="173" spans="1:7" x14ac:dyDescent="0.25">
      <c r="A173" s="336">
        <v>172</v>
      </c>
      <c r="B173" t="s">
        <v>1026</v>
      </c>
      <c r="C173" t="s">
        <v>5323</v>
      </c>
      <c r="G173" t="s">
        <v>1221</v>
      </c>
    </row>
    <row r="174" spans="1:7" x14ac:dyDescent="0.25">
      <c r="A174" s="336">
        <v>173</v>
      </c>
      <c r="B174" t="s">
        <v>1027</v>
      </c>
      <c r="C174" t="s">
        <v>5324</v>
      </c>
      <c r="D174" t="s">
        <v>5325</v>
      </c>
      <c r="G174" t="s">
        <v>5326</v>
      </c>
    </row>
    <row r="175" spans="1:7" x14ac:dyDescent="0.25">
      <c r="A175" s="336">
        <v>174</v>
      </c>
      <c r="B175" t="s">
        <v>1031</v>
      </c>
      <c r="D175" t="s">
        <v>4936</v>
      </c>
      <c r="E175" t="s">
        <v>5327</v>
      </c>
      <c r="G175" t="s">
        <v>1033</v>
      </c>
    </row>
    <row r="176" spans="1:7" x14ac:dyDescent="0.25">
      <c r="A176" s="336">
        <v>175</v>
      </c>
      <c r="B176" t="s">
        <v>1038</v>
      </c>
      <c r="C176" t="s">
        <v>5328</v>
      </c>
      <c r="D176" t="s">
        <v>5329</v>
      </c>
      <c r="E176" t="s">
        <v>5330</v>
      </c>
      <c r="F176" t="s">
        <v>5331</v>
      </c>
      <c r="G176" t="s">
        <v>1040</v>
      </c>
    </row>
    <row r="177" spans="1:7" x14ac:dyDescent="0.25">
      <c r="A177" s="336">
        <v>176</v>
      </c>
      <c r="B177" t="s">
        <v>1045</v>
      </c>
      <c r="C177" t="s">
        <v>4896</v>
      </c>
      <c r="D177" t="s">
        <v>5332</v>
      </c>
      <c r="E177" t="s">
        <v>5333</v>
      </c>
      <c r="F177" t="s">
        <v>4897</v>
      </c>
      <c r="G177" t="s">
        <v>1047</v>
      </c>
    </row>
    <row r="178" spans="1:7" x14ac:dyDescent="0.25">
      <c r="A178" s="336">
        <v>177</v>
      </c>
      <c r="B178" t="s">
        <v>1052</v>
      </c>
      <c r="C178" t="s">
        <v>5334</v>
      </c>
      <c r="D178" t="s">
        <v>5335</v>
      </c>
      <c r="E178" t="s">
        <v>5336</v>
      </c>
      <c r="F178" t="s">
        <v>5336</v>
      </c>
      <c r="G178" t="s">
        <v>1054</v>
      </c>
    </row>
    <row r="179" spans="1:7" x14ac:dyDescent="0.25">
      <c r="A179" s="336">
        <v>178</v>
      </c>
      <c r="B179" t="s">
        <v>1059</v>
      </c>
      <c r="C179" t="s">
        <v>5337</v>
      </c>
      <c r="E179" t="s">
        <v>5338</v>
      </c>
      <c r="F179" t="s">
        <v>5338</v>
      </c>
      <c r="G179" t="s">
        <v>4967</v>
      </c>
    </row>
    <row r="180" spans="1:7" x14ac:dyDescent="0.25">
      <c r="A180" s="336">
        <v>179</v>
      </c>
      <c r="B180" t="s">
        <v>1060</v>
      </c>
    </row>
    <row r="181" spans="1:7" x14ac:dyDescent="0.25">
      <c r="A181" s="336">
        <v>180</v>
      </c>
      <c r="B181" t="s">
        <v>1061</v>
      </c>
      <c r="C181" t="s">
        <v>5339</v>
      </c>
      <c r="D181" t="s">
        <v>4898</v>
      </c>
      <c r="E181" t="s">
        <v>5340</v>
      </c>
      <c r="F181" t="s">
        <v>5340</v>
      </c>
      <c r="G181" t="s">
        <v>1063</v>
      </c>
    </row>
    <row r="182" spans="1:7" x14ac:dyDescent="0.25">
      <c r="A182" s="336">
        <v>181</v>
      </c>
      <c r="B182" t="s">
        <v>1068</v>
      </c>
      <c r="C182" t="s">
        <v>5341</v>
      </c>
      <c r="D182" t="s">
        <v>5342</v>
      </c>
      <c r="E182" t="s">
        <v>5343</v>
      </c>
      <c r="F182" t="s">
        <v>5343</v>
      </c>
      <c r="G182" t="s">
        <v>5369</v>
      </c>
    </row>
    <row r="183" spans="1:7" x14ac:dyDescent="0.25">
      <c r="A183" s="336">
        <v>182</v>
      </c>
      <c r="B183" t="s">
        <v>1073</v>
      </c>
      <c r="C183" t="s">
        <v>5344</v>
      </c>
      <c r="D183" t="s">
        <v>5345</v>
      </c>
      <c r="E183" t="s">
        <v>5346</v>
      </c>
      <c r="F183" t="s">
        <v>5347</v>
      </c>
      <c r="G183" t="s">
        <v>1241</v>
      </c>
    </row>
    <row r="184" spans="1:7" x14ac:dyDescent="0.25">
      <c r="A184" s="336">
        <v>183</v>
      </c>
      <c r="B184" t="s">
        <v>4758</v>
      </c>
      <c r="C184" t="s">
        <v>4937</v>
      </c>
      <c r="D184" t="s">
        <v>4938</v>
      </c>
      <c r="E184" t="s">
        <v>4968</v>
      </c>
      <c r="F184" t="s">
        <v>4968</v>
      </c>
      <c r="G184" t="s">
        <v>4448</v>
      </c>
    </row>
    <row r="185" spans="1:7" x14ac:dyDescent="0.25">
      <c r="A185" s="336">
        <v>184</v>
      </c>
      <c r="B185" t="s">
        <v>4759</v>
      </c>
      <c r="C185" t="s">
        <v>5348</v>
      </c>
      <c r="D185" t="s">
        <v>5349</v>
      </c>
      <c r="F185" t="s">
        <v>5348</v>
      </c>
      <c r="G185" t="s">
        <v>1015</v>
      </c>
    </row>
    <row r="186" spans="1:7" x14ac:dyDescent="0.25">
      <c r="A186" s="336">
        <v>185</v>
      </c>
      <c r="B186" t="s">
        <v>1086</v>
      </c>
      <c r="C186" t="s">
        <v>5350</v>
      </c>
      <c r="D186" t="s">
        <v>5351</v>
      </c>
      <c r="E186" t="s">
        <v>5352</v>
      </c>
      <c r="F186" t="s">
        <v>5350</v>
      </c>
      <c r="G186" t="s">
        <v>5353</v>
      </c>
    </row>
    <row r="187" spans="1:7" x14ac:dyDescent="0.25">
      <c r="A187" s="336">
        <v>186</v>
      </c>
      <c r="B187" t="s">
        <v>1091</v>
      </c>
      <c r="C187" t="s">
        <v>4899</v>
      </c>
      <c r="D187" t="s">
        <v>4900</v>
      </c>
      <c r="E187" t="s">
        <v>5354</v>
      </c>
      <c r="F187" t="s">
        <v>5355</v>
      </c>
      <c r="G187" t="s">
        <v>1092</v>
      </c>
    </row>
    <row r="188" spans="1:7" x14ac:dyDescent="0.25">
      <c r="A188" s="336">
        <v>187</v>
      </c>
      <c r="B188" t="s">
        <v>1097</v>
      </c>
      <c r="C188" t="s">
        <v>5356</v>
      </c>
      <c r="D188" t="s">
        <v>5357</v>
      </c>
      <c r="E188" t="s">
        <v>5358</v>
      </c>
      <c r="F188" t="s">
        <v>5358</v>
      </c>
      <c r="G188" t="s">
        <v>4901</v>
      </c>
    </row>
    <row r="189" spans="1:7" x14ac:dyDescent="0.25">
      <c r="A189" s="336">
        <v>188</v>
      </c>
      <c r="B189" t="s">
        <v>1103</v>
      </c>
      <c r="C189" t="s">
        <v>4902</v>
      </c>
      <c r="D189" t="s">
        <v>4903</v>
      </c>
      <c r="G189" t="s">
        <v>5359</v>
      </c>
    </row>
    <row r="190" spans="1:7" x14ac:dyDescent="0.25">
      <c r="A190" s="336">
        <v>189</v>
      </c>
      <c r="B190" t="s">
        <v>3856</v>
      </c>
      <c r="C190" t="s">
        <v>4904</v>
      </c>
      <c r="D190" t="s">
        <v>4905</v>
      </c>
      <c r="E190" t="s">
        <v>5360</v>
      </c>
      <c r="F190" t="s">
        <v>5360</v>
      </c>
      <c r="G190" t="s">
        <v>4459</v>
      </c>
    </row>
    <row r="191" spans="1:7" x14ac:dyDescent="0.25">
      <c r="A191" s="336">
        <v>190</v>
      </c>
      <c r="B191" t="s">
        <v>1116</v>
      </c>
      <c r="C191" t="s">
        <v>4906</v>
      </c>
      <c r="D191" t="s">
        <v>4907</v>
      </c>
      <c r="E191" t="s">
        <v>5054</v>
      </c>
      <c r="F191" t="s">
        <v>5054</v>
      </c>
      <c r="G191" t="s">
        <v>1118</v>
      </c>
    </row>
    <row r="192" spans="1:7" x14ac:dyDescent="0.25">
      <c r="A192" s="336">
        <v>191</v>
      </c>
      <c r="B192" t="s">
        <v>1130</v>
      </c>
      <c r="C192" t="s">
        <v>5361</v>
      </c>
      <c r="D192" t="s">
        <v>4939</v>
      </c>
      <c r="E192" t="s">
        <v>4940</v>
      </c>
      <c r="F192" t="s">
        <v>4940</v>
      </c>
      <c r="G192" t="s">
        <v>4941</v>
      </c>
    </row>
    <row r="193" spans="1:7" x14ac:dyDescent="0.25">
      <c r="A193" s="336">
        <v>192</v>
      </c>
      <c r="B193" t="s">
        <v>1137</v>
      </c>
      <c r="C193" t="s">
        <v>5362</v>
      </c>
      <c r="D193" t="s">
        <v>5363</v>
      </c>
      <c r="E193" t="s">
        <v>5364</v>
      </c>
      <c r="F193" t="s">
        <v>5364</v>
      </c>
      <c r="G193" t="s">
        <v>1139</v>
      </c>
    </row>
    <row r="194" spans="1:7" x14ac:dyDescent="0.25">
      <c r="A194" s="336">
        <v>193</v>
      </c>
      <c r="B194" t="s">
        <v>1144</v>
      </c>
      <c r="C194" t="s">
        <v>5365</v>
      </c>
      <c r="D194" t="s">
        <v>5366</v>
      </c>
      <c r="E194" t="s">
        <v>5367</v>
      </c>
      <c r="F194" t="s">
        <v>5367</v>
      </c>
      <c r="G194" t="s">
        <v>3155</v>
      </c>
    </row>
  </sheetData>
  <sortState ref="B1:G923">
    <sortCondition ref="B1:B923"/>
  </sortState>
  <hyperlinks>
    <hyperlink ref="I1" r:id="rId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X192"/>
  <sheetViews>
    <sheetView zoomScale="90" zoomScaleNormal="90" workbookViewId="0">
      <pane xSplit="1" ySplit="2" topLeftCell="B3" activePane="bottomRight" state="frozen"/>
      <selection pane="topRight" activeCell="B1" sqref="B1"/>
      <selection pane="bottomLeft" activeCell="A3" sqref="A3"/>
      <selection pane="bottomRight" activeCell="U28" sqref="U28"/>
    </sheetView>
  </sheetViews>
  <sheetFormatPr defaultRowHeight="15" x14ac:dyDescent="0.25"/>
  <cols>
    <col min="1" max="1" width="16.5703125" style="3" bestFit="1" customWidth="1"/>
    <col min="2" max="2" width="11" style="3" bestFit="1" customWidth="1"/>
    <col min="3" max="5" width="6.7109375" style="3" customWidth="1"/>
    <col min="6" max="6" width="10.7109375" style="3" bestFit="1" customWidth="1"/>
    <col min="7" max="7" width="11" style="3" bestFit="1" customWidth="1"/>
    <col min="8" max="10" width="6.7109375" style="3" customWidth="1"/>
    <col min="11" max="11" width="10.7109375" style="3" bestFit="1" customWidth="1"/>
    <col min="12" max="12" width="11" style="3" bestFit="1" customWidth="1"/>
    <col min="13" max="15" width="6.7109375" style="3" customWidth="1"/>
    <col min="16" max="16" width="10.7109375" style="3" bestFit="1" customWidth="1"/>
    <col min="17" max="24" width="9.7109375" style="3" customWidth="1"/>
  </cols>
  <sheetData>
    <row r="1" spans="1:24" x14ac:dyDescent="0.25">
      <c r="A1" s="589" t="s">
        <v>4018</v>
      </c>
      <c r="B1" s="1237" t="s">
        <v>4019</v>
      </c>
      <c r="C1" s="1237"/>
      <c r="D1" s="1237"/>
      <c r="E1" s="1237"/>
      <c r="F1" s="1238"/>
      <c r="G1" s="1237" t="s">
        <v>4051</v>
      </c>
      <c r="H1" s="1237"/>
      <c r="I1" s="1237"/>
      <c r="J1" s="1237"/>
      <c r="K1" s="1238"/>
      <c r="L1" s="1237" t="s">
        <v>4052</v>
      </c>
      <c r="M1" s="1237"/>
      <c r="N1" s="1237"/>
      <c r="O1" s="1237"/>
      <c r="P1" s="1238"/>
      <c r="Q1" s="1239" t="s">
        <v>4020</v>
      </c>
      <c r="R1" s="1237"/>
      <c r="S1" s="1237"/>
      <c r="T1" s="1237"/>
      <c r="U1" s="1237"/>
      <c r="V1" s="1237"/>
      <c r="W1" s="1237"/>
      <c r="X1" s="1238"/>
    </row>
    <row r="2" spans="1:24" ht="30" x14ac:dyDescent="0.25">
      <c r="A2" s="590" t="s">
        <v>3852</v>
      </c>
      <c r="B2" s="505" t="s">
        <v>4021</v>
      </c>
      <c r="C2" s="8">
        <v>2004</v>
      </c>
      <c r="D2" s="7">
        <v>2009</v>
      </c>
      <c r="E2" s="9">
        <v>2011</v>
      </c>
      <c r="F2" s="6" t="s">
        <v>4022</v>
      </c>
      <c r="G2" s="505" t="s">
        <v>4021</v>
      </c>
      <c r="H2" s="8">
        <v>2004</v>
      </c>
      <c r="I2" s="7">
        <v>2009</v>
      </c>
      <c r="J2" s="9">
        <v>2011</v>
      </c>
      <c r="K2" s="6" t="s">
        <v>4022</v>
      </c>
      <c r="L2" s="505" t="s">
        <v>4021</v>
      </c>
      <c r="M2" s="8">
        <v>2004</v>
      </c>
      <c r="N2" s="7">
        <v>2009</v>
      </c>
      <c r="O2" s="9">
        <v>2011</v>
      </c>
      <c r="P2" s="6" t="s">
        <v>4022</v>
      </c>
      <c r="Q2" s="607" t="s">
        <v>4023</v>
      </c>
      <c r="R2" s="608" t="s">
        <v>4024</v>
      </c>
      <c r="S2" s="609" t="s">
        <v>4025</v>
      </c>
      <c r="T2" s="607" t="s">
        <v>4026</v>
      </c>
      <c r="U2" s="608" t="s">
        <v>4027</v>
      </c>
      <c r="V2" s="609" t="s">
        <v>4028</v>
      </c>
      <c r="W2" s="607" t="s">
        <v>4029</v>
      </c>
      <c r="X2" s="610" t="s">
        <v>10</v>
      </c>
    </row>
    <row r="3" spans="1:24" x14ac:dyDescent="0.25">
      <c r="A3" s="591" t="s">
        <v>77</v>
      </c>
      <c r="B3" s="592">
        <v>1990</v>
      </c>
      <c r="C3" s="593">
        <v>80</v>
      </c>
      <c r="D3" s="593">
        <v>92</v>
      </c>
      <c r="E3" s="593">
        <v>92</v>
      </c>
      <c r="F3" s="573" t="s">
        <v>2522</v>
      </c>
      <c r="G3" s="592" t="s">
        <v>4030</v>
      </c>
      <c r="H3" s="593">
        <v>95</v>
      </c>
      <c r="I3" s="593">
        <v>92</v>
      </c>
      <c r="J3" s="593">
        <v>92</v>
      </c>
      <c r="K3" s="573" t="s">
        <v>2522</v>
      </c>
      <c r="L3" s="592">
        <v>2001</v>
      </c>
      <c r="M3" s="593">
        <v>36</v>
      </c>
      <c r="N3" s="593">
        <v>49</v>
      </c>
      <c r="O3" s="593">
        <v>54</v>
      </c>
      <c r="P3" s="573" t="s">
        <v>2487</v>
      </c>
      <c r="Q3" s="592">
        <v>10</v>
      </c>
      <c r="R3" s="593"/>
      <c r="S3" s="593">
        <v>24</v>
      </c>
      <c r="T3" s="593">
        <v>3</v>
      </c>
      <c r="U3" s="593">
        <v>60</v>
      </c>
      <c r="V3" s="593">
        <v>3</v>
      </c>
      <c r="W3" s="593"/>
      <c r="X3" s="594"/>
    </row>
    <row r="4" spans="1:24" x14ac:dyDescent="0.25">
      <c r="A4" s="595" t="s">
        <v>84</v>
      </c>
      <c r="B4" s="596">
        <v>2003</v>
      </c>
      <c r="C4" s="561">
        <v>10</v>
      </c>
      <c r="D4" s="597">
        <v>79</v>
      </c>
      <c r="E4" s="561">
        <v>79</v>
      </c>
      <c r="F4" s="598" t="s">
        <v>2487</v>
      </c>
      <c r="G4" s="596">
        <v>2004</v>
      </c>
      <c r="H4" s="561">
        <v>30</v>
      </c>
      <c r="I4" s="597">
        <v>96</v>
      </c>
      <c r="J4" s="561">
        <v>95</v>
      </c>
      <c r="K4" s="598" t="s">
        <v>2487</v>
      </c>
      <c r="L4" s="596">
        <v>2003</v>
      </c>
      <c r="M4" s="561">
        <v>80</v>
      </c>
      <c r="N4" s="597">
        <v>86</v>
      </c>
      <c r="O4" s="561">
        <v>87</v>
      </c>
      <c r="P4" s="598" t="s">
        <v>2487</v>
      </c>
      <c r="Q4" s="596" t="s">
        <v>4031</v>
      </c>
      <c r="R4" s="561">
        <v>2</v>
      </c>
      <c r="S4" s="597">
        <v>2</v>
      </c>
      <c r="T4" s="561"/>
      <c r="U4" s="597">
        <v>50</v>
      </c>
      <c r="V4" s="561"/>
      <c r="W4" s="561"/>
      <c r="X4" s="599">
        <v>44</v>
      </c>
    </row>
    <row r="5" spans="1:24" x14ac:dyDescent="0.25">
      <c r="A5" s="595" t="s">
        <v>130</v>
      </c>
      <c r="B5" s="572">
        <v>2002</v>
      </c>
      <c r="C5" s="561">
        <v>3</v>
      </c>
      <c r="D5" s="561">
        <v>40</v>
      </c>
      <c r="E5" s="561">
        <v>54</v>
      </c>
      <c r="F5" s="598" t="s">
        <v>2522</v>
      </c>
      <c r="G5" s="572">
        <v>2006</v>
      </c>
      <c r="H5" s="561">
        <v>1</v>
      </c>
      <c r="I5" s="561">
        <v>32</v>
      </c>
      <c r="J5" s="561">
        <v>73</v>
      </c>
      <c r="K5" s="598" t="s">
        <v>2487</v>
      </c>
      <c r="L5" s="572">
        <v>2001</v>
      </c>
      <c r="M5" s="561">
        <v>9</v>
      </c>
      <c r="N5" s="561">
        <v>90</v>
      </c>
      <c r="O5" s="561">
        <v>97</v>
      </c>
      <c r="P5" s="598" t="s">
        <v>2487</v>
      </c>
      <c r="Q5" s="572"/>
      <c r="R5" s="561" t="s">
        <v>2487</v>
      </c>
      <c r="S5" s="561" t="s">
        <v>2487</v>
      </c>
      <c r="T5" s="561" t="s">
        <v>2487</v>
      </c>
      <c r="U5" s="561" t="s">
        <v>2487</v>
      </c>
      <c r="V5" s="561" t="s">
        <v>2487</v>
      </c>
      <c r="W5" s="561"/>
      <c r="X5" s="600"/>
    </row>
    <row r="6" spans="1:24" x14ac:dyDescent="0.25">
      <c r="A6" s="595" t="s">
        <v>215</v>
      </c>
      <c r="B6" s="601">
        <v>1993</v>
      </c>
      <c r="C6" s="597">
        <v>49</v>
      </c>
      <c r="D6" s="561">
        <v>58</v>
      </c>
      <c r="E6" s="561">
        <v>62</v>
      </c>
      <c r="F6" s="598" t="s">
        <v>2522</v>
      </c>
      <c r="G6" s="601">
        <v>2002</v>
      </c>
      <c r="H6" s="597">
        <v>2</v>
      </c>
      <c r="I6" s="561">
        <v>21</v>
      </c>
      <c r="J6" s="561">
        <v>46</v>
      </c>
      <c r="K6" s="598" t="s">
        <v>2487</v>
      </c>
      <c r="L6" s="601">
        <v>2002</v>
      </c>
      <c r="M6" s="597">
        <v>11</v>
      </c>
      <c r="N6" s="561">
        <v>22</v>
      </c>
      <c r="O6" s="561">
        <v>41</v>
      </c>
      <c r="P6" s="598" t="s">
        <v>2487</v>
      </c>
      <c r="Q6" s="601">
        <v>31</v>
      </c>
      <c r="R6" s="597">
        <v>5</v>
      </c>
      <c r="S6" s="561">
        <v>32</v>
      </c>
      <c r="T6" s="561"/>
      <c r="U6" s="561">
        <v>28</v>
      </c>
      <c r="V6" s="561">
        <v>2</v>
      </c>
      <c r="W6" s="597"/>
      <c r="X6" s="600">
        <v>2</v>
      </c>
    </row>
    <row r="7" spans="1:24" x14ac:dyDescent="0.25">
      <c r="A7" s="595" t="s">
        <v>237</v>
      </c>
      <c r="B7" s="572">
        <v>1999</v>
      </c>
      <c r="C7" s="561">
        <v>83</v>
      </c>
      <c r="D7" s="561">
        <v>98</v>
      </c>
      <c r="E7" s="561">
        <v>99</v>
      </c>
      <c r="F7" s="598" t="s">
        <v>2487</v>
      </c>
      <c r="G7" s="572">
        <v>1999</v>
      </c>
      <c r="H7" s="561">
        <v>83</v>
      </c>
      <c r="I7" s="561">
        <v>98</v>
      </c>
      <c r="J7" s="561">
        <v>99</v>
      </c>
      <c r="K7" s="598" t="s">
        <v>2487</v>
      </c>
      <c r="L7" s="572">
        <v>1999</v>
      </c>
      <c r="M7" s="561">
        <v>37</v>
      </c>
      <c r="N7" s="561">
        <v>64</v>
      </c>
      <c r="O7" s="561">
        <v>71</v>
      </c>
      <c r="P7" s="598" t="s">
        <v>2487</v>
      </c>
      <c r="Q7" s="572"/>
      <c r="R7" s="561"/>
      <c r="S7" s="561">
        <v>25</v>
      </c>
      <c r="T7" s="561"/>
      <c r="U7" s="561">
        <v>75</v>
      </c>
      <c r="V7" s="561"/>
      <c r="W7" s="561"/>
      <c r="X7" s="600" t="s">
        <v>4032</v>
      </c>
    </row>
    <row r="8" spans="1:24" x14ac:dyDescent="0.25">
      <c r="A8" s="595" t="s">
        <v>4033</v>
      </c>
      <c r="B8" s="572">
        <v>2004</v>
      </c>
      <c r="C8" s="561" t="s">
        <v>4031</v>
      </c>
      <c r="D8" s="561">
        <v>1</v>
      </c>
      <c r="E8" s="561">
        <v>1</v>
      </c>
      <c r="F8" s="598" t="s">
        <v>2522</v>
      </c>
      <c r="G8" s="572">
        <v>2004</v>
      </c>
      <c r="H8" s="561">
        <v>1</v>
      </c>
      <c r="I8" s="561" t="s">
        <v>2681</v>
      </c>
      <c r="J8" s="561">
        <v>6</v>
      </c>
      <c r="K8" s="598" t="s">
        <v>2522</v>
      </c>
      <c r="L8" s="572">
        <v>2004</v>
      </c>
      <c r="M8" s="561">
        <v>1</v>
      </c>
      <c r="N8" s="561" t="s">
        <v>2681</v>
      </c>
      <c r="O8" s="561">
        <v>10</v>
      </c>
      <c r="P8" s="598" t="s">
        <v>2522</v>
      </c>
      <c r="Q8" s="572"/>
      <c r="R8" s="561" t="s">
        <v>2487</v>
      </c>
      <c r="S8" s="561" t="s">
        <v>2487</v>
      </c>
      <c r="T8" s="561" t="s">
        <v>2487</v>
      </c>
      <c r="U8" s="561" t="s">
        <v>2487</v>
      </c>
      <c r="V8" s="561" t="s">
        <v>2487</v>
      </c>
      <c r="W8" s="561"/>
      <c r="X8" s="600"/>
    </row>
    <row r="9" spans="1:24" x14ac:dyDescent="0.25">
      <c r="A9" s="595" t="s">
        <v>312</v>
      </c>
      <c r="B9" s="601">
        <v>1994</v>
      </c>
      <c r="C9" s="561">
        <v>68</v>
      </c>
      <c r="D9" s="561">
        <v>96</v>
      </c>
      <c r="E9" s="597">
        <v>98</v>
      </c>
      <c r="F9" s="598" t="s">
        <v>2522</v>
      </c>
      <c r="G9" s="601">
        <v>2005</v>
      </c>
      <c r="H9" s="561">
        <v>0</v>
      </c>
      <c r="I9" s="561">
        <v>18</v>
      </c>
      <c r="J9" s="597">
        <v>25</v>
      </c>
      <c r="K9" s="598" t="s">
        <v>2522</v>
      </c>
      <c r="L9" s="601">
        <v>1999</v>
      </c>
      <c r="M9" s="561">
        <v>60</v>
      </c>
      <c r="N9" s="561">
        <v>95</v>
      </c>
      <c r="O9" s="597">
        <v>98</v>
      </c>
      <c r="P9" s="598" t="s">
        <v>2487</v>
      </c>
      <c r="Q9" s="601"/>
      <c r="R9" s="561"/>
      <c r="S9" s="561" t="s">
        <v>2487</v>
      </c>
      <c r="T9" s="597"/>
      <c r="U9" s="561" t="s">
        <v>2487</v>
      </c>
      <c r="V9" s="597"/>
      <c r="W9" s="561"/>
      <c r="X9" s="600"/>
    </row>
    <row r="10" spans="1:24" x14ac:dyDescent="0.25">
      <c r="A10" s="595" t="s">
        <v>362</v>
      </c>
      <c r="B10" s="572">
        <v>2000</v>
      </c>
      <c r="C10" s="597">
        <v>59</v>
      </c>
      <c r="D10" s="597">
        <v>92</v>
      </c>
      <c r="E10" s="561">
        <v>94</v>
      </c>
      <c r="F10" s="598" t="s">
        <v>2522</v>
      </c>
      <c r="G10" s="572" t="s">
        <v>2681</v>
      </c>
      <c r="H10" s="597">
        <v>0</v>
      </c>
      <c r="I10" s="597">
        <v>95</v>
      </c>
      <c r="J10" s="561">
        <v>98</v>
      </c>
      <c r="K10" s="598" t="s">
        <v>2487</v>
      </c>
      <c r="L10" s="572">
        <v>2000</v>
      </c>
      <c r="M10" s="597" t="s">
        <v>2681</v>
      </c>
      <c r="N10" s="597">
        <v>96</v>
      </c>
      <c r="O10" s="561">
        <v>99</v>
      </c>
      <c r="P10" s="598" t="s">
        <v>2487</v>
      </c>
      <c r="Q10" s="572"/>
      <c r="R10" s="597">
        <v>1</v>
      </c>
      <c r="S10" s="597">
        <v>4</v>
      </c>
      <c r="T10" s="561"/>
      <c r="U10" s="597">
        <v>95</v>
      </c>
      <c r="V10" s="561"/>
      <c r="W10" s="597"/>
      <c r="X10" s="599"/>
    </row>
    <row r="11" spans="1:24" x14ac:dyDescent="0.25">
      <c r="A11" s="595" t="s">
        <v>382</v>
      </c>
      <c r="B11" s="572">
        <v>2006</v>
      </c>
      <c r="C11" s="560">
        <v>0</v>
      </c>
      <c r="D11" s="561">
        <v>23</v>
      </c>
      <c r="E11" s="560">
        <v>33</v>
      </c>
      <c r="F11" s="598" t="s">
        <v>2522</v>
      </c>
      <c r="G11" s="572">
        <v>2000</v>
      </c>
      <c r="H11" s="560">
        <v>1</v>
      </c>
      <c r="I11" s="561">
        <v>19</v>
      </c>
      <c r="J11" s="560">
        <v>32</v>
      </c>
      <c r="K11" s="598" t="s">
        <v>2522</v>
      </c>
      <c r="L11" s="572">
        <v>1997</v>
      </c>
      <c r="M11" s="560">
        <v>35</v>
      </c>
      <c r="N11" s="561">
        <v>65</v>
      </c>
      <c r="O11" s="560">
        <v>80</v>
      </c>
      <c r="P11" s="598" t="s">
        <v>2522</v>
      </c>
      <c r="Q11" s="572"/>
      <c r="R11" s="560"/>
      <c r="S11" s="561" t="s">
        <v>2487</v>
      </c>
      <c r="T11" s="560" t="s">
        <v>2487</v>
      </c>
      <c r="U11" s="561" t="s">
        <v>2487</v>
      </c>
      <c r="V11" s="560" t="s">
        <v>2487</v>
      </c>
      <c r="W11" s="560" t="s">
        <v>2487</v>
      </c>
      <c r="X11" s="600"/>
    </row>
    <row r="12" spans="1:24" x14ac:dyDescent="0.25">
      <c r="A12" s="595" t="s">
        <v>388</v>
      </c>
      <c r="B12" s="572">
        <v>2001</v>
      </c>
      <c r="C12" s="597">
        <v>4</v>
      </c>
      <c r="D12" s="597">
        <v>27</v>
      </c>
      <c r="E12" s="597">
        <v>33</v>
      </c>
      <c r="F12" s="598" t="s">
        <v>2522</v>
      </c>
      <c r="G12" s="572">
        <v>1991</v>
      </c>
      <c r="H12" s="597">
        <v>26</v>
      </c>
      <c r="I12" s="597">
        <v>77</v>
      </c>
      <c r="J12" s="597">
        <v>81</v>
      </c>
      <c r="K12" s="598" t="s">
        <v>2522</v>
      </c>
      <c r="L12" s="572">
        <v>2001</v>
      </c>
      <c r="M12" s="597">
        <v>2</v>
      </c>
      <c r="N12" s="597">
        <v>28</v>
      </c>
      <c r="O12" s="597">
        <v>39</v>
      </c>
      <c r="P12" s="598" t="s">
        <v>2522</v>
      </c>
      <c r="Q12" s="572" t="s">
        <v>4034</v>
      </c>
      <c r="R12" s="597" t="s">
        <v>4034</v>
      </c>
      <c r="S12" s="597"/>
      <c r="T12" s="597"/>
      <c r="U12" s="597" t="s">
        <v>4035</v>
      </c>
      <c r="V12" s="597"/>
      <c r="W12" s="597"/>
      <c r="X12" s="599" t="s">
        <v>2487</v>
      </c>
    </row>
    <row r="13" spans="1:24" x14ac:dyDescent="0.25">
      <c r="A13" s="595" t="s">
        <v>408</v>
      </c>
      <c r="B13" s="572">
        <v>1999</v>
      </c>
      <c r="C13" s="597">
        <v>7</v>
      </c>
      <c r="D13" s="597">
        <v>30</v>
      </c>
      <c r="E13" s="561">
        <v>32</v>
      </c>
      <c r="F13" s="550" t="s">
        <v>2487</v>
      </c>
      <c r="G13" s="572" t="s">
        <v>2681</v>
      </c>
      <c r="H13" s="597">
        <v>0</v>
      </c>
      <c r="I13" s="597">
        <v>0</v>
      </c>
      <c r="J13" s="561" t="s">
        <v>2681</v>
      </c>
      <c r="K13" s="550" t="s">
        <v>2487</v>
      </c>
      <c r="L13" s="572">
        <v>2000</v>
      </c>
      <c r="M13" s="597">
        <v>19</v>
      </c>
      <c r="N13" s="597">
        <v>25</v>
      </c>
      <c r="O13" s="561">
        <v>28</v>
      </c>
      <c r="P13" s="550" t="s">
        <v>2487</v>
      </c>
      <c r="Q13" s="572" t="s">
        <v>4036</v>
      </c>
      <c r="R13" s="597"/>
      <c r="S13" s="597"/>
      <c r="T13" s="561"/>
      <c r="U13" s="597" t="s">
        <v>4037</v>
      </c>
      <c r="V13" s="561"/>
      <c r="W13" s="597"/>
      <c r="X13" s="599"/>
    </row>
    <row r="14" spans="1:24" x14ac:dyDescent="0.25">
      <c r="A14" s="595" t="s">
        <v>422</v>
      </c>
      <c r="B14" s="572">
        <v>2001</v>
      </c>
      <c r="C14" s="597">
        <v>4</v>
      </c>
      <c r="D14" s="597">
        <v>13</v>
      </c>
      <c r="E14" s="561">
        <v>49</v>
      </c>
      <c r="F14" s="550" t="s">
        <v>2487</v>
      </c>
      <c r="G14" s="572" t="s">
        <v>2681</v>
      </c>
      <c r="H14" s="597">
        <v>0</v>
      </c>
      <c r="I14" s="597">
        <v>0</v>
      </c>
      <c r="J14" s="561">
        <v>0</v>
      </c>
      <c r="K14" s="550" t="s">
        <v>572</v>
      </c>
      <c r="L14" s="572">
        <v>2000</v>
      </c>
      <c r="M14" s="597">
        <v>51</v>
      </c>
      <c r="N14" s="597">
        <v>70</v>
      </c>
      <c r="O14" s="561">
        <v>83</v>
      </c>
      <c r="P14" s="550" t="s">
        <v>2487</v>
      </c>
      <c r="Q14" s="572" t="s">
        <v>2487</v>
      </c>
      <c r="R14" s="597" t="s">
        <v>2487</v>
      </c>
      <c r="S14" s="597" t="s">
        <v>2487</v>
      </c>
      <c r="T14" s="561" t="s">
        <v>2487</v>
      </c>
      <c r="U14" s="597" t="s">
        <v>2487</v>
      </c>
      <c r="V14" s="561" t="s">
        <v>2487</v>
      </c>
      <c r="W14" s="597"/>
      <c r="X14" s="599"/>
    </row>
    <row r="15" spans="1:24" x14ac:dyDescent="0.25">
      <c r="A15" s="595" t="s">
        <v>471</v>
      </c>
      <c r="B15" s="572">
        <v>2003</v>
      </c>
      <c r="C15" s="597">
        <v>3</v>
      </c>
      <c r="D15" s="597">
        <v>30</v>
      </c>
      <c r="E15" s="597">
        <v>17</v>
      </c>
      <c r="F15" s="550" t="s">
        <v>2522</v>
      </c>
      <c r="G15" s="572">
        <v>2003</v>
      </c>
      <c r="H15" s="597">
        <v>3</v>
      </c>
      <c r="I15" s="597">
        <v>99</v>
      </c>
      <c r="J15" s="597">
        <v>99</v>
      </c>
      <c r="K15" s="550" t="s">
        <v>2522</v>
      </c>
      <c r="L15" s="572">
        <v>2000</v>
      </c>
      <c r="M15" s="597">
        <v>6</v>
      </c>
      <c r="N15" s="597">
        <v>99</v>
      </c>
      <c r="O15" s="597">
        <v>99</v>
      </c>
      <c r="P15" s="550" t="s">
        <v>2522</v>
      </c>
      <c r="Q15" s="572"/>
      <c r="R15" s="597"/>
      <c r="S15" s="597">
        <v>39</v>
      </c>
      <c r="T15" s="597" t="s">
        <v>2487</v>
      </c>
      <c r="U15" s="597">
        <v>60</v>
      </c>
      <c r="V15" s="597"/>
      <c r="W15" s="597"/>
      <c r="X15" s="599" t="s">
        <v>2487</v>
      </c>
    </row>
    <row r="16" spans="1:24" x14ac:dyDescent="0.25">
      <c r="A16" s="595" t="s">
        <v>476</v>
      </c>
      <c r="B16" s="572">
        <v>1999</v>
      </c>
      <c r="C16" s="597">
        <v>86</v>
      </c>
      <c r="D16" s="597">
        <v>92</v>
      </c>
      <c r="E16" s="561">
        <v>92</v>
      </c>
      <c r="F16" s="550" t="s">
        <v>2522</v>
      </c>
      <c r="G16" s="572">
        <v>1997</v>
      </c>
      <c r="H16" s="597">
        <v>99</v>
      </c>
      <c r="I16" s="597">
        <v>99</v>
      </c>
      <c r="J16" s="561">
        <v>66</v>
      </c>
      <c r="K16" s="550" t="s">
        <v>2522</v>
      </c>
      <c r="L16" s="572">
        <v>2004</v>
      </c>
      <c r="M16" s="597">
        <v>16</v>
      </c>
      <c r="N16" s="597">
        <v>65</v>
      </c>
      <c r="O16" s="561">
        <v>74</v>
      </c>
      <c r="P16" s="550" t="s">
        <v>2522</v>
      </c>
      <c r="Q16" s="572" t="s">
        <v>2487</v>
      </c>
      <c r="R16" s="597" t="s">
        <v>2487</v>
      </c>
      <c r="S16" s="597" t="s">
        <v>2487</v>
      </c>
      <c r="T16" s="561"/>
      <c r="U16" s="597" t="s">
        <v>2487</v>
      </c>
      <c r="V16" s="561" t="s">
        <v>2487</v>
      </c>
      <c r="W16" s="597"/>
      <c r="X16" s="599"/>
    </row>
    <row r="17" spans="1:24" x14ac:dyDescent="0.25">
      <c r="A17" s="595" t="s">
        <v>511</v>
      </c>
      <c r="B17" s="572">
        <v>2001</v>
      </c>
      <c r="C17" s="597">
        <v>62</v>
      </c>
      <c r="D17" s="597">
        <v>67</v>
      </c>
      <c r="E17" s="561">
        <v>81</v>
      </c>
      <c r="F17" s="550" t="s">
        <v>2487</v>
      </c>
      <c r="G17" s="572">
        <v>2001</v>
      </c>
      <c r="H17" s="597">
        <v>18</v>
      </c>
      <c r="I17" s="597">
        <v>85</v>
      </c>
      <c r="J17" s="561">
        <v>96</v>
      </c>
      <c r="K17" s="550" t="s">
        <v>2487</v>
      </c>
      <c r="L17" s="572">
        <v>2000</v>
      </c>
      <c r="M17" s="597">
        <v>13</v>
      </c>
      <c r="N17" s="597">
        <v>45</v>
      </c>
      <c r="O17" s="561">
        <v>63</v>
      </c>
      <c r="P17" s="550" t="s">
        <v>2487</v>
      </c>
      <c r="Q17" s="572"/>
      <c r="R17" s="597">
        <v>3</v>
      </c>
      <c r="S17" s="597">
        <v>84</v>
      </c>
      <c r="T17" s="561"/>
      <c r="U17" s="597">
        <v>9</v>
      </c>
      <c r="V17" s="561">
        <v>3</v>
      </c>
      <c r="W17" s="597"/>
      <c r="X17" s="599">
        <v>1</v>
      </c>
    </row>
    <row r="18" spans="1:24" x14ac:dyDescent="0.25">
      <c r="A18" s="595" t="s">
        <v>518</v>
      </c>
      <c r="B18" s="572">
        <v>2009</v>
      </c>
      <c r="C18" s="597">
        <v>0</v>
      </c>
      <c r="D18" s="597">
        <v>0</v>
      </c>
      <c r="E18" s="561">
        <v>92</v>
      </c>
      <c r="F18" s="550" t="s">
        <v>2487</v>
      </c>
      <c r="G18" s="572">
        <v>2009</v>
      </c>
      <c r="H18" s="597">
        <v>0</v>
      </c>
      <c r="I18" s="597" t="s">
        <v>2681</v>
      </c>
      <c r="J18" s="561">
        <v>67</v>
      </c>
      <c r="K18" s="550" t="s">
        <v>2487</v>
      </c>
      <c r="L18" s="572" t="s">
        <v>2681</v>
      </c>
      <c r="M18" s="597" t="s">
        <v>2681</v>
      </c>
      <c r="N18" s="597" t="s">
        <v>2681</v>
      </c>
      <c r="O18" s="561" t="s">
        <v>2681</v>
      </c>
      <c r="P18" s="550" t="s">
        <v>2487</v>
      </c>
      <c r="Q18" s="572">
        <v>8</v>
      </c>
      <c r="R18" s="597">
        <v>3</v>
      </c>
      <c r="S18" s="597">
        <v>13</v>
      </c>
      <c r="T18" s="561"/>
      <c r="U18" s="597">
        <v>65</v>
      </c>
      <c r="V18" s="561">
        <v>11</v>
      </c>
      <c r="W18" s="597"/>
      <c r="X18" s="599" t="s">
        <v>4031</v>
      </c>
    </row>
    <row r="19" spans="1:24" x14ac:dyDescent="0.25">
      <c r="A19" s="595" t="s">
        <v>525</v>
      </c>
      <c r="B19" s="572">
        <v>1998</v>
      </c>
      <c r="C19" s="597">
        <v>100</v>
      </c>
      <c r="D19" s="597">
        <v>100</v>
      </c>
      <c r="E19" s="561">
        <v>100</v>
      </c>
      <c r="F19" s="598" t="s">
        <v>2487</v>
      </c>
      <c r="G19" s="572">
        <v>1998</v>
      </c>
      <c r="H19" s="597">
        <v>100</v>
      </c>
      <c r="I19" s="597">
        <v>100</v>
      </c>
      <c r="J19" s="561">
        <v>100</v>
      </c>
      <c r="K19" s="598" t="s">
        <v>2487</v>
      </c>
      <c r="L19" s="572">
        <v>1998</v>
      </c>
      <c r="M19" s="597">
        <v>100</v>
      </c>
      <c r="N19" s="597">
        <v>100</v>
      </c>
      <c r="O19" s="561">
        <v>100</v>
      </c>
      <c r="P19" s="598" t="s">
        <v>2487</v>
      </c>
      <c r="Q19" s="572"/>
      <c r="R19" s="597"/>
      <c r="S19" s="597">
        <v>29</v>
      </c>
      <c r="T19" s="561"/>
      <c r="U19" s="597">
        <v>30</v>
      </c>
      <c r="V19" s="561">
        <v>41</v>
      </c>
      <c r="W19" s="597"/>
      <c r="X19" s="599"/>
    </row>
    <row r="20" spans="1:24" x14ac:dyDescent="0.25">
      <c r="A20" s="595" t="s">
        <v>538</v>
      </c>
      <c r="B20" s="572">
        <v>2004</v>
      </c>
      <c r="C20" s="561">
        <v>0</v>
      </c>
      <c r="D20" s="561">
        <v>31</v>
      </c>
      <c r="E20" s="561">
        <v>44</v>
      </c>
      <c r="F20" s="550" t="s">
        <v>2522</v>
      </c>
      <c r="G20" s="572">
        <v>2004</v>
      </c>
      <c r="H20" s="561">
        <v>0</v>
      </c>
      <c r="I20" s="561">
        <v>38</v>
      </c>
      <c r="J20" s="561">
        <v>58</v>
      </c>
      <c r="K20" s="550" t="s">
        <v>2522</v>
      </c>
      <c r="L20" s="572">
        <v>2004</v>
      </c>
      <c r="M20" s="561">
        <v>0</v>
      </c>
      <c r="N20" s="561" t="s">
        <v>4038</v>
      </c>
      <c r="O20" s="561" t="s">
        <v>4039</v>
      </c>
      <c r="P20" s="550" t="s">
        <v>2522</v>
      </c>
      <c r="Q20" s="572"/>
      <c r="R20" s="561">
        <v>4</v>
      </c>
      <c r="S20" s="561">
        <v>75</v>
      </c>
      <c r="T20" s="561"/>
      <c r="U20" s="561">
        <v>1</v>
      </c>
      <c r="V20" s="561">
        <v>16</v>
      </c>
      <c r="W20" s="561"/>
      <c r="X20" s="600">
        <v>3</v>
      </c>
    </row>
    <row r="21" spans="1:24" x14ac:dyDescent="0.25">
      <c r="A21" s="595" t="s">
        <v>4040</v>
      </c>
      <c r="B21" s="572">
        <v>2004</v>
      </c>
      <c r="C21" s="561">
        <v>43</v>
      </c>
      <c r="D21" s="561">
        <v>80</v>
      </c>
      <c r="E21" s="561">
        <v>87</v>
      </c>
      <c r="F21" s="550" t="s">
        <v>2522</v>
      </c>
      <c r="G21" s="572">
        <v>2004</v>
      </c>
      <c r="H21" s="561">
        <v>92</v>
      </c>
      <c r="I21" s="561">
        <v>96</v>
      </c>
      <c r="J21" s="561">
        <v>97</v>
      </c>
      <c r="K21" s="550" t="s">
        <v>2522</v>
      </c>
      <c r="L21" s="572">
        <v>2000</v>
      </c>
      <c r="M21" s="561">
        <v>50</v>
      </c>
      <c r="N21" s="561">
        <v>74</v>
      </c>
      <c r="O21" s="561">
        <v>79</v>
      </c>
      <c r="P21" s="550" t="s">
        <v>2522</v>
      </c>
      <c r="Q21" s="572"/>
      <c r="R21" s="561">
        <v>2</v>
      </c>
      <c r="S21" s="561">
        <v>69</v>
      </c>
      <c r="T21" s="561" t="s">
        <v>4031</v>
      </c>
      <c r="U21" s="561">
        <v>18</v>
      </c>
      <c r="V21" s="561" t="s">
        <v>572</v>
      </c>
      <c r="W21" s="561">
        <v>9</v>
      </c>
      <c r="X21" s="600">
        <v>2</v>
      </c>
    </row>
    <row r="22" spans="1:24" x14ac:dyDescent="0.25">
      <c r="A22" s="595" t="s">
        <v>630</v>
      </c>
      <c r="B22" s="572">
        <v>2009</v>
      </c>
      <c r="C22" s="561">
        <v>0</v>
      </c>
      <c r="D22" s="561" t="s">
        <v>4031</v>
      </c>
      <c r="E22" s="561">
        <v>1</v>
      </c>
      <c r="F22" s="550" t="s">
        <v>2522</v>
      </c>
      <c r="G22" s="572" t="s">
        <v>2681</v>
      </c>
      <c r="H22" s="561">
        <v>0</v>
      </c>
      <c r="I22" s="561">
        <v>0</v>
      </c>
      <c r="J22" s="561">
        <v>0</v>
      </c>
      <c r="K22" s="550" t="s">
        <v>2522</v>
      </c>
      <c r="L22" s="572">
        <v>2003</v>
      </c>
      <c r="M22" s="561">
        <v>0</v>
      </c>
      <c r="N22" s="561">
        <v>26</v>
      </c>
      <c r="O22" s="561">
        <v>54</v>
      </c>
      <c r="P22" s="550" t="s">
        <v>2487</v>
      </c>
      <c r="Q22" s="572" t="s">
        <v>2487</v>
      </c>
      <c r="R22" s="561" t="s">
        <v>4031</v>
      </c>
      <c r="S22" s="561" t="s">
        <v>4041</v>
      </c>
      <c r="T22" s="561"/>
      <c r="U22" s="561" t="s">
        <v>4041</v>
      </c>
      <c r="V22" s="561"/>
      <c r="W22" s="561"/>
      <c r="X22" s="600"/>
    </row>
    <row r="23" spans="1:24" x14ac:dyDescent="0.25">
      <c r="A23" s="595" t="s">
        <v>693</v>
      </c>
      <c r="B23" s="572">
        <v>1998</v>
      </c>
      <c r="C23" s="561">
        <v>48</v>
      </c>
      <c r="D23" s="561">
        <v>96</v>
      </c>
      <c r="E23" s="561">
        <v>99</v>
      </c>
      <c r="F23" s="550" t="s">
        <v>2487</v>
      </c>
      <c r="G23" s="572">
        <v>1998</v>
      </c>
      <c r="H23" s="561">
        <v>100</v>
      </c>
      <c r="I23" s="561">
        <v>100</v>
      </c>
      <c r="J23" s="561">
        <v>100</v>
      </c>
      <c r="K23" s="550" t="s">
        <v>2487</v>
      </c>
      <c r="L23" s="572">
        <v>2002</v>
      </c>
      <c r="M23" s="561">
        <v>55</v>
      </c>
      <c r="N23" s="561">
        <v>100</v>
      </c>
      <c r="O23" s="561">
        <v>100</v>
      </c>
      <c r="P23" s="550" t="s">
        <v>2487</v>
      </c>
      <c r="Q23" s="572"/>
      <c r="R23" s="561"/>
      <c r="S23" s="561">
        <v>54</v>
      </c>
      <c r="T23" s="561"/>
      <c r="U23" s="561">
        <v>46</v>
      </c>
      <c r="V23" s="561"/>
      <c r="W23" s="561"/>
      <c r="X23" s="600" t="s">
        <v>4031</v>
      </c>
    </row>
    <row r="24" spans="1:24" x14ac:dyDescent="0.25">
      <c r="A24" s="595" t="s">
        <v>750</v>
      </c>
      <c r="B24" s="572">
        <v>1996</v>
      </c>
      <c r="C24" s="561">
        <v>69</v>
      </c>
      <c r="D24" s="561">
        <v>95</v>
      </c>
      <c r="E24" s="561">
        <v>95</v>
      </c>
      <c r="F24" s="598" t="s">
        <v>2487</v>
      </c>
      <c r="G24" s="572">
        <v>2005</v>
      </c>
      <c r="H24" s="561">
        <v>0</v>
      </c>
      <c r="I24" s="561">
        <v>100</v>
      </c>
      <c r="J24" s="561">
        <v>100</v>
      </c>
      <c r="K24" s="598" t="s">
        <v>2487</v>
      </c>
      <c r="L24" s="572">
        <v>2005</v>
      </c>
      <c r="M24" s="561">
        <v>0</v>
      </c>
      <c r="N24" s="561">
        <v>100</v>
      </c>
      <c r="O24" s="561">
        <v>100</v>
      </c>
      <c r="P24" s="598" t="s">
        <v>2487</v>
      </c>
      <c r="Q24" s="572" t="s">
        <v>572</v>
      </c>
      <c r="R24" s="561"/>
      <c r="S24" s="561" t="s">
        <v>4031</v>
      </c>
      <c r="T24" s="561"/>
      <c r="U24" s="561">
        <v>44</v>
      </c>
      <c r="V24" s="561">
        <v>55</v>
      </c>
      <c r="W24" s="561"/>
      <c r="X24" s="600"/>
    </row>
    <row r="25" spans="1:24" x14ac:dyDescent="0.25">
      <c r="A25" s="595" t="s">
        <v>756</v>
      </c>
      <c r="B25" s="596">
        <v>1991</v>
      </c>
      <c r="C25" s="561">
        <v>56</v>
      </c>
      <c r="D25" s="597">
        <v>63</v>
      </c>
      <c r="E25" s="561">
        <v>71</v>
      </c>
      <c r="F25" s="598" t="s">
        <v>2522</v>
      </c>
      <c r="G25" s="596">
        <v>1991</v>
      </c>
      <c r="H25" s="561">
        <v>67</v>
      </c>
      <c r="I25" s="597">
        <v>75</v>
      </c>
      <c r="J25" s="561">
        <v>80</v>
      </c>
      <c r="K25" s="598" t="s">
        <v>2522</v>
      </c>
      <c r="L25" s="596">
        <v>1992</v>
      </c>
      <c r="M25" s="561">
        <v>9</v>
      </c>
      <c r="N25" s="597">
        <v>21</v>
      </c>
      <c r="O25" s="561">
        <v>28</v>
      </c>
      <c r="P25" s="598" t="s">
        <v>2522</v>
      </c>
      <c r="Q25" s="596">
        <v>33</v>
      </c>
      <c r="R25" s="561"/>
      <c r="S25" s="597">
        <v>5</v>
      </c>
      <c r="T25" s="561"/>
      <c r="U25" s="597">
        <v>62</v>
      </c>
      <c r="V25" s="561"/>
      <c r="W25" s="561"/>
      <c r="X25" s="599"/>
    </row>
    <row r="26" spans="1:24" x14ac:dyDescent="0.25">
      <c r="A26" s="595" t="s">
        <v>779</v>
      </c>
      <c r="B26" s="572">
        <v>1999</v>
      </c>
      <c r="C26" s="561">
        <v>37</v>
      </c>
      <c r="D26" s="561">
        <v>82</v>
      </c>
      <c r="E26" s="561">
        <v>86</v>
      </c>
      <c r="F26" s="598" t="s">
        <v>2522</v>
      </c>
      <c r="G26" s="572">
        <v>2000</v>
      </c>
      <c r="H26" s="561">
        <v>47</v>
      </c>
      <c r="I26" s="561">
        <v>75</v>
      </c>
      <c r="J26" s="561">
        <v>88</v>
      </c>
      <c r="K26" s="598" t="s">
        <v>2522</v>
      </c>
      <c r="L26" s="572">
        <v>2001</v>
      </c>
      <c r="M26" s="561">
        <v>38</v>
      </c>
      <c r="N26" s="561">
        <v>88</v>
      </c>
      <c r="O26" s="561">
        <v>92</v>
      </c>
      <c r="P26" s="598" t="s">
        <v>2522</v>
      </c>
      <c r="Q26" s="572" t="s">
        <v>2522</v>
      </c>
      <c r="R26" s="561" t="s">
        <v>2487</v>
      </c>
      <c r="S26" s="561" t="s">
        <v>2487</v>
      </c>
      <c r="T26" s="561" t="s">
        <v>2487</v>
      </c>
      <c r="U26" s="561" t="s">
        <v>2487</v>
      </c>
      <c r="V26" s="561" t="s">
        <v>2487</v>
      </c>
      <c r="W26" s="561" t="s">
        <v>2522</v>
      </c>
      <c r="X26" s="600"/>
    </row>
    <row r="27" spans="1:24" x14ac:dyDescent="0.25">
      <c r="A27" s="595" t="s">
        <v>833</v>
      </c>
      <c r="B27" s="596">
        <v>2008</v>
      </c>
      <c r="C27" s="561">
        <v>0</v>
      </c>
      <c r="D27" s="597">
        <v>1.4</v>
      </c>
      <c r="E27" s="561">
        <v>11</v>
      </c>
      <c r="F27" s="598" t="s">
        <v>2522</v>
      </c>
      <c r="G27" s="596">
        <v>2006</v>
      </c>
      <c r="H27" s="561">
        <v>0</v>
      </c>
      <c r="I27" s="597">
        <v>1</v>
      </c>
      <c r="J27" s="561">
        <v>11</v>
      </c>
      <c r="K27" s="598" t="s">
        <v>2522</v>
      </c>
      <c r="L27" s="596">
        <v>2006</v>
      </c>
      <c r="M27" s="561">
        <v>0</v>
      </c>
      <c r="N27" s="597">
        <v>2</v>
      </c>
      <c r="O27" s="561">
        <v>11</v>
      </c>
      <c r="P27" s="598" t="s">
        <v>2522</v>
      </c>
      <c r="Q27" s="596" t="s">
        <v>2487</v>
      </c>
      <c r="R27" s="561" t="s">
        <v>2487</v>
      </c>
      <c r="S27" s="597" t="s">
        <v>2487</v>
      </c>
      <c r="T27" s="561"/>
      <c r="U27" s="597" t="s">
        <v>2487</v>
      </c>
      <c r="V27" s="561" t="s">
        <v>2487</v>
      </c>
      <c r="W27" s="561"/>
      <c r="X27" s="599"/>
    </row>
    <row r="28" spans="1:24" x14ac:dyDescent="0.25">
      <c r="A28" s="595" t="s">
        <v>839</v>
      </c>
      <c r="B28" s="572">
        <v>2000</v>
      </c>
      <c r="C28" s="561">
        <v>24</v>
      </c>
      <c r="D28" s="561">
        <v>80</v>
      </c>
      <c r="E28" s="561">
        <v>83</v>
      </c>
      <c r="F28" s="598" t="s">
        <v>2487</v>
      </c>
      <c r="G28" s="572">
        <v>2000</v>
      </c>
      <c r="H28" s="561">
        <v>100</v>
      </c>
      <c r="I28" s="561">
        <v>100</v>
      </c>
      <c r="J28" s="561">
        <v>100</v>
      </c>
      <c r="K28" s="598" t="s">
        <v>2487</v>
      </c>
      <c r="L28" s="572">
        <v>2000</v>
      </c>
      <c r="M28" s="561">
        <v>83</v>
      </c>
      <c r="N28" s="561">
        <v>100</v>
      </c>
      <c r="O28" s="561">
        <v>100</v>
      </c>
      <c r="P28" s="598" t="s">
        <v>2487</v>
      </c>
      <c r="Q28" s="572"/>
      <c r="R28" s="561">
        <v>47</v>
      </c>
      <c r="S28" s="561">
        <v>53</v>
      </c>
      <c r="T28" s="561"/>
      <c r="U28" s="561" t="s">
        <v>4031</v>
      </c>
      <c r="V28" s="561"/>
      <c r="W28" s="561"/>
      <c r="X28" s="600"/>
    </row>
    <row r="29" spans="1:24" x14ac:dyDescent="0.25">
      <c r="A29" s="595" t="s">
        <v>4042</v>
      </c>
      <c r="B29" s="601">
        <v>2005</v>
      </c>
      <c r="C29" s="597">
        <v>0</v>
      </c>
      <c r="D29" s="561" t="s">
        <v>2681</v>
      </c>
      <c r="E29" s="561" t="s">
        <v>4031</v>
      </c>
      <c r="F29" s="598" t="s">
        <v>2522</v>
      </c>
      <c r="G29" s="601">
        <v>2005</v>
      </c>
      <c r="H29" s="597">
        <v>0</v>
      </c>
      <c r="I29" s="561" t="s">
        <v>2681</v>
      </c>
      <c r="J29" s="561">
        <v>2</v>
      </c>
      <c r="K29" s="598" t="s">
        <v>2522</v>
      </c>
      <c r="L29" s="601">
        <v>2005</v>
      </c>
      <c r="M29" s="597">
        <v>0</v>
      </c>
      <c r="N29" s="561" t="s">
        <v>2681</v>
      </c>
      <c r="O29" s="561">
        <v>9</v>
      </c>
      <c r="P29" s="598" t="s">
        <v>2522</v>
      </c>
      <c r="Q29" s="601"/>
      <c r="R29" s="597"/>
      <c r="S29" s="561">
        <v>35</v>
      </c>
      <c r="T29" s="561"/>
      <c r="U29" s="561"/>
      <c r="V29" s="561">
        <v>60</v>
      </c>
      <c r="W29" s="597"/>
      <c r="X29" s="600"/>
    </row>
    <row r="30" spans="1:24" x14ac:dyDescent="0.25">
      <c r="A30" s="595" t="s">
        <v>937</v>
      </c>
      <c r="B30" s="572">
        <v>2004</v>
      </c>
      <c r="C30" s="561">
        <v>0</v>
      </c>
      <c r="D30" s="561">
        <v>77</v>
      </c>
      <c r="E30" s="561" t="s">
        <v>2681</v>
      </c>
      <c r="F30" s="598" t="s">
        <v>2522</v>
      </c>
      <c r="G30" s="572">
        <v>2004</v>
      </c>
      <c r="H30" s="561">
        <v>0</v>
      </c>
      <c r="I30" s="561">
        <v>100</v>
      </c>
      <c r="J30" s="561">
        <v>100</v>
      </c>
      <c r="K30" s="598" t="s">
        <v>2487</v>
      </c>
      <c r="L30" s="572">
        <v>2004</v>
      </c>
      <c r="M30" s="561">
        <v>0</v>
      </c>
      <c r="N30" s="561">
        <v>100</v>
      </c>
      <c r="O30" s="561">
        <v>100</v>
      </c>
      <c r="P30" s="598" t="s">
        <v>2487</v>
      </c>
      <c r="Q30" s="572" t="s">
        <v>2487</v>
      </c>
      <c r="R30" s="561" t="s">
        <v>2487</v>
      </c>
      <c r="S30" s="561"/>
      <c r="T30" s="561" t="s">
        <v>2487</v>
      </c>
      <c r="U30" s="561" t="s">
        <v>2487</v>
      </c>
      <c r="V30" s="561" t="s">
        <v>2487</v>
      </c>
      <c r="W30" s="561"/>
      <c r="X30" s="600"/>
    </row>
    <row r="31" spans="1:24" x14ac:dyDescent="0.25">
      <c r="A31" s="595" t="s">
        <v>957</v>
      </c>
      <c r="B31" s="572">
        <v>1999</v>
      </c>
      <c r="C31" s="561">
        <v>23</v>
      </c>
      <c r="D31" s="561">
        <v>36</v>
      </c>
      <c r="E31" s="561">
        <v>74</v>
      </c>
      <c r="F31" s="598" t="s">
        <v>2522</v>
      </c>
      <c r="G31" s="572">
        <v>1999</v>
      </c>
      <c r="H31" s="561">
        <v>23</v>
      </c>
      <c r="I31" s="561">
        <v>99</v>
      </c>
      <c r="J31" s="561">
        <v>99</v>
      </c>
      <c r="K31" s="598" t="s">
        <v>2487</v>
      </c>
      <c r="L31" s="572">
        <v>1999</v>
      </c>
      <c r="M31" s="561">
        <v>23</v>
      </c>
      <c r="N31" s="561">
        <v>75</v>
      </c>
      <c r="O31" s="561">
        <v>80</v>
      </c>
      <c r="P31" s="598" t="s">
        <v>2487</v>
      </c>
      <c r="Q31" s="572"/>
      <c r="R31" s="561"/>
      <c r="S31" s="561" t="s">
        <v>2487</v>
      </c>
      <c r="T31" s="561" t="s">
        <v>2487</v>
      </c>
      <c r="U31" s="561" t="s">
        <v>2487</v>
      </c>
      <c r="V31" s="561" t="s">
        <v>2487</v>
      </c>
      <c r="W31" s="561"/>
      <c r="X31" s="600"/>
    </row>
    <row r="32" spans="1:24" x14ac:dyDescent="0.25">
      <c r="A32" s="595" t="s">
        <v>988</v>
      </c>
      <c r="B32" s="601">
        <v>2002</v>
      </c>
      <c r="C32" s="561">
        <v>15</v>
      </c>
      <c r="D32" s="561">
        <v>55</v>
      </c>
      <c r="E32" s="597">
        <v>63</v>
      </c>
      <c r="F32" s="598" t="s">
        <v>2522</v>
      </c>
      <c r="G32" s="601">
        <v>2009</v>
      </c>
      <c r="H32" s="561">
        <v>0</v>
      </c>
      <c r="I32" s="561">
        <v>68</v>
      </c>
      <c r="J32" s="597">
        <v>68</v>
      </c>
      <c r="K32" s="598" t="s">
        <v>2522</v>
      </c>
      <c r="L32" s="601">
        <v>2001</v>
      </c>
      <c r="M32" s="561">
        <v>3</v>
      </c>
      <c r="N32" s="561">
        <v>35</v>
      </c>
      <c r="O32" s="597">
        <v>55</v>
      </c>
      <c r="P32" s="598" t="s">
        <v>2522</v>
      </c>
      <c r="Q32" s="601"/>
      <c r="R32" s="561"/>
      <c r="S32" s="561" t="s">
        <v>2487</v>
      </c>
      <c r="T32" s="597" t="s">
        <v>2487</v>
      </c>
      <c r="U32" s="561">
        <v>90</v>
      </c>
      <c r="V32" s="597" t="s">
        <v>572</v>
      </c>
      <c r="W32" s="561"/>
      <c r="X32" s="600"/>
    </row>
    <row r="33" spans="1:24" x14ac:dyDescent="0.25">
      <c r="A33" s="595" t="s">
        <v>994</v>
      </c>
      <c r="B33" s="1234" t="s">
        <v>4043</v>
      </c>
      <c r="C33" s="1235"/>
      <c r="D33" s="1235"/>
      <c r="E33" s="1235"/>
      <c r="F33" s="1235"/>
      <c r="G33" s="1235"/>
      <c r="H33" s="1235"/>
      <c r="I33" s="1235"/>
      <c r="J33" s="1235"/>
      <c r="K33" s="1236"/>
      <c r="L33" s="572">
        <v>2010</v>
      </c>
      <c r="M33" s="561">
        <v>0</v>
      </c>
      <c r="N33" s="561">
        <v>0</v>
      </c>
      <c r="O33" s="561" t="s">
        <v>4031</v>
      </c>
      <c r="P33" s="598" t="s">
        <v>2522</v>
      </c>
      <c r="Q33" s="601"/>
      <c r="R33" s="561"/>
      <c r="S33" s="561" t="s">
        <v>2487</v>
      </c>
      <c r="T33" s="597" t="s">
        <v>572</v>
      </c>
      <c r="U33" s="561" t="s">
        <v>2487</v>
      </c>
      <c r="V33" s="597" t="s">
        <v>2487</v>
      </c>
      <c r="W33" s="561"/>
      <c r="X33" s="600"/>
    </row>
    <row r="34" spans="1:24" x14ac:dyDescent="0.25">
      <c r="A34" s="595" t="s">
        <v>1052</v>
      </c>
      <c r="B34" s="572">
        <v>2005</v>
      </c>
      <c r="C34" s="560">
        <v>30</v>
      </c>
      <c r="D34" s="561">
        <v>99</v>
      </c>
      <c r="E34" s="560">
        <v>99</v>
      </c>
      <c r="F34" s="598" t="s">
        <v>2487</v>
      </c>
      <c r="G34" s="572">
        <v>2005</v>
      </c>
      <c r="H34" s="560">
        <v>72</v>
      </c>
      <c r="I34" s="561">
        <v>99</v>
      </c>
      <c r="J34" s="560">
        <v>99</v>
      </c>
      <c r="K34" s="598" t="s">
        <v>2487</v>
      </c>
      <c r="L34" s="572">
        <v>2004</v>
      </c>
      <c r="M34" s="560">
        <v>70</v>
      </c>
      <c r="N34" s="561">
        <v>99</v>
      </c>
      <c r="O34" s="560">
        <v>99</v>
      </c>
      <c r="P34" s="598" t="s">
        <v>2487</v>
      </c>
      <c r="Q34" s="572" t="s">
        <v>2487</v>
      </c>
      <c r="R34" s="560" t="s">
        <v>2487</v>
      </c>
      <c r="S34" s="561" t="s">
        <v>2487</v>
      </c>
      <c r="T34" s="560" t="s">
        <v>2487</v>
      </c>
      <c r="U34" s="561" t="s">
        <v>2487</v>
      </c>
      <c r="V34" s="560" t="s">
        <v>2487</v>
      </c>
      <c r="W34" s="560"/>
      <c r="X34" s="600"/>
    </row>
    <row r="35" spans="1:24" x14ac:dyDescent="0.25">
      <c r="A35" s="595" t="s">
        <v>1079</v>
      </c>
      <c r="B35" s="572">
        <v>2000</v>
      </c>
      <c r="C35" s="597">
        <v>17</v>
      </c>
      <c r="D35" s="597">
        <v>73</v>
      </c>
      <c r="E35" s="597">
        <v>77</v>
      </c>
      <c r="F35" s="598" t="s">
        <v>2522</v>
      </c>
      <c r="G35" s="572">
        <v>2004</v>
      </c>
      <c r="H35" s="597">
        <v>1</v>
      </c>
      <c r="I35" s="597">
        <v>16</v>
      </c>
      <c r="J35" s="597">
        <v>42</v>
      </c>
      <c r="K35" s="598" t="s">
        <v>2522</v>
      </c>
      <c r="L35" s="572">
        <v>2003</v>
      </c>
      <c r="M35" s="597">
        <v>0</v>
      </c>
      <c r="N35" s="597">
        <v>20</v>
      </c>
      <c r="O35" s="597">
        <v>67</v>
      </c>
      <c r="P35" s="598" t="s">
        <v>2487</v>
      </c>
      <c r="Q35" s="572">
        <v>16</v>
      </c>
      <c r="R35" s="597"/>
      <c r="S35" s="597">
        <v>10</v>
      </c>
      <c r="T35" s="597">
        <v>5</v>
      </c>
      <c r="U35" s="597">
        <v>26</v>
      </c>
      <c r="V35" s="597">
        <v>43</v>
      </c>
      <c r="W35" s="597"/>
      <c r="X35" s="599"/>
    </row>
    <row r="36" spans="1:24" x14ac:dyDescent="0.25">
      <c r="A36" s="595" t="s">
        <v>3853</v>
      </c>
      <c r="B36" s="572">
        <v>1986</v>
      </c>
      <c r="C36" s="597">
        <v>47</v>
      </c>
      <c r="D36" s="597">
        <v>65</v>
      </c>
      <c r="E36" s="561">
        <v>76</v>
      </c>
      <c r="F36" s="550" t="s">
        <v>2522</v>
      </c>
      <c r="G36" s="572">
        <v>2004</v>
      </c>
      <c r="H36" s="597">
        <v>1</v>
      </c>
      <c r="I36" s="597">
        <v>25</v>
      </c>
      <c r="J36" s="561">
        <v>44</v>
      </c>
      <c r="K36" s="550" t="s">
        <v>2487</v>
      </c>
      <c r="L36" s="572"/>
      <c r="M36" s="597"/>
      <c r="N36" s="597"/>
      <c r="O36" s="561"/>
      <c r="P36" s="550"/>
      <c r="Q36" s="572">
        <v>41</v>
      </c>
      <c r="R36" s="597">
        <v>1</v>
      </c>
      <c r="S36" s="597">
        <v>2</v>
      </c>
      <c r="T36" s="561">
        <v>3</v>
      </c>
      <c r="U36" s="597">
        <v>21</v>
      </c>
      <c r="V36" s="561">
        <v>9</v>
      </c>
      <c r="W36" s="597"/>
      <c r="X36" s="599">
        <v>23.3</v>
      </c>
    </row>
    <row r="37" spans="1:24" x14ac:dyDescent="0.25">
      <c r="A37" s="595" t="s">
        <v>60</v>
      </c>
      <c r="B37" s="572">
        <v>1999</v>
      </c>
      <c r="C37" s="597">
        <v>18</v>
      </c>
      <c r="D37" s="597">
        <v>100</v>
      </c>
      <c r="E37" s="561">
        <v>100</v>
      </c>
      <c r="F37" s="550" t="s">
        <v>2487</v>
      </c>
      <c r="G37" s="572">
        <v>1999</v>
      </c>
      <c r="H37" s="597">
        <v>34</v>
      </c>
      <c r="I37" s="597">
        <v>100</v>
      </c>
      <c r="J37" s="561">
        <v>100</v>
      </c>
      <c r="K37" s="550" t="s">
        <v>2487</v>
      </c>
      <c r="L37" s="572">
        <v>1999</v>
      </c>
      <c r="M37" s="597">
        <v>30</v>
      </c>
      <c r="N37" s="597">
        <v>100</v>
      </c>
      <c r="O37" s="561">
        <v>100</v>
      </c>
      <c r="P37" s="550" t="s">
        <v>2487</v>
      </c>
      <c r="Q37" s="572"/>
      <c r="R37" s="597"/>
      <c r="S37" s="597" t="s">
        <v>2487</v>
      </c>
      <c r="T37" s="561" t="s">
        <v>2487</v>
      </c>
      <c r="U37" s="597" t="s">
        <v>2487</v>
      </c>
      <c r="V37" s="561" t="s">
        <v>2487</v>
      </c>
      <c r="W37" s="597" t="s">
        <v>2487</v>
      </c>
      <c r="X37" s="599"/>
    </row>
    <row r="38" spans="1:24" x14ac:dyDescent="0.25">
      <c r="A38" s="595" t="s">
        <v>172</v>
      </c>
      <c r="B38" s="572" t="s">
        <v>2681</v>
      </c>
      <c r="C38" s="597" t="s">
        <v>2681</v>
      </c>
      <c r="D38" s="597" t="s">
        <v>2681</v>
      </c>
      <c r="E38" s="597">
        <v>100</v>
      </c>
      <c r="F38" s="550" t="s">
        <v>2487</v>
      </c>
      <c r="G38" s="572" t="s">
        <v>2681</v>
      </c>
      <c r="H38" s="597" t="s">
        <v>2681</v>
      </c>
      <c r="I38" s="597" t="s">
        <v>2681</v>
      </c>
      <c r="J38" s="597">
        <v>100</v>
      </c>
      <c r="K38" s="550" t="s">
        <v>2487</v>
      </c>
      <c r="L38" s="572"/>
      <c r="M38" s="597"/>
      <c r="N38" s="597"/>
      <c r="O38" s="597"/>
      <c r="P38" s="550"/>
      <c r="Q38" s="572"/>
      <c r="R38" s="597"/>
      <c r="S38" s="597">
        <v>63</v>
      </c>
      <c r="T38" s="597" t="s">
        <v>4031</v>
      </c>
      <c r="U38" s="597">
        <v>30</v>
      </c>
      <c r="V38" s="597"/>
      <c r="W38" s="597"/>
      <c r="X38" s="599">
        <v>7</v>
      </c>
    </row>
    <row r="39" spans="1:24" x14ac:dyDescent="0.25">
      <c r="A39" s="595" t="s">
        <v>186</v>
      </c>
      <c r="B39" s="572">
        <v>2005</v>
      </c>
      <c r="C39" s="597" t="s">
        <v>4031</v>
      </c>
      <c r="D39" s="597">
        <v>3</v>
      </c>
      <c r="E39" s="561">
        <v>5</v>
      </c>
      <c r="F39" s="550" t="s">
        <v>2522</v>
      </c>
      <c r="G39" s="572">
        <v>2006</v>
      </c>
      <c r="H39" s="597">
        <v>0</v>
      </c>
      <c r="I39" s="597">
        <v>21</v>
      </c>
      <c r="J39" s="561">
        <v>38</v>
      </c>
      <c r="K39" s="550" t="s">
        <v>2522</v>
      </c>
      <c r="L39" s="572">
        <v>2004</v>
      </c>
      <c r="M39" s="597">
        <v>5</v>
      </c>
      <c r="N39" s="597">
        <v>68</v>
      </c>
      <c r="O39" s="561">
        <v>82</v>
      </c>
      <c r="P39" s="550" t="s">
        <v>2487</v>
      </c>
      <c r="Q39" s="572"/>
      <c r="R39" s="597"/>
      <c r="S39" s="597">
        <v>2</v>
      </c>
      <c r="T39" s="561"/>
      <c r="U39" s="597">
        <v>3</v>
      </c>
      <c r="V39" s="561">
        <v>1</v>
      </c>
      <c r="W39" s="597"/>
      <c r="X39" s="599">
        <v>3</v>
      </c>
    </row>
    <row r="40" spans="1:24" x14ac:dyDescent="0.25">
      <c r="A40" s="595" t="s">
        <v>246</v>
      </c>
      <c r="B40" s="572">
        <v>2005</v>
      </c>
      <c r="C40" s="597">
        <v>0</v>
      </c>
      <c r="D40" s="597" t="s">
        <v>2681</v>
      </c>
      <c r="E40" s="561" t="s">
        <v>2681</v>
      </c>
      <c r="F40" s="550" t="s">
        <v>2681</v>
      </c>
      <c r="G40" s="572">
        <v>2001</v>
      </c>
      <c r="H40" s="597" t="s">
        <v>2681</v>
      </c>
      <c r="I40" s="597" t="s">
        <v>2681</v>
      </c>
      <c r="J40" s="561" t="s">
        <v>4044</v>
      </c>
      <c r="K40" s="550" t="s">
        <v>2522</v>
      </c>
      <c r="L40" s="572" t="s">
        <v>2681</v>
      </c>
      <c r="M40" s="597" t="s">
        <v>2681</v>
      </c>
      <c r="N40" s="597" t="s">
        <v>2681</v>
      </c>
      <c r="O40" s="561" t="s">
        <v>2681</v>
      </c>
      <c r="P40" s="550" t="s">
        <v>2522</v>
      </c>
      <c r="Q40" s="572" t="s">
        <v>2487</v>
      </c>
      <c r="R40" s="597" t="s">
        <v>2487</v>
      </c>
      <c r="S40" s="597" t="s">
        <v>2487</v>
      </c>
      <c r="T40" s="561" t="s">
        <v>2487</v>
      </c>
      <c r="U40" s="597" t="s">
        <v>2487</v>
      </c>
      <c r="V40" s="561" t="s">
        <v>2487</v>
      </c>
      <c r="W40" s="597"/>
      <c r="X40" s="599"/>
    </row>
    <row r="41" spans="1:24" x14ac:dyDescent="0.25">
      <c r="A41" s="595" t="s">
        <v>255</v>
      </c>
      <c r="B41" s="572" t="s">
        <v>2681</v>
      </c>
      <c r="C41" s="597" t="s">
        <v>2681</v>
      </c>
      <c r="D41" s="597" t="s">
        <v>2681</v>
      </c>
      <c r="E41" s="561">
        <v>6</v>
      </c>
      <c r="F41" s="550" t="s">
        <v>2487</v>
      </c>
      <c r="G41" s="572" t="s">
        <v>2681</v>
      </c>
      <c r="H41" s="597"/>
      <c r="I41" s="597"/>
      <c r="J41" s="561">
        <v>23</v>
      </c>
      <c r="K41" s="550" t="s">
        <v>2487</v>
      </c>
      <c r="L41" s="572" t="s">
        <v>2681</v>
      </c>
      <c r="M41" s="597" t="s">
        <v>2681</v>
      </c>
      <c r="N41" s="597" t="s">
        <v>2681</v>
      </c>
      <c r="O41" s="561">
        <v>24</v>
      </c>
      <c r="P41" s="550" t="s">
        <v>2487</v>
      </c>
      <c r="Q41" s="572"/>
      <c r="R41" s="597"/>
      <c r="S41" s="597">
        <v>93</v>
      </c>
      <c r="T41" s="561"/>
      <c r="U41" s="597">
        <v>8</v>
      </c>
      <c r="V41" s="561"/>
      <c r="W41" s="597"/>
      <c r="X41" s="599"/>
    </row>
    <row r="42" spans="1:24" x14ac:dyDescent="0.25">
      <c r="A42" s="595" t="s">
        <v>299</v>
      </c>
      <c r="B42" s="572">
        <v>2004</v>
      </c>
      <c r="C42" s="597" t="s">
        <v>4031</v>
      </c>
      <c r="D42" s="597">
        <v>6</v>
      </c>
      <c r="E42" s="561">
        <v>22</v>
      </c>
      <c r="F42" s="598" t="s">
        <v>2487</v>
      </c>
      <c r="G42" s="572">
        <v>2004</v>
      </c>
      <c r="H42" s="597">
        <v>0</v>
      </c>
      <c r="I42" s="597" t="s">
        <v>2681</v>
      </c>
      <c r="J42" s="561">
        <v>34</v>
      </c>
      <c r="K42" s="598" t="s">
        <v>2487</v>
      </c>
      <c r="L42" s="572">
        <v>2004</v>
      </c>
      <c r="M42" s="597">
        <v>1</v>
      </c>
      <c r="N42" s="597">
        <v>1</v>
      </c>
      <c r="O42" s="561">
        <v>2</v>
      </c>
      <c r="P42" s="598" t="s">
        <v>2522</v>
      </c>
      <c r="Q42" s="572" t="s">
        <v>2487</v>
      </c>
      <c r="R42" s="597" t="s">
        <v>2487</v>
      </c>
      <c r="S42" s="597" t="s">
        <v>4045</v>
      </c>
      <c r="T42" s="561"/>
      <c r="U42" s="597" t="s">
        <v>4046</v>
      </c>
      <c r="V42" s="561"/>
      <c r="W42" s="597"/>
      <c r="X42" s="599"/>
    </row>
    <row r="43" spans="1:24" x14ac:dyDescent="0.25">
      <c r="A43" s="595" t="s">
        <v>4047</v>
      </c>
      <c r="B43" s="572" t="s">
        <v>2681</v>
      </c>
      <c r="C43" s="561" t="s">
        <v>2681</v>
      </c>
      <c r="D43" s="561" t="s">
        <v>2681</v>
      </c>
      <c r="E43" s="561">
        <v>14</v>
      </c>
      <c r="F43" s="550" t="s">
        <v>2522</v>
      </c>
      <c r="G43" s="572"/>
      <c r="H43" s="561"/>
      <c r="I43" s="561"/>
      <c r="J43" s="561" t="s">
        <v>4031</v>
      </c>
      <c r="K43" s="550" t="s">
        <v>2522</v>
      </c>
      <c r="L43" s="572"/>
      <c r="M43" s="561"/>
      <c r="N43" s="561"/>
      <c r="O43" s="561"/>
      <c r="P43" s="550"/>
      <c r="Q43" s="572">
        <v>9</v>
      </c>
      <c r="R43" s="561"/>
      <c r="S43" s="561">
        <v>34</v>
      </c>
      <c r="T43" s="561">
        <v>19</v>
      </c>
      <c r="U43" s="561">
        <v>29</v>
      </c>
      <c r="V43" s="561">
        <v>9</v>
      </c>
      <c r="W43" s="561"/>
      <c r="X43" s="600"/>
    </row>
    <row r="44" spans="1:24" x14ac:dyDescent="0.25">
      <c r="A44" s="595" t="s">
        <v>483</v>
      </c>
      <c r="B44" s="572" t="s">
        <v>2681</v>
      </c>
      <c r="C44" s="561" t="s">
        <v>2681</v>
      </c>
      <c r="D44" s="561">
        <v>17</v>
      </c>
      <c r="E44" s="561" t="s">
        <v>4048</v>
      </c>
      <c r="F44" s="550" t="s">
        <v>2522</v>
      </c>
      <c r="G44" s="572" t="s">
        <v>2681</v>
      </c>
      <c r="H44" s="561">
        <v>0</v>
      </c>
      <c r="I44" s="561" t="s">
        <v>2681</v>
      </c>
      <c r="J44" s="561" t="s">
        <v>4049</v>
      </c>
      <c r="K44" s="550" t="s">
        <v>2487</v>
      </c>
      <c r="L44" s="572"/>
      <c r="M44" s="561"/>
      <c r="N44" s="561"/>
      <c r="O44" s="561"/>
      <c r="P44" s="550"/>
      <c r="Q44" s="572"/>
      <c r="R44" s="561"/>
      <c r="S44" s="561" t="s">
        <v>2487</v>
      </c>
      <c r="T44" s="561"/>
      <c r="U44" s="561" t="s">
        <v>2487</v>
      </c>
      <c r="V44" s="561"/>
      <c r="W44" s="561"/>
      <c r="X44" s="600"/>
    </row>
    <row r="45" spans="1:24" x14ac:dyDescent="0.25">
      <c r="A45" s="595" t="s">
        <v>490</v>
      </c>
      <c r="B45" s="572" t="s">
        <v>2681</v>
      </c>
      <c r="C45" s="561"/>
      <c r="D45" s="561"/>
      <c r="E45" s="561"/>
      <c r="F45" s="550"/>
      <c r="G45" s="572"/>
      <c r="H45" s="561"/>
      <c r="I45" s="561"/>
      <c r="J45" s="561"/>
      <c r="K45" s="550"/>
      <c r="L45" s="572"/>
      <c r="M45" s="561"/>
      <c r="N45" s="561"/>
      <c r="O45" s="561"/>
      <c r="P45" s="550"/>
      <c r="Q45" s="572"/>
      <c r="R45" s="561"/>
      <c r="S45" s="561"/>
      <c r="T45" s="561"/>
      <c r="U45" s="561"/>
      <c r="V45" s="561"/>
      <c r="W45" s="561"/>
      <c r="X45" s="600"/>
    </row>
    <row r="46" spans="1:24" x14ac:dyDescent="0.25">
      <c r="A46" s="595" t="s">
        <v>591</v>
      </c>
      <c r="B46" s="572">
        <v>2008</v>
      </c>
      <c r="C46" s="561">
        <v>0</v>
      </c>
      <c r="D46" s="561">
        <v>10</v>
      </c>
      <c r="E46" s="561">
        <v>15</v>
      </c>
      <c r="F46" s="550" t="s">
        <v>2522</v>
      </c>
      <c r="G46" s="572">
        <v>2008</v>
      </c>
      <c r="H46" s="561">
        <v>0</v>
      </c>
      <c r="I46" s="561">
        <v>92</v>
      </c>
      <c r="J46" s="561">
        <v>75</v>
      </c>
      <c r="K46" s="550" t="s">
        <v>2487</v>
      </c>
      <c r="L46" s="572">
        <v>2008</v>
      </c>
      <c r="M46" s="561">
        <v>0</v>
      </c>
      <c r="N46" s="561">
        <v>64</v>
      </c>
      <c r="O46" s="561">
        <v>85</v>
      </c>
      <c r="P46" s="550" t="s">
        <v>2487</v>
      </c>
      <c r="Q46" s="572"/>
      <c r="R46" s="561"/>
      <c r="S46" s="561" t="s">
        <v>2487</v>
      </c>
      <c r="T46" s="561"/>
      <c r="U46" s="561" t="s">
        <v>2487</v>
      </c>
      <c r="V46" s="561"/>
      <c r="W46" s="561" t="s">
        <v>2487</v>
      </c>
      <c r="X46" s="600"/>
    </row>
    <row r="47" spans="1:24" x14ac:dyDescent="0.25">
      <c r="A47" s="595" t="s">
        <v>623</v>
      </c>
      <c r="B47" s="572">
        <v>2004</v>
      </c>
      <c r="C47" s="561">
        <v>14</v>
      </c>
      <c r="D47" s="561">
        <v>71</v>
      </c>
      <c r="E47" s="561">
        <v>87</v>
      </c>
      <c r="F47" s="598" t="s">
        <v>2522</v>
      </c>
      <c r="G47" s="572">
        <v>2004</v>
      </c>
      <c r="H47" s="561">
        <v>34</v>
      </c>
      <c r="I47" s="561">
        <v>67</v>
      </c>
      <c r="J47" s="561">
        <v>73</v>
      </c>
      <c r="K47" s="598" t="s">
        <v>2522</v>
      </c>
      <c r="L47" s="572">
        <v>2004</v>
      </c>
      <c r="M47" s="561">
        <v>35</v>
      </c>
      <c r="N47" s="561">
        <v>87</v>
      </c>
      <c r="O47" s="561">
        <v>93</v>
      </c>
      <c r="P47" s="598" t="s">
        <v>2522</v>
      </c>
      <c r="Q47" s="572"/>
      <c r="R47" s="561"/>
      <c r="S47" s="561" t="s">
        <v>2487</v>
      </c>
      <c r="T47" s="561"/>
      <c r="U47" s="561" t="s">
        <v>2487</v>
      </c>
      <c r="V47" s="561"/>
      <c r="W47" s="561" t="s">
        <v>2487</v>
      </c>
      <c r="X47" s="600"/>
    </row>
    <row r="48" spans="1:24" x14ac:dyDescent="0.25">
      <c r="A48" s="595" t="s">
        <v>662</v>
      </c>
      <c r="B48" s="596">
        <v>2004</v>
      </c>
      <c r="C48" s="561">
        <v>33</v>
      </c>
      <c r="D48" s="597">
        <v>56</v>
      </c>
      <c r="E48" s="561">
        <v>69</v>
      </c>
      <c r="F48" s="598" t="s">
        <v>2522</v>
      </c>
      <c r="G48" s="596">
        <v>2001</v>
      </c>
      <c r="H48" s="561" t="s">
        <v>2681</v>
      </c>
      <c r="I48" s="597">
        <v>18</v>
      </c>
      <c r="J48" s="561">
        <v>49</v>
      </c>
      <c r="K48" s="598" t="s">
        <v>2522</v>
      </c>
      <c r="L48" s="596"/>
      <c r="M48" s="561"/>
      <c r="N48" s="597"/>
      <c r="O48" s="561"/>
      <c r="P48" s="598"/>
      <c r="Q48" s="596">
        <v>54</v>
      </c>
      <c r="R48" s="561"/>
      <c r="S48" s="597">
        <v>18</v>
      </c>
      <c r="T48" s="561">
        <v>28</v>
      </c>
      <c r="U48" s="597"/>
      <c r="V48" s="561"/>
      <c r="W48" s="561"/>
      <c r="X48" s="599"/>
    </row>
    <row r="49" spans="1:24" x14ac:dyDescent="0.25">
      <c r="A49" s="595" t="s">
        <v>674</v>
      </c>
      <c r="B49" s="572">
        <v>2006</v>
      </c>
      <c r="C49" s="561">
        <v>1</v>
      </c>
      <c r="D49" s="561">
        <v>2</v>
      </c>
      <c r="E49" s="561">
        <v>1</v>
      </c>
      <c r="F49" s="598" t="s">
        <v>2487</v>
      </c>
      <c r="G49" s="572">
        <v>2001</v>
      </c>
      <c r="H49" s="561">
        <v>82</v>
      </c>
      <c r="I49" s="561">
        <v>99</v>
      </c>
      <c r="J49" s="561">
        <v>92</v>
      </c>
      <c r="K49" s="598" t="s">
        <v>2487</v>
      </c>
      <c r="L49" s="572">
        <v>2009</v>
      </c>
      <c r="M49" s="561">
        <v>0</v>
      </c>
      <c r="N49" s="561" t="s">
        <v>4031</v>
      </c>
      <c r="O49" s="561">
        <v>2</v>
      </c>
      <c r="P49" s="598" t="s">
        <v>2522</v>
      </c>
      <c r="Q49" s="572" t="s">
        <v>2487</v>
      </c>
      <c r="R49" s="561" t="s">
        <v>2487</v>
      </c>
      <c r="S49" s="561" t="s">
        <v>2487</v>
      </c>
      <c r="T49" s="561"/>
      <c r="U49" s="561" t="s">
        <v>2487</v>
      </c>
      <c r="V49" s="561" t="s">
        <v>2487</v>
      </c>
      <c r="W49" s="561" t="s">
        <v>2487</v>
      </c>
      <c r="X49" s="600"/>
    </row>
    <row r="50" spans="1:24" x14ac:dyDescent="0.25">
      <c r="A50" s="595" t="s">
        <v>851</v>
      </c>
      <c r="B50" s="596">
        <v>2007</v>
      </c>
      <c r="C50" s="561">
        <v>0</v>
      </c>
      <c r="D50" s="597" t="s">
        <v>4031</v>
      </c>
      <c r="E50" s="561" t="s">
        <v>2681</v>
      </c>
      <c r="F50" s="598" t="s">
        <v>2681</v>
      </c>
      <c r="G50" s="596">
        <v>2004</v>
      </c>
      <c r="H50" s="561">
        <v>0</v>
      </c>
      <c r="I50" s="597">
        <v>2</v>
      </c>
      <c r="J50" s="561" t="s">
        <v>2681</v>
      </c>
      <c r="K50" s="598" t="s">
        <v>2681</v>
      </c>
      <c r="L50" s="596">
        <v>2004</v>
      </c>
      <c r="M50" s="561">
        <v>0</v>
      </c>
      <c r="N50" s="597">
        <v>5</v>
      </c>
      <c r="O50" s="561" t="s">
        <v>2681</v>
      </c>
      <c r="P50" s="598" t="s">
        <v>2681</v>
      </c>
      <c r="Q50" s="596"/>
      <c r="R50" s="561" t="s">
        <v>2487</v>
      </c>
      <c r="S50" s="597" t="s">
        <v>2487</v>
      </c>
      <c r="T50" s="561"/>
      <c r="U50" s="597" t="s">
        <v>2487</v>
      </c>
      <c r="V50" s="561" t="s">
        <v>2487</v>
      </c>
      <c r="W50" s="561"/>
      <c r="X50" s="599"/>
    </row>
    <row r="51" spans="1:24" x14ac:dyDescent="0.25">
      <c r="A51" s="595" t="s">
        <v>3857</v>
      </c>
      <c r="B51" s="572">
        <v>2006</v>
      </c>
      <c r="C51" s="561">
        <v>0</v>
      </c>
      <c r="D51" s="561">
        <v>9</v>
      </c>
      <c r="E51" s="561">
        <v>3</v>
      </c>
      <c r="F51" s="598"/>
      <c r="G51" s="572" t="s">
        <v>2681</v>
      </c>
      <c r="H51" s="561">
        <v>0</v>
      </c>
      <c r="I51" s="561">
        <v>12</v>
      </c>
      <c r="J51" s="561">
        <v>57</v>
      </c>
      <c r="K51" s="598" t="s">
        <v>2487</v>
      </c>
      <c r="L51" s="572" t="s">
        <v>2681</v>
      </c>
      <c r="M51" s="561">
        <v>0</v>
      </c>
      <c r="N51" s="561">
        <v>26</v>
      </c>
      <c r="O51" s="561">
        <v>51</v>
      </c>
      <c r="P51" s="598" t="s">
        <v>2487</v>
      </c>
      <c r="Q51" s="572" t="s">
        <v>2522</v>
      </c>
      <c r="R51" s="561" t="s">
        <v>2522</v>
      </c>
      <c r="S51" s="561" t="s">
        <v>4050</v>
      </c>
      <c r="T51" s="561" t="s">
        <v>2487</v>
      </c>
      <c r="U51" s="561" t="s">
        <v>2487</v>
      </c>
      <c r="V51" s="561" t="s">
        <v>2487</v>
      </c>
      <c r="W51" s="561" t="s">
        <v>2487</v>
      </c>
      <c r="X51" s="600"/>
    </row>
    <row r="52" spans="1:24" x14ac:dyDescent="0.25">
      <c r="A52" s="595" t="s">
        <v>895</v>
      </c>
      <c r="B52" s="601"/>
      <c r="C52" s="597"/>
      <c r="D52" s="561"/>
      <c r="E52" s="561"/>
      <c r="F52" s="598"/>
      <c r="G52" s="601" t="s">
        <v>2681</v>
      </c>
      <c r="H52" s="597">
        <v>0</v>
      </c>
      <c r="I52" s="561">
        <v>0</v>
      </c>
      <c r="J52" s="561"/>
      <c r="K52" s="598"/>
      <c r="L52" s="601"/>
      <c r="M52" s="597"/>
      <c r="N52" s="561"/>
      <c r="O52" s="561"/>
      <c r="P52" s="598"/>
      <c r="Q52" s="601"/>
      <c r="R52" s="597">
        <v>3</v>
      </c>
      <c r="S52" s="561">
        <v>97</v>
      </c>
      <c r="T52" s="561"/>
      <c r="U52" s="561"/>
      <c r="V52" s="561"/>
      <c r="W52" s="597"/>
      <c r="X52" s="600"/>
    </row>
    <row r="53" spans="1:24" x14ac:dyDescent="0.25">
      <c r="A53" s="595" t="s">
        <v>924</v>
      </c>
      <c r="B53" s="572">
        <v>1998</v>
      </c>
      <c r="C53" s="561">
        <v>67</v>
      </c>
      <c r="D53" s="561">
        <v>91</v>
      </c>
      <c r="E53" s="561">
        <v>96</v>
      </c>
      <c r="F53" s="598" t="s">
        <v>2522</v>
      </c>
      <c r="G53" s="572">
        <v>2000</v>
      </c>
      <c r="H53" s="561">
        <v>84</v>
      </c>
      <c r="I53" s="561">
        <v>67</v>
      </c>
      <c r="J53" s="561">
        <v>63</v>
      </c>
      <c r="K53" s="598" t="s">
        <v>2522</v>
      </c>
      <c r="L53" s="572">
        <v>2005</v>
      </c>
      <c r="M53" s="561">
        <v>0</v>
      </c>
      <c r="N53" s="561">
        <v>99</v>
      </c>
      <c r="O53" s="561">
        <v>100</v>
      </c>
      <c r="P53" s="598" t="s">
        <v>2487</v>
      </c>
      <c r="Q53" s="572">
        <v>14</v>
      </c>
      <c r="R53" s="561"/>
      <c r="S53" s="561">
        <v>10</v>
      </c>
      <c r="T53" s="561">
        <v>6</v>
      </c>
      <c r="U53" s="561"/>
      <c r="V53" s="561">
        <v>50</v>
      </c>
      <c r="W53" s="561">
        <v>15</v>
      </c>
      <c r="X53" s="600">
        <v>5</v>
      </c>
    </row>
    <row r="54" spans="1:24" x14ac:dyDescent="0.25">
      <c r="A54" s="602" t="s">
        <v>950</v>
      </c>
      <c r="B54" s="603">
        <v>2001</v>
      </c>
      <c r="C54" s="604">
        <v>4</v>
      </c>
      <c r="D54" s="604">
        <v>46</v>
      </c>
      <c r="E54" s="604">
        <v>99</v>
      </c>
      <c r="F54" s="605" t="s">
        <v>2522</v>
      </c>
      <c r="G54" s="603">
        <v>2006</v>
      </c>
      <c r="H54" s="604">
        <v>0</v>
      </c>
      <c r="I54" s="604">
        <v>36</v>
      </c>
      <c r="J54" s="604">
        <v>94</v>
      </c>
      <c r="K54" s="605" t="s">
        <v>2522</v>
      </c>
      <c r="L54" s="603">
        <v>2001</v>
      </c>
      <c r="M54" s="604">
        <v>7</v>
      </c>
      <c r="N54" s="604">
        <v>47</v>
      </c>
      <c r="O54" s="604">
        <v>92</v>
      </c>
      <c r="P54" s="605" t="s">
        <v>2487</v>
      </c>
      <c r="Q54" s="603" t="s">
        <v>2487</v>
      </c>
      <c r="R54" s="604" t="s">
        <v>2487</v>
      </c>
      <c r="S54" s="604" t="s">
        <v>2487</v>
      </c>
      <c r="T54" s="604"/>
      <c r="U54" s="604" t="s">
        <v>2487</v>
      </c>
      <c r="V54" s="604" t="s">
        <v>2487</v>
      </c>
      <c r="W54" s="604"/>
      <c r="X54" s="606"/>
    </row>
    <row r="189" spans="1:24"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row>
    <row r="190" spans="1:24"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row>
    <row r="191" spans="1:24"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row>
    <row r="192" spans="1:24"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row>
  </sheetData>
  <mergeCells count="5">
    <mergeCell ref="B33:K33"/>
    <mergeCell ref="B1:F1"/>
    <mergeCell ref="G1:K1"/>
    <mergeCell ref="Q1:X1"/>
    <mergeCell ref="L1:P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109"/>
  <sheetViews>
    <sheetView workbookViewId="0">
      <pane xSplit="2" ySplit="1" topLeftCell="C2" activePane="bottomRight" state="frozen"/>
      <selection pane="topRight" activeCell="C1" sqref="C1"/>
      <selection pane="bottomLeft" activeCell="A2" sqref="A2"/>
      <selection pane="bottomRight" activeCell="H5" sqref="H5"/>
    </sheetView>
  </sheetViews>
  <sheetFormatPr defaultRowHeight="15" x14ac:dyDescent="0.25"/>
  <cols>
    <col min="1" max="1" width="5.7109375" style="336" customWidth="1"/>
    <col min="2" max="2" width="18.85546875" customWidth="1"/>
    <col min="3" max="12" width="11.42578125" style="733" customWidth="1"/>
    <col min="13" max="13" width="14.5703125" style="733" customWidth="1"/>
    <col min="14" max="14" width="9.140625" style="336"/>
  </cols>
  <sheetData>
    <row r="1" spans="1:16" x14ac:dyDescent="0.25">
      <c r="A1" s="735" t="s">
        <v>0</v>
      </c>
      <c r="B1" s="358" t="s">
        <v>3852</v>
      </c>
      <c r="C1" s="736" t="s">
        <v>6842</v>
      </c>
      <c r="D1" s="736" t="s">
        <v>6843</v>
      </c>
      <c r="E1" s="736" t="s">
        <v>6844</v>
      </c>
      <c r="F1" s="736" t="s">
        <v>6845</v>
      </c>
      <c r="G1" s="736" t="s">
        <v>6846</v>
      </c>
      <c r="H1" s="736" t="s">
        <v>6847</v>
      </c>
      <c r="I1" s="736" t="s">
        <v>6848</v>
      </c>
      <c r="J1" s="736" t="s">
        <v>6849</v>
      </c>
      <c r="K1" s="736" t="s">
        <v>6850</v>
      </c>
      <c r="L1" s="736" t="s">
        <v>6851</v>
      </c>
      <c r="M1" s="734" t="s">
        <v>6852</v>
      </c>
      <c r="N1" s="734" t="s">
        <v>6758</v>
      </c>
      <c r="P1" s="496" t="s">
        <v>6853</v>
      </c>
    </row>
    <row r="2" spans="1:16" x14ac:dyDescent="0.25">
      <c r="A2" s="336">
        <v>1</v>
      </c>
      <c r="B2" t="s">
        <v>11</v>
      </c>
      <c r="E2" s="733">
        <v>202.06200000000001</v>
      </c>
      <c r="F2" s="733">
        <v>260.53899999999999</v>
      </c>
      <c r="G2" s="733">
        <v>276.34399999999999</v>
      </c>
      <c r="H2" s="733">
        <v>295.16899999999998</v>
      </c>
      <c r="I2" s="733">
        <v>304.88099999999997</v>
      </c>
      <c r="J2" s="733">
        <v>307.28800000000001</v>
      </c>
      <c r="M2" s="733">
        <v>307.28800000000001</v>
      </c>
      <c r="N2" s="336">
        <v>2008</v>
      </c>
      <c r="O2" t="str">
        <f>IFERROR(VLOOKUP(B2,PFM_eServices!$C$3:$L$200,1,FALSE),"-")</f>
        <v>Afghanistan</v>
      </c>
    </row>
    <row r="3" spans="1:16" x14ac:dyDescent="0.25">
      <c r="A3" s="336">
        <v>2</v>
      </c>
      <c r="B3" t="s">
        <v>20</v>
      </c>
      <c r="C3" s="733">
        <v>188.9</v>
      </c>
      <c r="D3" s="733">
        <v>186.1</v>
      </c>
      <c r="E3" s="733">
        <v>181.4</v>
      </c>
      <c r="F3" s="733">
        <v>176.1</v>
      </c>
      <c r="G3" s="733">
        <v>175</v>
      </c>
      <c r="M3" s="733">
        <v>175</v>
      </c>
      <c r="N3" s="336">
        <v>2005</v>
      </c>
      <c r="O3" t="str">
        <f>IFERROR(VLOOKUP(B3,PFM_eServices!$C$3:$L$200,1,FALSE),"-")</f>
        <v>Albania</v>
      </c>
    </row>
    <row r="4" spans="1:16" x14ac:dyDescent="0.25">
      <c r="A4" s="336">
        <v>3</v>
      </c>
      <c r="B4" t="s">
        <v>53</v>
      </c>
      <c r="C4" s="733">
        <v>9.6430000000000007</v>
      </c>
      <c r="D4" s="733">
        <v>9.8859999999999992</v>
      </c>
      <c r="E4" s="733">
        <v>10.068</v>
      </c>
      <c r="F4" s="733">
        <v>10.255000000000001</v>
      </c>
      <c r="G4" s="733">
        <v>10.429</v>
      </c>
      <c r="H4" s="733">
        <v>10.62</v>
      </c>
      <c r="I4" s="733">
        <v>10.818</v>
      </c>
      <c r="J4" s="733">
        <v>11.019</v>
      </c>
      <c r="M4" s="733">
        <v>11.019</v>
      </c>
      <c r="N4" s="336">
        <v>2008</v>
      </c>
      <c r="O4" t="str">
        <f>IFERROR(VLOOKUP(B4,PFM_eServices!$C$3:$L$200,1,FALSE),"-")</f>
        <v>Antigua and Barbuda</v>
      </c>
    </row>
    <row r="5" spans="1:16" x14ac:dyDescent="0.25">
      <c r="A5" s="336">
        <v>4</v>
      </c>
      <c r="B5" t="s">
        <v>60</v>
      </c>
      <c r="C5" s="733">
        <v>1355.942</v>
      </c>
      <c r="D5" s="733">
        <v>1649.348</v>
      </c>
      <c r="E5" s="733">
        <v>1795.5719999999999</v>
      </c>
      <c r="F5" s="733">
        <v>1717.029</v>
      </c>
      <c r="G5" s="733">
        <v>1617.242</v>
      </c>
      <c r="H5" s="733">
        <v>1631.152</v>
      </c>
      <c r="M5" s="733">
        <v>1631.152</v>
      </c>
      <c r="N5" s="336">
        <v>2006</v>
      </c>
      <c r="O5" t="str">
        <f>IFERROR(VLOOKUP(B5,PFM_eServices!$C$3:$L$200,1,FALSE),"-")</f>
        <v>Argentina</v>
      </c>
    </row>
    <row r="6" spans="1:16" x14ac:dyDescent="0.25">
      <c r="A6" s="336">
        <v>5</v>
      </c>
      <c r="B6" t="s">
        <v>67</v>
      </c>
      <c r="C6" s="733">
        <v>313.3</v>
      </c>
      <c r="D6" s="733">
        <v>285.8</v>
      </c>
      <c r="E6" s="733">
        <v>257.8</v>
      </c>
      <c r="F6" s="733">
        <v>228.2</v>
      </c>
      <c r="G6" s="733">
        <v>217.3</v>
      </c>
      <c r="H6" s="733">
        <v>214.3</v>
      </c>
      <c r="I6" s="733">
        <v>213.1</v>
      </c>
      <c r="J6" s="733">
        <v>211.2</v>
      </c>
      <c r="K6" s="733">
        <v>207.7</v>
      </c>
      <c r="L6" s="733">
        <v>209.3</v>
      </c>
      <c r="M6" s="733">
        <v>209.3</v>
      </c>
      <c r="N6" s="336">
        <v>2010</v>
      </c>
      <c r="O6" t="str">
        <f>IFERROR(VLOOKUP(B6,PFM_eServices!$C$3:$L$200,1,FALSE),"-")</f>
        <v>Armenia</v>
      </c>
    </row>
    <row r="7" spans="1:16" x14ac:dyDescent="0.25">
      <c r="A7" s="336">
        <v>6</v>
      </c>
      <c r="B7" s="361" t="s">
        <v>2772</v>
      </c>
      <c r="C7" s="733">
        <v>7.609</v>
      </c>
      <c r="D7" s="733">
        <v>8.2379999999999995</v>
      </c>
      <c r="E7" s="733">
        <v>8.1539999999999999</v>
      </c>
      <c r="F7" s="733">
        <v>8.798</v>
      </c>
      <c r="G7" s="733">
        <v>9.2739999999999991</v>
      </c>
      <c r="H7" s="733">
        <v>8.9920000000000009</v>
      </c>
      <c r="I7" s="733">
        <v>9.0749999999999993</v>
      </c>
      <c r="J7" s="733">
        <v>8.9209999999999994</v>
      </c>
      <c r="M7" s="733">
        <v>8.9209999999999994</v>
      </c>
      <c r="N7" s="336">
        <v>2008</v>
      </c>
      <c r="O7" t="str">
        <f>IFERROR(VLOOKUP(B7,PFM_eServices!$C$3:$L$200,1,FALSE),"-")</f>
        <v>-</v>
      </c>
    </row>
    <row r="8" spans="1:16" x14ac:dyDescent="0.25">
      <c r="A8" s="336">
        <v>7</v>
      </c>
      <c r="B8" t="s">
        <v>77</v>
      </c>
      <c r="C8" s="733">
        <v>1485.8</v>
      </c>
      <c r="D8" s="733">
        <v>1514</v>
      </c>
      <c r="E8" s="733">
        <v>1529.3</v>
      </c>
      <c r="F8" s="733">
        <v>1576.2</v>
      </c>
      <c r="G8" s="733">
        <v>1621.4</v>
      </c>
      <c r="H8" s="733">
        <v>1663.9</v>
      </c>
      <c r="I8" s="733">
        <v>1683.4</v>
      </c>
      <c r="J8" s="733">
        <v>1751.4</v>
      </c>
      <c r="K8" s="733">
        <v>1807.4</v>
      </c>
      <c r="L8" s="733">
        <v>1843.5</v>
      </c>
      <c r="M8" s="733">
        <v>1843.5</v>
      </c>
      <c r="N8" s="336">
        <v>2010</v>
      </c>
      <c r="O8" t="str">
        <f>IFERROR(VLOOKUP(B8,PFM_eServices!$C$3:$L$200,1,FALSE),"-")</f>
        <v>Australia</v>
      </c>
    </row>
    <row r="9" spans="1:16" x14ac:dyDescent="0.25">
      <c r="A9" s="336">
        <v>8</v>
      </c>
      <c r="B9" t="s">
        <v>84</v>
      </c>
      <c r="C9" s="733">
        <v>460.81</v>
      </c>
      <c r="D9" s="733">
        <v>453.54</v>
      </c>
      <c r="E9" s="733">
        <v>451.4</v>
      </c>
      <c r="F9" s="733">
        <v>448.14</v>
      </c>
      <c r="G9" s="733">
        <v>454.93</v>
      </c>
      <c r="H9" s="733">
        <v>458.72</v>
      </c>
      <c r="I9" s="733">
        <v>457.78</v>
      </c>
      <c r="J9" s="733">
        <v>465.68700000000001</v>
      </c>
      <c r="K9" s="733">
        <v>464.45</v>
      </c>
      <c r="L9" s="733">
        <v>465.52</v>
      </c>
      <c r="M9" s="733">
        <v>465.52</v>
      </c>
      <c r="N9" s="336">
        <v>2010</v>
      </c>
      <c r="O9" t="str">
        <f>IFERROR(VLOOKUP(B9,PFM_eServices!$C$3:$L$200,1,FALSE),"-")</f>
        <v>Austria</v>
      </c>
    </row>
    <row r="10" spans="1:16" x14ac:dyDescent="0.25">
      <c r="A10" s="336">
        <v>9</v>
      </c>
      <c r="B10" t="s">
        <v>89</v>
      </c>
      <c r="G10" s="733">
        <v>858</v>
      </c>
      <c r="H10" s="733">
        <v>871.6</v>
      </c>
      <c r="I10" s="733">
        <v>885.1</v>
      </c>
      <c r="J10" s="733">
        <v>897.5</v>
      </c>
      <c r="K10" s="733">
        <v>881.5</v>
      </c>
      <c r="L10" s="733">
        <v>859.5</v>
      </c>
      <c r="M10" s="733">
        <v>859.5</v>
      </c>
      <c r="N10" s="336">
        <v>2010</v>
      </c>
      <c r="O10" t="str">
        <f>IFERROR(VLOOKUP(B10,PFM_eServices!$C$3:$L$200,1,FALSE),"-")</f>
        <v>Azerbaijan</v>
      </c>
    </row>
    <row r="11" spans="1:16" x14ac:dyDescent="0.25">
      <c r="A11" s="336">
        <v>10</v>
      </c>
      <c r="B11" t="s">
        <v>97</v>
      </c>
      <c r="C11" s="733">
        <v>26.254999999999999</v>
      </c>
      <c r="D11" s="733">
        <v>28.52</v>
      </c>
      <c r="E11" s="733">
        <v>28.28</v>
      </c>
      <c r="F11" s="733">
        <v>26.32</v>
      </c>
      <c r="G11" s="733">
        <v>26.44</v>
      </c>
      <c r="H11" s="733">
        <v>30.2</v>
      </c>
      <c r="I11" s="733">
        <v>31.895</v>
      </c>
      <c r="J11" s="733">
        <v>35.435000000000002</v>
      </c>
      <c r="M11" s="733">
        <v>35.435000000000002</v>
      </c>
      <c r="N11" s="336">
        <v>2008</v>
      </c>
      <c r="O11" t="str">
        <f>IFERROR(VLOOKUP(B11,PFM_eServices!$C$3:$L$200,1,FALSE),"-")</f>
        <v>Bahamas</v>
      </c>
    </row>
    <row r="12" spans="1:16" x14ac:dyDescent="0.25">
      <c r="A12" s="336">
        <v>11</v>
      </c>
      <c r="B12" t="s">
        <v>109</v>
      </c>
      <c r="E12" s="733">
        <v>1877</v>
      </c>
      <c r="G12" s="733">
        <v>2127</v>
      </c>
      <c r="M12" s="733">
        <v>2127</v>
      </c>
      <c r="N12" s="336">
        <v>2005</v>
      </c>
      <c r="O12" t="str">
        <f>IFERROR(VLOOKUP(B12,PFM_eServices!$C$3:$L$200,1,FALSE),"-")</f>
        <v>Bangladesh</v>
      </c>
    </row>
    <row r="13" spans="1:16" x14ac:dyDescent="0.25">
      <c r="A13" s="336">
        <v>12</v>
      </c>
      <c r="B13" t="s">
        <v>124</v>
      </c>
      <c r="C13" s="733">
        <v>2527.1</v>
      </c>
      <c r="D13" s="733">
        <v>2412.3000000000002</v>
      </c>
      <c r="E13" s="733">
        <v>2295.1999999999998</v>
      </c>
      <c r="F13" s="733">
        <v>2261.4</v>
      </c>
      <c r="G13" s="733">
        <v>2250.6999999999998</v>
      </c>
      <c r="H13" s="733">
        <v>2253.3000000000002</v>
      </c>
      <c r="I13" s="733">
        <v>2261.6999999999998</v>
      </c>
      <c r="M13" s="733">
        <v>2261.6999999999998</v>
      </c>
      <c r="N13" s="336">
        <v>2007</v>
      </c>
      <c r="O13" t="str">
        <f>IFERROR(VLOOKUP(B13,PFM_eServices!$C$3:$L$200,1,FALSE),"-")</f>
        <v>Belarus</v>
      </c>
    </row>
    <row r="14" spans="1:16" x14ac:dyDescent="0.25">
      <c r="A14" s="336">
        <v>13</v>
      </c>
      <c r="B14" t="s">
        <v>130</v>
      </c>
      <c r="C14" s="733">
        <v>745.8</v>
      </c>
      <c r="D14" s="733">
        <v>760.7</v>
      </c>
      <c r="E14" s="733">
        <v>770.9</v>
      </c>
      <c r="F14" s="733">
        <v>783.1</v>
      </c>
      <c r="G14" s="733">
        <v>796.1</v>
      </c>
      <c r="H14" s="733">
        <v>803.1</v>
      </c>
      <c r="I14" s="733">
        <v>810.3</v>
      </c>
      <c r="J14" s="733">
        <v>821</v>
      </c>
      <c r="K14" s="733">
        <v>834</v>
      </c>
      <c r="L14" s="733">
        <v>840.7</v>
      </c>
      <c r="M14" s="733">
        <v>840.7</v>
      </c>
      <c r="N14" s="336">
        <v>2010</v>
      </c>
      <c r="O14" t="str">
        <f>IFERROR(VLOOKUP(B14,PFM_eServices!$C$3:$L$200,1,FALSE),"-")</f>
        <v>Belgium</v>
      </c>
    </row>
    <row r="15" spans="1:16" x14ac:dyDescent="0.25">
      <c r="A15" s="336">
        <v>14</v>
      </c>
      <c r="B15" s="361" t="s">
        <v>2778</v>
      </c>
      <c r="C15" s="733">
        <v>3.8340000000000001</v>
      </c>
      <c r="D15" s="733">
        <v>3.8959999999999999</v>
      </c>
      <c r="E15" s="733">
        <v>3.9820000000000002</v>
      </c>
      <c r="F15" s="733">
        <v>4.1040000000000001</v>
      </c>
      <c r="G15" s="733">
        <v>4.056</v>
      </c>
      <c r="M15" s="733">
        <v>4.056</v>
      </c>
      <c r="N15" s="336">
        <v>2005</v>
      </c>
      <c r="O15" t="str">
        <f>IFERROR(VLOOKUP(B15,PFM_eServices!$C$3:$L$200,1,FALSE),"-")</f>
        <v>-</v>
      </c>
    </row>
    <row r="16" spans="1:16" x14ac:dyDescent="0.25">
      <c r="A16" s="336">
        <v>15</v>
      </c>
      <c r="B16" t="s">
        <v>166</v>
      </c>
      <c r="C16" s="733">
        <v>117.9</v>
      </c>
      <c r="D16" s="733">
        <v>123</v>
      </c>
      <c r="E16" s="733">
        <v>124.5</v>
      </c>
      <c r="F16" s="733">
        <v>130.52099999999999</v>
      </c>
      <c r="G16" s="733">
        <v>124.227</v>
      </c>
      <c r="H16" s="733">
        <v>128.02199999999999</v>
      </c>
      <c r="I16" s="733">
        <v>131.60900000000001</v>
      </c>
      <c r="J16" s="733">
        <v>134.197</v>
      </c>
      <c r="K16" s="733">
        <v>141.56899999999999</v>
      </c>
      <c r="L16" s="733">
        <v>146.952</v>
      </c>
      <c r="M16" s="733">
        <v>146.952</v>
      </c>
      <c r="N16" s="336">
        <v>2010</v>
      </c>
      <c r="O16" t="str">
        <f>IFERROR(VLOOKUP(B16,PFM_eServices!$C$3:$L$200,1,FALSE),"-")</f>
        <v>Botswana</v>
      </c>
    </row>
    <row r="17" spans="1:15" x14ac:dyDescent="0.25">
      <c r="A17" s="336">
        <v>16</v>
      </c>
      <c r="B17" t="s">
        <v>172</v>
      </c>
      <c r="F17" s="733">
        <v>9816.1450000000004</v>
      </c>
      <c r="G17" s="733">
        <v>9951.3369999999995</v>
      </c>
      <c r="H17" s="733">
        <v>10488.186</v>
      </c>
      <c r="I17" s="733">
        <v>10884.790999999999</v>
      </c>
      <c r="J17" s="733">
        <v>11157.3</v>
      </c>
      <c r="K17" s="733">
        <v>11474.008</v>
      </c>
      <c r="M17" s="733">
        <v>11474.008</v>
      </c>
      <c r="N17" s="336">
        <v>2009</v>
      </c>
      <c r="O17" t="str">
        <f>IFERROR(VLOOKUP(B17,PFM_eServices!$C$3:$L$200,1,FALSE),"-")</f>
        <v>Brazil</v>
      </c>
    </row>
    <row r="18" spans="1:15" x14ac:dyDescent="0.25">
      <c r="A18" s="336">
        <v>17</v>
      </c>
      <c r="B18" t="s">
        <v>186</v>
      </c>
      <c r="C18" s="733">
        <v>779.4</v>
      </c>
      <c r="D18" s="733">
        <v>729.6</v>
      </c>
      <c r="E18" s="733">
        <v>763.4</v>
      </c>
      <c r="F18" s="733">
        <v>728.9</v>
      </c>
      <c r="G18" s="733">
        <v>680.1</v>
      </c>
      <c r="H18" s="733">
        <v>668</v>
      </c>
      <c r="I18" s="733">
        <v>646</v>
      </c>
      <c r="J18" s="733">
        <v>614.79999999999995</v>
      </c>
      <c r="K18" s="733">
        <v>603.20000000000005</v>
      </c>
      <c r="M18" s="733">
        <v>603.20000000000005</v>
      </c>
      <c r="N18" s="336">
        <v>2009</v>
      </c>
      <c r="O18" t="str">
        <f>IFERROR(VLOOKUP(B18,PFM_eServices!$C$3:$L$200,1,FALSE),"-")</f>
        <v>Bulgaria</v>
      </c>
    </row>
    <row r="19" spans="1:15" x14ac:dyDescent="0.25">
      <c r="A19" s="336">
        <v>18</v>
      </c>
      <c r="B19" t="s">
        <v>193</v>
      </c>
      <c r="C19" s="733">
        <v>49.7</v>
      </c>
      <c r="D19" s="733">
        <v>52.331000000000003</v>
      </c>
      <c r="E19" s="733">
        <v>54.406999999999996</v>
      </c>
      <c r="F19" s="733">
        <v>59.585000000000001</v>
      </c>
      <c r="G19" s="733">
        <v>65.75</v>
      </c>
      <c r="H19" s="733">
        <v>72.789000000000001</v>
      </c>
      <c r="I19" s="733">
        <v>76.762</v>
      </c>
      <c r="M19" s="733">
        <v>76.762</v>
      </c>
      <c r="N19" s="336">
        <v>2007</v>
      </c>
      <c r="O19" t="str">
        <f>IFERROR(VLOOKUP(B19,PFM_eServices!$C$3:$L$200,1,FALSE),"-")</f>
        <v>Burkina Faso</v>
      </c>
    </row>
    <row r="20" spans="1:15" x14ac:dyDescent="0.25">
      <c r="A20" s="336">
        <v>19</v>
      </c>
      <c r="B20" t="s">
        <v>215</v>
      </c>
      <c r="C20" s="733">
        <v>3043.5</v>
      </c>
      <c r="D20" s="733">
        <v>3087.2</v>
      </c>
      <c r="E20" s="733">
        <v>3163.4</v>
      </c>
      <c r="F20" s="733">
        <v>3193.4</v>
      </c>
      <c r="G20" s="733">
        <v>3241</v>
      </c>
      <c r="H20" s="733">
        <v>3310.5</v>
      </c>
      <c r="I20" s="733">
        <v>3383.8</v>
      </c>
      <c r="J20" s="733">
        <v>3493.6</v>
      </c>
      <c r="K20" s="733">
        <v>3563.4</v>
      </c>
      <c r="L20" s="733">
        <v>3609.2739999999999</v>
      </c>
      <c r="M20" s="733">
        <v>3609.2739999999999</v>
      </c>
      <c r="N20" s="336">
        <v>2010</v>
      </c>
      <c r="O20" t="str">
        <f>IFERROR(VLOOKUP(B20,PFM_eServices!$C$3:$L$200,1,FALSE),"-")</f>
        <v>Canada</v>
      </c>
    </row>
    <row r="21" spans="1:15" x14ac:dyDescent="0.25">
      <c r="A21" s="336">
        <v>20</v>
      </c>
      <c r="B21" t="s">
        <v>237</v>
      </c>
      <c r="C21" s="733">
        <v>571.29999999999995</v>
      </c>
      <c r="D21" s="733">
        <v>534.1</v>
      </c>
      <c r="E21" s="733">
        <v>546</v>
      </c>
      <c r="F21" s="733">
        <v>572.5</v>
      </c>
      <c r="G21" s="733">
        <v>561.5</v>
      </c>
      <c r="H21" s="733">
        <v>623.29999999999995</v>
      </c>
      <c r="I21" s="733">
        <v>637.5</v>
      </c>
      <c r="J21" s="733">
        <v>652.9</v>
      </c>
      <c r="M21" s="733">
        <v>652.9</v>
      </c>
      <c r="N21" s="336">
        <v>2008</v>
      </c>
      <c r="O21" t="str">
        <f>IFERROR(VLOOKUP(B21,PFM_eServices!$C$3:$L$200,1,FALSE),"-")</f>
        <v>Chile</v>
      </c>
    </row>
    <row r="22" spans="1:15" x14ac:dyDescent="0.25">
      <c r="A22" s="336">
        <v>21</v>
      </c>
      <c r="B22" t="s">
        <v>255</v>
      </c>
      <c r="C22" s="733">
        <v>1167.579</v>
      </c>
      <c r="D22" s="733">
        <v>1014.9</v>
      </c>
      <c r="E22" s="733">
        <v>1038.0999999999999</v>
      </c>
      <c r="F22" s="733">
        <v>1006</v>
      </c>
      <c r="G22" s="733">
        <v>1032.8</v>
      </c>
      <c r="H22" s="733">
        <v>951.7</v>
      </c>
      <c r="I22" s="733">
        <v>987.05700000000002</v>
      </c>
      <c r="J22" s="733">
        <v>958.1</v>
      </c>
      <c r="K22" s="733">
        <v>839.7</v>
      </c>
      <c r="L22" s="733">
        <v>806.6</v>
      </c>
      <c r="M22" s="733">
        <v>806.6</v>
      </c>
      <c r="N22" s="336">
        <v>2010</v>
      </c>
      <c r="O22" t="str">
        <f>IFERROR(VLOOKUP(B22,PFM_eServices!$C$3:$L$200,1,FALSE),"-")</f>
        <v>Colombia</v>
      </c>
    </row>
    <row r="23" spans="1:15" x14ac:dyDescent="0.25">
      <c r="A23" s="336">
        <v>22</v>
      </c>
      <c r="B23" t="s">
        <v>273</v>
      </c>
      <c r="C23" s="733">
        <v>222.4</v>
      </c>
      <c r="D23" s="733">
        <v>222.3</v>
      </c>
      <c r="E23" s="733">
        <v>227.8</v>
      </c>
      <c r="F23" s="733">
        <v>233.1</v>
      </c>
      <c r="G23" s="733">
        <v>251.5</v>
      </c>
      <c r="H23" s="733">
        <v>264.89999999999998</v>
      </c>
      <c r="I23" s="733">
        <v>266.8</v>
      </c>
      <c r="J23" s="733">
        <v>276.10000000000002</v>
      </c>
      <c r="K23" s="733">
        <v>305.3</v>
      </c>
      <c r="L23" s="733">
        <v>288.5</v>
      </c>
      <c r="M23" s="733">
        <v>288.5</v>
      </c>
      <c r="N23" s="336">
        <v>2010</v>
      </c>
      <c r="O23" t="str">
        <f>IFERROR(VLOOKUP(B23,PFM_eServices!$C$3:$L$200,1,FALSE),"-")</f>
        <v>Costa Rica</v>
      </c>
    </row>
    <row r="24" spans="1:15" x14ac:dyDescent="0.25">
      <c r="A24" s="336">
        <v>23</v>
      </c>
      <c r="B24" t="s">
        <v>285</v>
      </c>
      <c r="C24" s="733">
        <v>588.27700000000004</v>
      </c>
      <c r="D24" s="733">
        <v>572.90499999999997</v>
      </c>
      <c r="E24" s="733">
        <v>533.10799999999995</v>
      </c>
      <c r="F24" s="733">
        <v>528.49300000000005</v>
      </c>
      <c r="G24" s="733">
        <v>499.1</v>
      </c>
      <c r="H24" s="733">
        <v>497.6</v>
      </c>
      <c r="I24" s="733">
        <v>504.7</v>
      </c>
      <c r="J24" s="733">
        <v>481.8</v>
      </c>
      <c r="M24" s="733">
        <v>481.8</v>
      </c>
      <c r="N24" s="336">
        <v>2008</v>
      </c>
      <c r="O24" t="str">
        <f>IFERROR(VLOOKUP(B24,PFM_eServices!$C$3:$L$200,1,FALSE),"-")</f>
        <v>Croatia</v>
      </c>
    </row>
    <row r="25" spans="1:15" x14ac:dyDescent="0.25">
      <c r="A25" s="336">
        <v>24</v>
      </c>
      <c r="B25" t="s">
        <v>292</v>
      </c>
      <c r="C25" s="733">
        <v>3601.8</v>
      </c>
      <c r="D25" s="733">
        <v>3647.5</v>
      </c>
      <c r="E25" s="733">
        <v>3665.2</v>
      </c>
      <c r="F25" s="733">
        <v>3694</v>
      </c>
      <c r="G25" s="733">
        <v>3785.9</v>
      </c>
      <c r="H25" s="733">
        <v>3888.6</v>
      </c>
      <c r="I25" s="733">
        <v>4036.1</v>
      </c>
      <c r="J25" s="733">
        <v>4112.3</v>
      </c>
      <c r="M25" s="733">
        <v>4112.3</v>
      </c>
      <c r="N25" s="336">
        <v>2008</v>
      </c>
      <c r="O25" t="str">
        <f>IFERROR(VLOOKUP(B25,PFM_eServices!$C$3:$L$200,1,FALSE),"-")</f>
        <v>Cuba</v>
      </c>
    </row>
    <row r="26" spans="1:15" x14ac:dyDescent="0.25">
      <c r="A26" s="336">
        <v>25</v>
      </c>
      <c r="B26" t="s">
        <v>299</v>
      </c>
      <c r="C26" s="733">
        <v>57.8</v>
      </c>
      <c r="D26" s="733">
        <v>59.5</v>
      </c>
      <c r="E26" s="733">
        <v>61.1</v>
      </c>
      <c r="F26" s="733">
        <v>61.8</v>
      </c>
      <c r="G26" s="733">
        <v>63.4</v>
      </c>
      <c r="H26" s="733">
        <v>64.8</v>
      </c>
      <c r="I26" s="733">
        <v>65.099999999999994</v>
      </c>
      <c r="J26" s="733">
        <v>67.099999999999994</v>
      </c>
      <c r="K26" s="733">
        <v>69.900000000000006</v>
      </c>
      <c r="L26" s="733">
        <v>71.2</v>
      </c>
      <c r="M26" s="733">
        <v>71.2</v>
      </c>
      <c r="N26" s="336">
        <v>2010</v>
      </c>
      <c r="O26" t="str">
        <f>IFERROR(VLOOKUP(B26,PFM_eServices!$C$3:$L$200,1,FALSE),"-")</f>
        <v>Cyprus</v>
      </c>
    </row>
    <row r="27" spans="1:15" x14ac:dyDescent="0.25">
      <c r="A27" s="336">
        <v>26</v>
      </c>
      <c r="B27" t="s">
        <v>305</v>
      </c>
      <c r="C27" s="733">
        <v>1745.29</v>
      </c>
      <c r="D27" s="733">
        <v>1748.3710000000001</v>
      </c>
      <c r="E27" s="733">
        <v>1711.9770000000001</v>
      </c>
      <c r="F27" s="733">
        <v>1715.12</v>
      </c>
      <c r="G27" s="733">
        <v>1698.952</v>
      </c>
      <c r="H27" s="733">
        <v>1691.1859999999999</v>
      </c>
      <c r="I27" s="733">
        <v>1686.2439999999999</v>
      </c>
      <c r="J27" s="733">
        <v>1698.231</v>
      </c>
      <c r="K27" s="733">
        <v>1678.5440000000001</v>
      </c>
      <c r="L27" s="733">
        <v>1672.039</v>
      </c>
      <c r="M27" s="733">
        <v>1672.039</v>
      </c>
      <c r="N27" s="336">
        <v>2010</v>
      </c>
      <c r="O27" t="str">
        <f>IFERROR(VLOOKUP(B27,PFM_eServices!$C$3:$L$200,1,FALSE),"-")</f>
        <v>Czech Republic</v>
      </c>
    </row>
    <row r="28" spans="1:15" x14ac:dyDescent="0.25">
      <c r="A28" s="336">
        <v>27</v>
      </c>
      <c r="B28" t="s">
        <v>312</v>
      </c>
      <c r="C28" s="733">
        <v>938.495</v>
      </c>
      <c r="D28" s="733">
        <v>948.01800000000003</v>
      </c>
      <c r="E28" s="733">
        <v>928.024</v>
      </c>
      <c r="F28" s="733">
        <v>928.1</v>
      </c>
      <c r="G28" s="733">
        <v>928.404</v>
      </c>
      <c r="H28" s="733">
        <v>931.58</v>
      </c>
      <c r="I28" s="733">
        <v>937.5</v>
      </c>
      <c r="J28" s="733">
        <v>925.6</v>
      </c>
      <c r="K28" s="733">
        <v>930.3</v>
      </c>
      <c r="L28" s="733">
        <v>952.8</v>
      </c>
      <c r="M28" s="733">
        <v>952.8</v>
      </c>
      <c r="N28" s="336">
        <v>2010</v>
      </c>
      <c r="O28" t="str">
        <f>IFERROR(VLOOKUP(B28,PFM_eServices!$C$3:$L$200,1,FALSE),"-")</f>
        <v>Denmark</v>
      </c>
    </row>
    <row r="29" spans="1:15" x14ac:dyDescent="0.25">
      <c r="A29" s="336">
        <v>28</v>
      </c>
      <c r="B29" t="s">
        <v>325</v>
      </c>
      <c r="C29" s="733">
        <v>4.6470000000000002</v>
      </c>
      <c r="G29" s="733">
        <v>4.7590000000000003</v>
      </c>
      <c r="M29" s="733">
        <v>4.7590000000000003</v>
      </c>
      <c r="N29" s="336">
        <v>2005</v>
      </c>
      <c r="O29" t="str">
        <f>IFERROR(VLOOKUP(B29,PFM_eServices!$C$3:$L$200,1,FALSE),"-")</f>
        <v>Dominica</v>
      </c>
    </row>
    <row r="30" spans="1:15" x14ac:dyDescent="0.25">
      <c r="A30" s="336">
        <v>29</v>
      </c>
      <c r="B30" t="s">
        <v>334</v>
      </c>
      <c r="I30" s="733">
        <v>460.18200000000002</v>
      </c>
      <c r="J30" s="733">
        <v>492.44400000000002</v>
      </c>
      <c r="M30" s="733">
        <v>492.44400000000002</v>
      </c>
      <c r="N30" s="336">
        <v>2008</v>
      </c>
      <c r="O30" t="str">
        <f>IFERROR(VLOOKUP(B30,PFM_eServices!$C$3:$L$200,1,FALSE),"-")</f>
        <v>Ecuador</v>
      </c>
    </row>
    <row r="31" spans="1:15" x14ac:dyDescent="0.25">
      <c r="A31" s="336">
        <v>30</v>
      </c>
      <c r="B31" t="s">
        <v>340</v>
      </c>
      <c r="C31" s="733">
        <v>6004</v>
      </c>
      <c r="D31" s="733">
        <v>6046</v>
      </c>
      <c r="E31" s="733">
        <v>6151</v>
      </c>
      <c r="F31" s="733">
        <v>6260</v>
      </c>
      <c r="G31" s="733">
        <v>5593</v>
      </c>
      <c r="H31" s="733">
        <v>6321</v>
      </c>
      <c r="I31" s="733">
        <v>6358</v>
      </c>
      <c r="J31" s="733">
        <v>6460</v>
      </c>
      <c r="K31" s="733">
        <v>6436</v>
      </c>
      <c r="L31" s="733">
        <v>6379</v>
      </c>
      <c r="M31" s="733">
        <v>6379</v>
      </c>
      <c r="N31" s="336">
        <v>2010</v>
      </c>
      <c r="O31" t="str">
        <f>IFERROR(VLOOKUP(B31,PFM_eServices!$C$3:$L$200,1,FALSE),"-")</f>
        <v>Egypt</v>
      </c>
    </row>
    <row r="32" spans="1:15" x14ac:dyDescent="0.25">
      <c r="A32" s="336">
        <v>31</v>
      </c>
      <c r="B32" t="s">
        <v>362</v>
      </c>
      <c r="C32" s="733">
        <v>168.5</v>
      </c>
      <c r="D32" s="733">
        <v>158.30000000000001</v>
      </c>
      <c r="E32" s="733">
        <v>158.19999999999999</v>
      </c>
      <c r="F32" s="733">
        <v>154.6</v>
      </c>
      <c r="G32" s="733">
        <v>151.30000000000001</v>
      </c>
      <c r="H32" s="733">
        <v>164.1</v>
      </c>
      <c r="I32" s="733">
        <v>159.69999999999999</v>
      </c>
      <c r="J32" s="733">
        <v>157.6</v>
      </c>
      <c r="K32" s="733">
        <v>160.80000000000001</v>
      </c>
      <c r="L32" s="733">
        <v>159.69999999999999</v>
      </c>
      <c r="M32" s="733">
        <v>159.69999999999999</v>
      </c>
      <c r="N32" s="336">
        <v>2010</v>
      </c>
      <c r="O32" t="str">
        <f>IFERROR(VLOOKUP(B32,PFM_eServices!$C$3:$L$200,1,FALSE),"-")</f>
        <v>Estonia</v>
      </c>
    </row>
    <row r="33" spans="1:15" x14ac:dyDescent="0.25">
      <c r="A33" s="336">
        <v>32</v>
      </c>
      <c r="B33" t="s">
        <v>369</v>
      </c>
      <c r="F33" s="733">
        <v>611.72299999999996</v>
      </c>
      <c r="M33" s="733">
        <v>611.72299999999996</v>
      </c>
      <c r="N33" s="336">
        <v>2004</v>
      </c>
      <c r="O33" t="str">
        <f>IFERROR(VLOOKUP(B33,PFM_eServices!$C$3:$L$200,1,FALSE),"-")</f>
        <v>Ethiopia</v>
      </c>
    </row>
    <row r="34" spans="1:15" x14ac:dyDescent="0.25">
      <c r="A34" s="336">
        <v>33</v>
      </c>
      <c r="B34" t="s">
        <v>376</v>
      </c>
      <c r="C34" s="733">
        <v>37.061999999999998</v>
      </c>
      <c r="D34" s="733">
        <v>37.258000000000003</v>
      </c>
      <c r="E34" s="733">
        <v>37.533000000000001</v>
      </c>
      <c r="F34" s="733">
        <v>38.643999999999998</v>
      </c>
      <c r="G34" s="733">
        <v>38.088999999999999</v>
      </c>
      <c r="H34" s="733">
        <v>38.366</v>
      </c>
      <c r="I34" s="733">
        <v>38.341000000000001</v>
      </c>
      <c r="J34" s="733">
        <v>38.396999999999998</v>
      </c>
      <c r="M34" s="733">
        <v>38.396999999999998</v>
      </c>
      <c r="N34" s="336">
        <v>2008</v>
      </c>
      <c r="O34" t="str">
        <f>IFERROR(VLOOKUP(B34,PFM_eServices!$C$3:$L$200,1,FALSE),"-")</f>
        <v>Fiji</v>
      </c>
    </row>
    <row r="35" spans="1:15" x14ac:dyDescent="0.25">
      <c r="A35" s="336">
        <v>34</v>
      </c>
      <c r="B35" t="s">
        <v>382</v>
      </c>
      <c r="C35" s="733">
        <v>644</v>
      </c>
      <c r="D35" s="733">
        <v>644</v>
      </c>
      <c r="E35" s="733">
        <v>651</v>
      </c>
      <c r="F35" s="733">
        <v>656</v>
      </c>
      <c r="G35" s="733">
        <v>654</v>
      </c>
      <c r="H35" s="733">
        <v>655</v>
      </c>
      <c r="I35" s="733">
        <v>657</v>
      </c>
      <c r="J35" s="733">
        <v>666</v>
      </c>
      <c r="K35" s="733">
        <v>615.1</v>
      </c>
      <c r="L35" s="733">
        <v>611.70000000000005</v>
      </c>
      <c r="M35" s="733">
        <v>611.70000000000005</v>
      </c>
      <c r="N35" s="336">
        <v>2010</v>
      </c>
      <c r="O35" t="str">
        <f>IFERROR(VLOOKUP(B35,PFM_eServices!$C$3:$L$200,1,FALSE),"-")</f>
        <v>Finland</v>
      </c>
    </row>
    <row r="36" spans="1:15" x14ac:dyDescent="0.25">
      <c r="A36" s="336">
        <v>35</v>
      </c>
      <c r="B36" t="s">
        <v>388</v>
      </c>
      <c r="C36" s="733">
        <v>6639</v>
      </c>
      <c r="D36" s="733">
        <v>6737</v>
      </c>
      <c r="E36" s="733">
        <v>6827</v>
      </c>
      <c r="F36" s="733">
        <v>6789</v>
      </c>
      <c r="G36" s="733">
        <v>6683</v>
      </c>
      <c r="H36" s="733">
        <v>6718</v>
      </c>
      <c r="M36" s="733">
        <v>6718</v>
      </c>
      <c r="N36" s="336">
        <v>2006</v>
      </c>
      <c r="O36" t="str">
        <f>IFERROR(VLOOKUP(B36,PFM_eServices!$C$3:$L$200,1,FALSE),"-")</f>
        <v>France</v>
      </c>
    </row>
    <row r="37" spans="1:15" x14ac:dyDescent="0.25">
      <c r="A37" s="336">
        <v>36</v>
      </c>
      <c r="B37" t="s">
        <v>402</v>
      </c>
      <c r="D37" s="733">
        <v>431.3</v>
      </c>
      <c r="E37" s="733">
        <v>436.1</v>
      </c>
      <c r="F37" s="733">
        <v>407.4</v>
      </c>
      <c r="G37" s="733">
        <v>401.2</v>
      </c>
      <c r="H37" s="733">
        <v>360.3</v>
      </c>
      <c r="M37" s="733">
        <v>360.3</v>
      </c>
      <c r="N37" s="336">
        <v>2006</v>
      </c>
      <c r="O37" t="str">
        <f>IFERROR(VLOOKUP(B37,PFM_eServices!$C$3:$L$200,1,FALSE),"-")</f>
        <v>Georgia</v>
      </c>
    </row>
    <row r="38" spans="1:15" x14ac:dyDescent="0.25">
      <c r="A38" s="336">
        <v>37</v>
      </c>
      <c r="B38" t="s">
        <v>408</v>
      </c>
      <c r="C38" s="733">
        <v>6185</v>
      </c>
      <c r="D38" s="733">
        <v>6107</v>
      </c>
      <c r="E38" s="733">
        <v>6082</v>
      </c>
      <c r="F38" s="733">
        <v>5920</v>
      </c>
      <c r="G38" s="733">
        <v>5797</v>
      </c>
      <c r="H38" s="733">
        <v>5834</v>
      </c>
      <c r="I38" s="733">
        <v>5826</v>
      </c>
      <c r="J38" s="733">
        <v>5840</v>
      </c>
      <c r="K38" s="733">
        <v>5924</v>
      </c>
      <c r="L38" s="733">
        <v>5981</v>
      </c>
      <c r="M38" s="733">
        <v>5981</v>
      </c>
      <c r="N38" s="336">
        <v>2010</v>
      </c>
      <c r="O38" t="str">
        <f>IFERROR(VLOOKUP(B38,PFM_eServices!$C$3:$L$200,1,FALSE),"-")</f>
        <v>Germany</v>
      </c>
    </row>
    <row r="39" spans="1:15" x14ac:dyDescent="0.25">
      <c r="A39" s="336">
        <v>38</v>
      </c>
      <c r="B39" s="361" t="s">
        <v>2835</v>
      </c>
      <c r="C39" s="733">
        <v>3.8</v>
      </c>
      <c r="D39" s="733">
        <v>3.9</v>
      </c>
      <c r="E39" s="733">
        <v>4</v>
      </c>
      <c r="F39" s="733">
        <v>4</v>
      </c>
      <c r="G39" s="733">
        <v>4.0999999999999996</v>
      </c>
      <c r="H39" s="733">
        <v>4</v>
      </c>
      <c r="I39" s="733">
        <v>4.0999999999999996</v>
      </c>
      <c r="M39" s="733">
        <v>4.0999999999999996</v>
      </c>
      <c r="N39" s="336">
        <v>2007</v>
      </c>
      <c r="O39" t="str">
        <f>IFERROR(VLOOKUP(B39,PFM_eServices!$C$3:$L$200,1,FALSE),"-")</f>
        <v>-</v>
      </c>
    </row>
    <row r="40" spans="1:15" x14ac:dyDescent="0.25">
      <c r="A40" s="336">
        <v>39</v>
      </c>
      <c r="B40" t="s">
        <v>422</v>
      </c>
      <c r="C40" s="733">
        <v>861.18499999999995</v>
      </c>
      <c r="D40" s="733">
        <v>890.92399999999998</v>
      </c>
      <c r="E40" s="733">
        <v>919.92899999999997</v>
      </c>
      <c r="F40" s="733">
        <v>996.76099999999997</v>
      </c>
      <c r="G40" s="733">
        <v>965.471</v>
      </c>
      <c r="H40" s="733">
        <v>1004.883</v>
      </c>
      <c r="I40" s="733">
        <v>1018.002</v>
      </c>
      <c r="J40" s="733">
        <v>1022.121</v>
      </c>
      <c r="M40" s="733">
        <v>1022.121</v>
      </c>
      <c r="N40" s="336">
        <v>2008</v>
      </c>
      <c r="O40" t="str">
        <f>IFERROR(VLOOKUP(B40,PFM_eServices!$C$3:$L$200,1,FALSE),"-")</f>
        <v>Greece</v>
      </c>
    </row>
    <row r="41" spans="1:15" x14ac:dyDescent="0.25">
      <c r="A41" s="336">
        <v>40</v>
      </c>
      <c r="B41" s="361" t="s">
        <v>2847</v>
      </c>
      <c r="D41" s="733">
        <v>15.69</v>
      </c>
      <c r="E41" s="733">
        <v>15.12</v>
      </c>
      <c r="M41" s="733">
        <v>15.12</v>
      </c>
      <c r="N41" s="336">
        <v>2003</v>
      </c>
      <c r="O41" t="str">
        <f>IFERROR(VLOOKUP(B41,PFM_eServices!$C$3:$L$200,1,FALSE),"-")</f>
        <v>-</v>
      </c>
    </row>
    <row r="42" spans="1:15" x14ac:dyDescent="0.25">
      <c r="A42" s="336">
        <v>41</v>
      </c>
      <c r="B42" t="s">
        <v>428</v>
      </c>
      <c r="F42" s="733">
        <v>191.39400000000001</v>
      </c>
      <c r="M42" s="733">
        <v>191.39400000000001</v>
      </c>
      <c r="N42" s="336">
        <v>2004</v>
      </c>
      <c r="O42" t="str">
        <f>IFERROR(VLOOKUP(B42,PFM_eServices!$C$3:$L$200,1,FALSE),"-")</f>
        <v>Guatemala</v>
      </c>
    </row>
    <row r="43" spans="1:15" x14ac:dyDescent="0.25">
      <c r="A43" s="336">
        <v>42</v>
      </c>
      <c r="B43" t="s">
        <v>435</v>
      </c>
      <c r="C43" s="733">
        <v>47.953000000000003</v>
      </c>
      <c r="D43" s="733">
        <v>48.331000000000003</v>
      </c>
      <c r="E43" s="733">
        <v>50.790999999999997</v>
      </c>
      <c r="F43" s="733">
        <v>52.695</v>
      </c>
      <c r="G43" s="733">
        <v>69.787000000000006</v>
      </c>
      <c r="H43" s="733">
        <v>71.497</v>
      </c>
      <c r="I43" s="733">
        <v>72.578000000000003</v>
      </c>
      <c r="J43" s="733">
        <v>97.25</v>
      </c>
      <c r="K43" s="733">
        <v>97.254000000000005</v>
      </c>
      <c r="M43" s="733">
        <v>97.254000000000005</v>
      </c>
      <c r="N43" s="336">
        <v>2009</v>
      </c>
      <c r="O43" t="str">
        <f>IFERROR(VLOOKUP(B43,PFM_eServices!$C$3:$L$200,1,FALSE),"-")</f>
        <v>Guinea</v>
      </c>
    </row>
    <row r="44" spans="1:15" x14ac:dyDescent="0.25">
      <c r="A44" s="336">
        <v>43</v>
      </c>
      <c r="B44" t="s">
        <v>458</v>
      </c>
      <c r="C44" s="733">
        <v>180.15199999999999</v>
      </c>
      <c r="D44" s="733">
        <v>139.56</v>
      </c>
      <c r="E44" s="733">
        <v>130.97999999999999</v>
      </c>
      <c r="F44" s="733">
        <v>145.89099999999999</v>
      </c>
      <c r="M44" s="733">
        <v>145.89099999999999</v>
      </c>
      <c r="N44" s="336">
        <v>2004</v>
      </c>
      <c r="O44" t="str">
        <f>IFERROR(VLOOKUP(B44,PFM_eServices!$C$3:$L$200,1,FALSE),"-")</f>
        <v>Honduras</v>
      </c>
    </row>
    <row r="45" spans="1:15" x14ac:dyDescent="0.25">
      <c r="A45" s="336">
        <v>44</v>
      </c>
      <c r="B45" t="s">
        <v>465</v>
      </c>
      <c r="C45" s="733">
        <v>252.3</v>
      </c>
      <c r="D45" s="733">
        <v>248.2</v>
      </c>
      <c r="E45" s="733">
        <v>244.8</v>
      </c>
      <c r="F45" s="733">
        <v>238.1</v>
      </c>
      <c r="G45" s="733">
        <v>232.2</v>
      </c>
      <c r="H45" s="733">
        <v>231</v>
      </c>
      <c r="I45" s="733">
        <v>231.2</v>
      </c>
      <c r="J45" s="733">
        <v>232.8</v>
      </c>
      <c r="K45" s="733">
        <v>240.3</v>
      </c>
      <c r="L45" s="733">
        <v>245.8</v>
      </c>
      <c r="M45" s="733">
        <v>245.8</v>
      </c>
      <c r="N45" s="336">
        <v>2010</v>
      </c>
      <c r="O45" t="str">
        <f>IFERROR(VLOOKUP(B45,PFM_eServices!$C$3:$L$200,1,FALSE),"-")</f>
        <v>Hong Kong SAR, China</v>
      </c>
    </row>
    <row r="46" spans="1:15" x14ac:dyDescent="0.25">
      <c r="A46" s="336">
        <v>45</v>
      </c>
      <c r="B46" t="s">
        <v>471</v>
      </c>
      <c r="C46" s="733">
        <v>839.38900000000001</v>
      </c>
      <c r="D46" s="733">
        <v>863.01800000000003</v>
      </c>
      <c r="E46" s="733">
        <v>875.99400000000003</v>
      </c>
      <c r="F46" s="733">
        <v>872.11</v>
      </c>
      <c r="G46" s="733">
        <v>874.4</v>
      </c>
      <c r="H46" s="733">
        <v>864.6</v>
      </c>
      <c r="I46" s="733">
        <v>838.7</v>
      </c>
      <c r="J46" s="733">
        <v>822.3</v>
      </c>
      <c r="K46" s="733">
        <v>846</v>
      </c>
      <c r="M46" s="733">
        <v>846</v>
      </c>
      <c r="N46" s="336">
        <v>2009</v>
      </c>
      <c r="O46" t="str">
        <f>IFERROR(VLOOKUP(B46,PFM_eServices!$C$3:$L$200,1,FALSE),"-")</f>
        <v>Hungary</v>
      </c>
    </row>
    <row r="47" spans="1:15" x14ac:dyDescent="0.25">
      <c r="A47" s="336">
        <v>46</v>
      </c>
      <c r="B47" t="s">
        <v>483</v>
      </c>
      <c r="C47" s="733">
        <v>19137.5</v>
      </c>
      <c r="D47" s="733">
        <v>18773.400000000001</v>
      </c>
      <c r="E47" s="733">
        <v>18579.7</v>
      </c>
      <c r="F47" s="733">
        <v>18196.7</v>
      </c>
      <c r="G47" s="733">
        <v>18006.599999999999</v>
      </c>
      <c r="M47" s="733">
        <v>18006.599999999999</v>
      </c>
      <c r="N47" s="336">
        <v>2005</v>
      </c>
      <c r="O47" t="str">
        <f>IFERROR(VLOOKUP(B47,PFM_eServices!$C$3:$L$200,1,FALSE),"-")</f>
        <v>India</v>
      </c>
    </row>
    <row r="48" spans="1:15" x14ac:dyDescent="0.25">
      <c r="A48" s="336">
        <v>47</v>
      </c>
      <c r="B48" t="s">
        <v>490</v>
      </c>
      <c r="C48" s="733">
        <v>3945.8</v>
      </c>
      <c r="E48" s="733">
        <v>3542</v>
      </c>
      <c r="M48" s="733">
        <v>3542</v>
      </c>
      <c r="N48" s="336">
        <v>2003</v>
      </c>
      <c r="O48" t="str">
        <f>IFERROR(VLOOKUP(B48,PFM_eServices!$C$3:$L$200,1,FALSE),"-")</f>
        <v>Indonesia</v>
      </c>
    </row>
    <row r="49" spans="1:15" x14ac:dyDescent="0.25">
      <c r="A49" s="336">
        <v>48</v>
      </c>
      <c r="B49" t="s">
        <v>497</v>
      </c>
      <c r="G49" s="733">
        <v>3944.6</v>
      </c>
      <c r="H49" s="733">
        <v>3855.8</v>
      </c>
      <c r="I49" s="733">
        <v>3898.9</v>
      </c>
      <c r="J49" s="733">
        <v>3934.4</v>
      </c>
      <c r="M49" s="733">
        <v>3934.4</v>
      </c>
      <c r="N49" s="336">
        <v>2008</v>
      </c>
      <c r="O49" t="str">
        <f>IFERROR(VLOOKUP(B49,PFM_eServices!$C$3:$L$200,1,FALSE),"-")</f>
        <v>Iran</v>
      </c>
    </row>
    <row r="50" spans="1:15" x14ac:dyDescent="0.25">
      <c r="A50" s="336">
        <v>49</v>
      </c>
      <c r="B50" t="s">
        <v>511</v>
      </c>
      <c r="C50" s="733">
        <v>323.3</v>
      </c>
      <c r="D50" s="733">
        <v>336</v>
      </c>
      <c r="E50" s="733">
        <v>338.6</v>
      </c>
      <c r="F50" s="733">
        <v>344.6</v>
      </c>
      <c r="G50" s="733">
        <v>349.9</v>
      </c>
      <c r="H50" s="733">
        <v>356.6</v>
      </c>
      <c r="I50" s="733">
        <v>368.1</v>
      </c>
      <c r="J50" s="733">
        <v>373.3</v>
      </c>
      <c r="K50" s="733">
        <v>406.9</v>
      </c>
      <c r="L50" s="733">
        <v>402.1</v>
      </c>
      <c r="M50" s="733">
        <v>402.1</v>
      </c>
      <c r="N50" s="336">
        <v>2010</v>
      </c>
      <c r="O50" t="str">
        <f>IFERROR(VLOOKUP(B50,PFM_eServices!$C$3:$L$200,1,FALSE),"-")</f>
        <v>Ireland</v>
      </c>
    </row>
    <row r="51" spans="1:15" x14ac:dyDescent="0.25">
      <c r="A51" s="336">
        <v>50</v>
      </c>
      <c r="B51" s="361" t="s">
        <v>6840</v>
      </c>
      <c r="C51" s="733">
        <v>9.3000000000000007</v>
      </c>
      <c r="H51" s="733">
        <v>10</v>
      </c>
      <c r="M51" s="733">
        <v>10</v>
      </c>
      <c r="N51" s="336">
        <v>2005</v>
      </c>
      <c r="O51" t="str">
        <f>IFERROR(VLOOKUP(B51,PFM_eServices!$C$3:$L$200,1,FALSE),"-")</f>
        <v>-</v>
      </c>
    </row>
    <row r="52" spans="1:15" x14ac:dyDescent="0.25">
      <c r="A52" s="336">
        <v>51</v>
      </c>
      <c r="B52" t="s">
        <v>518</v>
      </c>
      <c r="C52" s="733">
        <v>425.8</v>
      </c>
      <c r="D52" s="733">
        <v>437.6</v>
      </c>
      <c r="E52" s="733">
        <v>435</v>
      </c>
      <c r="F52" s="733">
        <v>430.4</v>
      </c>
      <c r="G52" s="733">
        <v>440.5</v>
      </c>
      <c r="H52" s="733">
        <v>447.8</v>
      </c>
      <c r="I52" s="733">
        <v>471.8</v>
      </c>
      <c r="J52" s="733">
        <v>482.6</v>
      </c>
      <c r="K52" s="733">
        <v>487.6</v>
      </c>
      <c r="L52" s="733">
        <v>502.9</v>
      </c>
      <c r="M52" s="733">
        <v>502.9</v>
      </c>
      <c r="N52" s="336">
        <v>2010</v>
      </c>
      <c r="O52" t="str">
        <f>IFERROR(VLOOKUP(B52,PFM_eServices!$C$3:$L$200,1,FALSE),"-")</f>
        <v>Israel</v>
      </c>
    </row>
    <row r="53" spans="1:15" x14ac:dyDescent="0.25">
      <c r="A53" s="336">
        <v>52</v>
      </c>
      <c r="B53" t="s">
        <v>525</v>
      </c>
      <c r="C53" s="733">
        <v>3673.1</v>
      </c>
      <c r="D53" s="733">
        <v>3681.7</v>
      </c>
      <c r="E53" s="733">
        <v>3658.4</v>
      </c>
      <c r="F53" s="733">
        <v>3642</v>
      </c>
      <c r="G53" s="733">
        <v>3635.5</v>
      </c>
      <c r="H53" s="733">
        <v>3635.9</v>
      </c>
      <c r="I53" s="733">
        <v>3618.3</v>
      </c>
      <c r="J53" s="733">
        <v>3586.6</v>
      </c>
      <c r="K53" s="733">
        <v>3545</v>
      </c>
      <c r="L53" s="733">
        <v>3479.1</v>
      </c>
      <c r="M53" s="733">
        <v>3479.1</v>
      </c>
      <c r="N53" s="336">
        <v>2010</v>
      </c>
      <c r="O53" t="str">
        <f>IFERROR(VLOOKUP(B53,PFM_eServices!$C$3:$L$200,1,FALSE),"-")</f>
        <v>Italy</v>
      </c>
    </row>
    <row r="54" spans="1:15" x14ac:dyDescent="0.25">
      <c r="A54" s="336">
        <v>53</v>
      </c>
      <c r="B54" t="s">
        <v>538</v>
      </c>
      <c r="C54" s="733">
        <v>5245.3</v>
      </c>
      <c r="H54" s="733">
        <v>4449.8999999999996</v>
      </c>
      <c r="K54" s="733">
        <v>4418.3</v>
      </c>
      <c r="M54" s="733">
        <v>4449.8999999999996</v>
      </c>
      <c r="N54" s="336">
        <v>2009</v>
      </c>
      <c r="O54" t="str">
        <f>IFERROR(VLOOKUP(B54,PFM_eServices!$C$3:$L$200,1,FALSE),"-")</f>
        <v>Japan</v>
      </c>
    </row>
    <row r="55" spans="1:15" x14ac:dyDescent="0.25">
      <c r="A55" s="336">
        <v>54</v>
      </c>
      <c r="B55" s="361" t="s">
        <v>6841</v>
      </c>
      <c r="C55" s="733">
        <v>6.12</v>
      </c>
      <c r="D55" s="733">
        <v>6.31</v>
      </c>
      <c r="E55" s="733">
        <v>6.41</v>
      </c>
      <c r="F55" s="733">
        <v>6.51</v>
      </c>
      <c r="G55" s="733">
        <v>6.43</v>
      </c>
      <c r="H55" s="733">
        <v>6.56</v>
      </c>
      <c r="I55" s="733">
        <v>6.63</v>
      </c>
      <c r="J55" s="733">
        <v>6.65</v>
      </c>
      <c r="K55" s="733">
        <v>6.83</v>
      </c>
      <c r="L55" s="733">
        <v>6.78</v>
      </c>
      <c r="M55" s="733">
        <v>6.78</v>
      </c>
      <c r="N55" s="336">
        <v>2010</v>
      </c>
      <c r="O55" t="str">
        <f>IFERROR(VLOOKUP(B55,PFM_eServices!$C$3:$L$200,1,FALSE),"-")</f>
        <v>-</v>
      </c>
    </row>
    <row r="56" spans="1:15" x14ac:dyDescent="0.25">
      <c r="A56" s="336">
        <v>55</v>
      </c>
      <c r="B56" t="s">
        <v>545</v>
      </c>
      <c r="C56" s="733">
        <v>247.40100000000001</v>
      </c>
      <c r="D56" s="733">
        <v>251.226</v>
      </c>
      <c r="E56" s="733">
        <v>253.12</v>
      </c>
      <c r="F56" s="733">
        <v>248.37299999999999</v>
      </c>
      <c r="G56" s="733">
        <v>255.41200000000001</v>
      </c>
      <c r="H56" s="733">
        <v>261.89999999999998</v>
      </c>
      <c r="I56" s="733">
        <v>275.5</v>
      </c>
      <c r="J56" s="733">
        <v>287.89999999999998</v>
      </c>
      <c r="K56" s="733">
        <v>300.5</v>
      </c>
      <c r="M56" s="733">
        <v>300.5</v>
      </c>
      <c r="N56" s="336">
        <v>2009</v>
      </c>
      <c r="O56" t="str">
        <f>IFERROR(VLOOKUP(B56,PFM_eServices!$C$3:$L$200,1,FALSE),"-")</f>
        <v>Jordan</v>
      </c>
    </row>
    <row r="57" spans="1:15" x14ac:dyDescent="0.25">
      <c r="A57" s="336">
        <v>56</v>
      </c>
      <c r="B57" t="s">
        <v>1246</v>
      </c>
      <c r="C57" s="733">
        <v>373.7</v>
      </c>
      <c r="D57" s="733">
        <v>366.9</v>
      </c>
      <c r="E57" s="733">
        <v>361.1</v>
      </c>
      <c r="F57" s="733">
        <v>359.8</v>
      </c>
      <c r="G57" s="733">
        <v>358.3</v>
      </c>
      <c r="H57" s="733">
        <v>319.7</v>
      </c>
      <c r="I57" s="733">
        <v>329.9</v>
      </c>
      <c r="M57" s="733">
        <v>329.9</v>
      </c>
      <c r="N57" s="336">
        <v>2007</v>
      </c>
      <c r="O57" t="str">
        <f>IFERROR(VLOOKUP(B57,PFM_eServices!$C$3:$L$200,1,FALSE),"-")</f>
        <v>Kyrgyz Republic</v>
      </c>
    </row>
    <row r="58" spans="1:15" x14ac:dyDescent="0.25">
      <c r="A58" s="336">
        <v>57</v>
      </c>
      <c r="B58" t="s">
        <v>591</v>
      </c>
      <c r="C58" s="733">
        <v>316.3</v>
      </c>
      <c r="D58" s="733">
        <v>315.2</v>
      </c>
      <c r="E58" s="733">
        <v>316.8</v>
      </c>
      <c r="F58" s="733">
        <v>315.3</v>
      </c>
      <c r="G58" s="733">
        <v>313.5</v>
      </c>
      <c r="H58" s="733">
        <v>316.39999999999998</v>
      </c>
      <c r="I58" s="733">
        <v>318.10000000000002</v>
      </c>
      <c r="J58" s="733">
        <v>320.10000000000002</v>
      </c>
      <c r="K58" s="733">
        <v>298.10000000000002</v>
      </c>
      <c r="L58" s="733">
        <v>273.60000000000002</v>
      </c>
      <c r="M58" s="733">
        <v>273.60000000000002</v>
      </c>
      <c r="N58" s="336">
        <v>2010</v>
      </c>
      <c r="O58" t="str">
        <f>IFERROR(VLOOKUP(B58,PFM_eServices!$C$3:$L$200,1,FALSE),"-")</f>
        <v>Latvia</v>
      </c>
    </row>
    <row r="59" spans="1:15" x14ac:dyDescent="0.25">
      <c r="A59" s="336">
        <v>58</v>
      </c>
      <c r="B59" t="s">
        <v>623</v>
      </c>
      <c r="C59" s="733">
        <v>454.2</v>
      </c>
      <c r="D59" s="733">
        <v>436.5</v>
      </c>
      <c r="E59" s="733">
        <v>455.4</v>
      </c>
      <c r="F59" s="733">
        <v>444.3</v>
      </c>
      <c r="G59" s="733">
        <v>434.2</v>
      </c>
      <c r="H59" s="733">
        <v>432.7</v>
      </c>
      <c r="I59" s="733">
        <v>430.8</v>
      </c>
      <c r="J59" s="733">
        <v>428.5</v>
      </c>
      <c r="K59" s="733">
        <v>417.5</v>
      </c>
      <c r="L59" s="733">
        <v>400.2</v>
      </c>
      <c r="M59" s="733">
        <v>400.2</v>
      </c>
      <c r="N59" s="336">
        <v>2010</v>
      </c>
      <c r="O59" t="str">
        <f>IFERROR(VLOOKUP(B59,PFM_eServices!$C$3:$L$200,1,FALSE),"-")</f>
        <v>Lithuania</v>
      </c>
    </row>
    <row r="60" spans="1:15" x14ac:dyDescent="0.25">
      <c r="A60" s="336">
        <v>59</v>
      </c>
      <c r="B60" t="s">
        <v>630</v>
      </c>
      <c r="C60" s="733">
        <v>44</v>
      </c>
      <c r="D60" s="733">
        <v>45.9</v>
      </c>
      <c r="E60" s="733">
        <v>47.3</v>
      </c>
      <c r="F60" s="733">
        <v>48.2</v>
      </c>
      <c r="G60" s="733">
        <v>49.4</v>
      </c>
      <c r="H60" s="733">
        <v>49.7</v>
      </c>
      <c r="I60" s="733">
        <v>50.6</v>
      </c>
      <c r="J60" s="733">
        <v>53.3</v>
      </c>
      <c r="K60" s="733">
        <v>55.9</v>
      </c>
      <c r="L60" s="733">
        <v>57</v>
      </c>
      <c r="M60" s="733">
        <v>57</v>
      </c>
      <c r="N60" s="336">
        <v>2010</v>
      </c>
      <c r="O60" t="str">
        <f>IFERROR(VLOOKUP(B60,PFM_eServices!$C$3:$L$200,1,FALSE),"-")</f>
        <v>Luxembourg</v>
      </c>
    </row>
    <row r="61" spans="1:15" x14ac:dyDescent="0.25">
      <c r="A61" s="336">
        <v>60</v>
      </c>
      <c r="B61" t="s">
        <v>636</v>
      </c>
      <c r="C61" s="733">
        <v>17.5</v>
      </c>
      <c r="D61" s="733">
        <v>17.899999999999999</v>
      </c>
      <c r="E61" s="733">
        <v>18.100000000000001</v>
      </c>
      <c r="F61" s="733">
        <v>18.899999999999999</v>
      </c>
      <c r="G61" s="733">
        <v>19.7</v>
      </c>
      <c r="H61" s="733">
        <v>20.6</v>
      </c>
      <c r="I61" s="733">
        <v>21.5</v>
      </c>
      <c r="J61" s="733">
        <v>22.7</v>
      </c>
      <c r="K61" s="733">
        <v>24.125</v>
      </c>
      <c r="L61" s="733">
        <v>25.071999999999999</v>
      </c>
      <c r="M61" s="733">
        <v>25.071999999999999</v>
      </c>
      <c r="N61" s="336">
        <v>2010</v>
      </c>
      <c r="O61" t="str">
        <f>IFERROR(VLOOKUP(B61,PFM_eServices!$C$3:$L$200,1,FALSE),"-")</f>
        <v>Macao SAR, China</v>
      </c>
    </row>
    <row r="62" spans="1:15" x14ac:dyDescent="0.25">
      <c r="A62" s="336">
        <v>61</v>
      </c>
      <c r="B62" t="s">
        <v>2418</v>
      </c>
      <c r="C62" s="733">
        <v>130.727</v>
      </c>
      <c r="D62" s="733">
        <v>133.43199999999999</v>
      </c>
      <c r="E62" s="733">
        <v>134.46700000000001</v>
      </c>
      <c r="F62" s="733">
        <v>132.875</v>
      </c>
      <c r="G62" s="733">
        <v>127.94799999999999</v>
      </c>
      <c r="M62" s="733">
        <v>127.94799999999999</v>
      </c>
      <c r="N62" s="336">
        <v>2005</v>
      </c>
      <c r="O62" t="str">
        <f>IFERROR(VLOOKUP(B62,PFM_eServices!$C$3:$L$200,1,FALSE),"-")</f>
        <v>Macedonia</v>
      </c>
    </row>
    <row r="63" spans="1:15" x14ac:dyDescent="0.25">
      <c r="A63" s="336">
        <v>62</v>
      </c>
      <c r="B63" t="s">
        <v>648</v>
      </c>
      <c r="C63" s="733">
        <v>279.10000000000002</v>
      </c>
      <c r="G63" s="733">
        <v>233.1</v>
      </c>
      <c r="M63" s="733">
        <v>233.1</v>
      </c>
      <c r="N63" s="336">
        <v>2005</v>
      </c>
      <c r="O63" t="str">
        <f>IFERROR(VLOOKUP(B63,PFM_eServices!$C$3:$L$200,1,FALSE),"-")</f>
        <v>Madagascar</v>
      </c>
    </row>
    <row r="64" spans="1:15" x14ac:dyDescent="0.25">
      <c r="A64" s="336">
        <v>63</v>
      </c>
      <c r="B64" t="s">
        <v>662</v>
      </c>
      <c r="C64" s="733">
        <v>1140.5</v>
      </c>
      <c r="D64" s="733">
        <v>1151.5</v>
      </c>
      <c r="E64" s="733">
        <v>1240.2</v>
      </c>
      <c r="F64" s="733">
        <v>1302.0999999999999</v>
      </c>
      <c r="G64" s="733">
        <v>1307.9000000000001</v>
      </c>
      <c r="H64" s="733">
        <v>1285.5</v>
      </c>
      <c r="I64" s="733">
        <v>1357.2</v>
      </c>
      <c r="J64" s="733">
        <v>1411.5</v>
      </c>
      <c r="M64" s="733">
        <v>1411.5</v>
      </c>
      <c r="N64" s="336">
        <v>2008</v>
      </c>
      <c r="O64" t="str">
        <f>IFERROR(VLOOKUP(B64,PFM_eServices!$C$3:$L$200,1,FALSE),"-")</f>
        <v>Malaysia</v>
      </c>
    </row>
    <row r="65" spans="1:15" x14ac:dyDescent="0.25">
      <c r="A65" s="336">
        <v>64</v>
      </c>
      <c r="B65" t="s">
        <v>674</v>
      </c>
      <c r="C65" s="733">
        <v>48.597999999999999</v>
      </c>
      <c r="D65" s="733">
        <v>50.887999999999998</v>
      </c>
      <c r="E65" s="733">
        <v>49.741999999999997</v>
      </c>
      <c r="F65" s="733">
        <v>49.258000000000003</v>
      </c>
      <c r="G65" s="733">
        <v>48.895000000000003</v>
      </c>
      <c r="H65" s="733">
        <v>46.929000000000002</v>
      </c>
      <c r="M65" s="733">
        <v>46.929000000000002</v>
      </c>
      <c r="N65" s="336">
        <v>2006</v>
      </c>
      <c r="O65" t="str">
        <f>IFERROR(VLOOKUP(B65,PFM_eServices!$C$3:$L$200,1,FALSE),"-")</f>
        <v>Malta</v>
      </c>
    </row>
    <row r="66" spans="1:15" x14ac:dyDescent="0.25">
      <c r="A66" s="336">
        <v>65</v>
      </c>
      <c r="B66" t="s">
        <v>687</v>
      </c>
      <c r="C66" s="733">
        <v>85.8</v>
      </c>
      <c r="D66" s="733">
        <v>87.3</v>
      </c>
      <c r="E66" s="733">
        <v>92.3</v>
      </c>
      <c r="F66" s="733">
        <v>94.3</v>
      </c>
      <c r="G66" s="733">
        <v>95.3</v>
      </c>
      <c r="H66" s="733">
        <v>96</v>
      </c>
      <c r="I66" s="733">
        <v>94.5</v>
      </c>
      <c r="J66" s="733">
        <v>94.7</v>
      </c>
      <c r="M66" s="733">
        <v>94.7</v>
      </c>
      <c r="N66" s="336">
        <v>2008</v>
      </c>
      <c r="O66" t="str">
        <f>IFERROR(VLOOKUP(B66,PFM_eServices!$C$3:$L$200,1,FALSE),"-")</f>
        <v>Mauritius</v>
      </c>
    </row>
    <row r="67" spans="1:15" x14ac:dyDescent="0.25">
      <c r="A67" s="336">
        <v>66</v>
      </c>
      <c r="B67" t="s">
        <v>693</v>
      </c>
      <c r="C67" s="733">
        <v>4812.1049999999996</v>
      </c>
      <c r="D67" s="733">
        <v>4790.4589999999998</v>
      </c>
      <c r="E67" s="733">
        <v>4215.875</v>
      </c>
      <c r="F67" s="733">
        <v>4242.9780000000001</v>
      </c>
      <c r="G67" s="733">
        <v>4314.473</v>
      </c>
      <c r="H67" s="733">
        <v>4358.0690000000004</v>
      </c>
      <c r="I67" s="733">
        <v>4457.3739999999998</v>
      </c>
      <c r="J67" s="733">
        <v>4512.7049999999999</v>
      </c>
      <c r="K67" s="733">
        <v>4556.2960000000003</v>
      </c>
      <c r="M67" s="733">
        <v>4556.2960000000003</v>
      </c>
      <c r="N67" s="336">
        <v>2009</v>
      </c>
      <c r="O67" t="str">
        <f>IFERROR(VLOOKUP(B67,PFM_eServices!$C$3:$L$200,1,FALSE),"-")</f>
        <v>Mexico</v>
      </c>
    </row>
    <row r="68" spans="1:15" x14ac:dyDescent="0.25">
      <c r="A68" s="336">
        <v>67</v>
      </c>
      <c r="B68" t="s">
        <v>701</v>
      </c>
      <c r="C68" s="733">
        <v>339.6</v>
      </c>
      <c r="D68" s="733">
        <v>339.3</v>
      </c>
      <c r="E68" s="733">
        <v>340.3</v>
      </c>
      <c r="F68" s="733">
        <v>338.9</v>
      </c>
      <c r="G68" s="733">
        <v>339</v>
      </c>
      <c r="H68" s="733">
        <v>339.5</v>
      </c>
      <c r="I68" s="733">
        <v>329.5</v>
      </c>
      <c r="J68" s="733">
        <v>326.7</v>
      </c>
      <c r="K68" s="733">
        <v>324.5</v>
      </c>
      <c r="L68" s="733">
        <v>321.3</v>
      </c>
      <c r="M68" s="733">
        <v>321.3</v>
      </c>
      <c r="N68" s="336">
        <v>2010</v>
      </c>
      <c r="O68" t="str">
        <f>IFERROR(VLOOKUP(B68,PFM_eServices!$C$3:$L$200,1,FALSE),"-")</f>
        <v>Moldova</v>
      </c>
    </row>
    <row r="69" spans="1:15" x14ac:dyDescent="0.25">
      <c r="A69" s="336">
        <v>68</v>
      </c>
      <c r="B69" t="s">
        <v>722</v>
      </c>
      <c r="C69" s="733">
        <v>944.5</v>
      </c>
      <c r="D69" s="733">
        <v>916.5</v>
      </c>
      <c r="E69" s="733">
        <v>877.5</v>
      </c>
      <c r="F69" s="733">
        <v>863.7</v>
      </c>
      <c r="G69" s="733">
        <v>826.7</v>
      </c>
      <c r="H69" s="733">
        <v>976.7</v>
      </c>
      <c r="I69" s="733">
        <v>922.91200000000003</v>
      </c>
      <c r="J69" s="733">
        <v>919.47699999999998</v>
      </c>
      <c r="M69" s="733">
        <v>919.47699999999998</v>
      </c>
      <c r="N69" s="336">
        <v>2008</v>
      </c>
      <c r="O69" t="str">
        <f>IFERROR(VLOOKUP(B69,PFM_eServices!$C$3:$L$200,1,FALSE),"-")</f>
        <v>Morocco</v>
      </c>
    </row>
    <row r="70" spans="1:15" x14ac:dyDescent="0.25">
      <c r="A70" s="336">
        <v>69</v>
      </c>
      <c r="B70" t="s">
        <v>750</v>
      </c>
      <c r="C70" s="733">
        <v>1729.9</v>
      </c>
      <c r="D70" s="733">
        <v>1761.1</v>
      </c>
      <c r="E70" s="733">
        <v>1798.2</v>
      </c>
      <c r="F70" s="733">
        <v>1785.8</v>
      </c>
      <c r="G70" s="733">
        <v>1780.4</v>
      </c>
      <c r="H70" s="733">
        <v>1832.1</v>
      </c>
      <c r="I70" s="733">
        <v>1859.8</v>
      </c>
      <c r="J70" s="733">
        <v>1058.4000000000001</v>
      </c>
      <c r="K70" s="733">
        <v>1080.7</v>
      </c>
      <c r="L70" s="733">
        <v>1095.0999999999999</v>
      </c>
      <c r="M70" s="733">
        <v>1095.0999999999999</v>
      </c>
      <c r="N70" s="336">
        <v>2010</v>
      </c>
      <c r="O70" t="str">
        <f>IFERROR(VLOOKUP(B70,PFM_eServices!$C$3:$L$200,1,FALSE),"-")</f>
        <v>Netherlands</v>
      </c>
    </row>
    <row r="71" spans="1:15" x14ac:dyDescent="0.25">
      <c r="A71" s="336">
        <v>70</v>
      </c>
      <c r="B71" s="361" t="s">
        <v>2921</v>
      </c>
      <c r="E71" s="733">
        <v>20.207999999999998</v>
      </c>
      <c r="F71" s="733">
        <v>21.013000000000002</v>
      </c>
      <c r="G71" s="733">
        <v>21.457999999999998</v>
      </c>
      <c r="H71" s="733">
        <v>22.12</v>
      </c>
      <c r="I71" s="733">
        <v>23.276</v>
      </c>
      <c r="J71" s="733">
        <v>24.288</v>
      </c>
      <c r="M71" s="733">
        <v>24.288</v>
      </c>
      <c r="N71" s="336">
        <v>2008</v>
      </c>
      <c r="O71" t="str">
        <f>IFERROR(VLOOKUP(B71,PFM_eServices!$C$3:$L$200,1,FALSE),"-")</f>
        <v>-</v>
      </c>
    </row>
    <row r="72" spans="1:15" x14ac:dyDescent="0.25">
      <c r="A72" s="336">
        <v>71</v>
      </c>
      <c r="B72" t="s">
        <v>756</v>
      </c>
      <c r="C72" s="733">
        <v>223.6</v>
      </c>
      <c r="D72" s="733">
        <v>233.2</v>
      </c>
      <c r="E72" s="733">
        <v>239.2</v>
      </c>
      <c r="F72" s="733">
        <v>253</v>
      </c>
      <c r="G72" s="733">
        <v>252.9</v>
      </c>
      <c r="H72" s="733">
        <v>258</v>
      </c>
      <c r="I72" s="733">
        <v>259.3</v>
      </c>
      <c r="J72" s="733">
        <v>271.2</v>
      </c>
      <c r="K72" s="733">
        <v>279.2</v>
      </c>
      <c r="L72" s="733">
        <v>269.89999999999998</v>
      </c>
      <c r="M72" s="733">
        <v>269.89999999999998</v>
      </c>
      <c r="N72" s="336">
        <v>2010</v>
      </c>
      <c r="O72" t="str">
        <f>IFERROR(VLOOKUP(B72,PFM_eServices!$C$3:$L$200,1,FALSE),"-")</f>
        <v>New Zealand</v>
      </c>
    </row>
    <row r="73" spans="1:15" x14ac:dyDescent="0.25">
      <c r="A73" s="336">
        <v>72</v>
      </c>
      <c r="B73" t="s">
        <v>779</v>
      </c>
      <c r="C73" s="733">
        <v>830.9</v>
      </c>
      <c r="D73" s="733">
        <v>849.1</v>
      </c>
      <c r="E73" s="733">
        <v>847.6</v>
      </c>
      <c r="F73" s="733">
        <v>833.9</v>
      </c>
      <c r="G73" s="733">
        <v>831.6</v>
      </c>
      <c r="H73" s="733">
        <v>852.5</v>
      </c>
      <c r="I73" s="733">
        <v>861.4</v>
      </c>
      <c r="J73" s="733">
        <v>756.9</v>
      </c>
      <c r="K73" s="733">
        <v>780.6</v>
      </c>
      <c r="L73" s="733">
        <v>794.6</v>
      </c>
      <c r="M73" s="733">
        <v>794.6</v>
      </c>
      <c r="N73" s="336">
        <v>2010</v>
      </c>
      <c r="O73" t="str">
        <f>IFERROR(VLOOKUP(B73,PFM_eServices!$C$3:$L$200,1,FALSE),"-")</f>
        <v>Norway</v>
      </c>
    </row>
    <row r="74" spans="1:15" x14ac:dyDescent="0.25">
      <c r="A74" s="336">
        <v>73</v>
      </c>
      <c r="B74" t="s">
        <v>803</v>
      </c>
      <c r="C74" s="733">
        <v>171.7</v>
      </c>
      <c r="D74" s="733">
        <v>178.2</v>
      </c>
      <c r="E74" s="733">
        <v>182.5</v>
      </c>
      <c r="F74" s="733">
        <v>183.7</v>
      </c>
      <c r="G74" s="733">
        <v>183.2</v>
      </c>
      <c r="H74" s="733">
        <v>187.2</v>
      </c>
      <c r="I74" s="733">
        <v>195.2</v>
      </c>
      <c r="M74" s="733">
        <v>195.2</v>
      </c>
      <c r="N74" s="336">
        <v>2007</v>
      </c>
      <c r="O74" t="str">
        <f>IFERROR(VLOOKUP(B74,PFM_eServices!$C$3:$L$200,1,FALSE),"-")</f>
        <v>Panama</v>
      </c>
    </row>
    <row r="75" spans="1:15" x14ac:dyDescent="0.25">
      <c r="A75" s="336">
        <v>74</v>
      </c>
      <c r="B75" t="s">
        <v>815</v>
      </c>
      <c r="D75" s="733">
        <v>182.321</v>
      </c>
      <c r="E75" s="733">
        <v>194.03399999999999</v>
      </c>
      <c r="F75" s="733">
        <v>183.24100000000001</v>
      </c>
      <c r="M75" s="733">
        <v>183.24100000000001</v>
      </c>
      <c r="N75" s="336">
        <v>2004</v>
      </c>
      <c r="O75" t="str">
        <f>IFERROR(VLOOKUP(B75,PFM_eServices!$C$3:$L$200,1,FALSE),"-")</f>
        <v>Paraguay</v>
      </c>
    </row>
    <row r="76" spans="1:15" x14ac:dyDescent="0.25">
      <c r="A76" s="336">
        <v>75</v>
      </c>
      <c r="B76" t="s">
        <v>821</v>
      </c>
      <c r="C76" s="733">
        <v>912</v>
      </c>
      <c r="D76" s="733">
        <v>975.1</v>
      </c>
      <c r="E76" s="733">
        <v>919.7</v>
      </c>
      <c r="F76" s="733">
        <v>1015.9</v>
      </c>
      <c r="G76" s="733">
        <v>985.5</v>
      </c>
      <c r="H76" s="733">
        <v>1058.5999999999999</v>
      </c>
      <c r="I76" s="733">
        <v>1191.3</v>
      </c>
      <c r="J76" s="733">
        <v>1199.2</v>
      </c>
      <c r="M76" s="733">
        <v>1199.2</v>
      </c>
      <c r="N76" s="336">
        <v>2008</v>
      </c>
      <c r="O76" t="str">
        <f>IFERROR(VLOOKUP(B76,PFM_eServices!$C$3:$L$200,1,FALSE),"-")</f>
        <v>Peru</v>
      </c>
    </row>
    <row r="77" spans="1:15" x14ac:dyDescent="0.25">
      <c r="A77" s="336">
        <v>76</v>
      </c>
      <c r="B77" t="s">
        <v>828</v>
      </c>
      <c r="C77" s="733">
        <v>2337</v>
      </c>
      <c r="D77" s="733">
        <v>2378</v>
      </c>
      <c r="E77" s="733">
        <v>2367</v>
      </c>
      <c r="F77" s="733">
        <v>2420</v>
      </c>
      <c r="G77" s="733">
        <v>2454</v>
      </c>
      <c r="H77" s="733">
        <v>2500</v>
      </c>
      <c r="I77" s="733">
        <v>2623</v>
      </c>
      <c r="J77" s="733">
        <v>2722</v>
      </c>
      <c r="K77" s="733">
        <v>2866</v>
      </c>
      <c r="L77" s="733">
        <v>3025</v>
      </c>
      <c r="M77" s="733">
        <v>3025</v>
      </c>
      <c r="N77" s="336">
        <v>2010</v>
      </c>
      <c r="O77" t="str">
        <f>IFERROR(VLOOKUP(B77,PFM_eServices!$C$3:$L$200,1,FALSE),"-")</f>
        <v>Philippines</v>
      </c>
    </row>
    <row r="78" spans="1:15" x14ac:dyDescent="0.25">
      <c r="A78" s="336">
        <v>77</v>
      </c>
      <c r="B78" t="s">
        <v>833</v>
      </c>
      <c r="C78" s="733">
        <v>4027.7</v>
      </c>
      <c r="D78" s="733">
        <v>3905.1</v>
      </c>
      <c r="E78" s="733">
        <v>3780.2</v>
      </c>
      <c r="F78" s="733">
        <v>3695.6</v>
      </c>
      <c r="G78" s="733">
        <v>3660.4</v>
      </c>
      <c r="H78" s="733">
        <v>3635.3</v>
      </c>
      <c r="I78" s="733">
        <v>3619.8</v>
      </c>
      <c r="J78" s="733">
        <v>3621.6</v>
      </c>
      <c r="K78" s="733">
        <v>3606.5</v>
      </c>
      <c r="L78" s="733">
        <v>3570.7</v>
      </c>
      <c r="M78" s="733">
        <v>3570.7</v>
      </c>
      <c r="N78" s="336">
        <v>2010</v>
      </c>
      <c r="O78" t="str">
        <f>IFERROR(VLOOKUP(B78,PFM_eServices!$C$3:$L$200,1,FALSE),"-")</f>
        <v>Poland</v>
      </c>
    </row>
    <row r="79" spans="1:15" x14ac:dyDescent="0.25">
      <c r="A79" s="336">
        <v>78</v>
      </c>
      <c r="B79" t="s">
        <v>839</v>
      </c>
      <c r="C79" s="733">
        <v>721</v>
      </c>
      <c r="D79" s="733">
        <v>739.6</v>
      </c>
      <c r="E79" s="733">
        <v>687.7</v>
      </c>
      <c r="F79" s="733">
        <v>693.6</v>
      </c>
      <c r="G79" s="733">
        <v>695.2</v>
      </c>
      <c r="H79" s="733">
        <v>676</v>
      </c>
      <c r="I79" s="733">
        <v>658.6</v>
      </c>
      <c r="J79" s="733">
        <v>648.5</v>
      </c>
      <c r="M79" s="733">
        <v>648.5</v>
      </c>
      <c r="N79" s="336">
        <v>2008</v>
      </c>
      <c r="O79" t="str">
        <f>IFERROR(VLOOKUP(B79,PFM_eServices!$C$3:$L$200,1,FALSE),"-")</f>
        <v>Portugal</v>
      </c>
    </row>
    <row r="80" spans="1:15" x14ac:dyDescent="0.25">
      <c r="A80" s="336">
        <v>79</v>
      </c>
      <c r="B80" s="361" t="s">
        <v>2949</v>
      </c>
      <c r="C80" s="733">
        <v>282.39999999999998</v>
      </c>
      <c r="D80" s="733">
        <v>295.39999999999998</v>
      </c>
      <c r="E80" s="733">
        <v>300.8</v>
      </c>
      <c r="F80" s="733">
        <v>307.39999999999998</v>
      </c>
      <c r="G80" s="733">
        <v>304.5</v>
      </c>
      <c r="H80" s="733">
        <v>300.2</v>
      </c>
      <c r="I80" s="733">
        <v>297.39999999999998</v>
      </c>
      <c r="J80" s="733">
        <v>299.2</v>
      </c>
      <c r="M80" s="733">
        <v>299.2</v>
      </c>
      <c r="N80" s="336">
        <v>2008</v>
      </c>
      <c r="O80" t="str">
        <f>IFERROR(VLOOKUP(B80,PFM_eServices!$C$3:$L$200,1,FALSE),"-")</f>
        <v>-</v>
      </c>
    </row>
    <row r="81" spans="1:15" x14ac:dyDescent="0.25">
      <c r="A81" s="336">
        <v>80</v>
      </c>
      <c r="B81" t="s">
        <v>851</v>
      </c>
      <c r="C81" s="733">
        <v>2594.1999999999998</v>
      </c>
      <c r="D81" s="733">
        <v>2287.9</v>
      </c>
      <c r="E81" s="733">
        <v>2182.5</v>
      </c>
      <c r="F81" s="733">
        <v>2123.1</v>
      </c>
      <c r="G81" s="733">
        <v>1923.5</v>
      </c>
      <c r="H81" s="733">
        <v>1925.5</v>
      </c>
      <c r="I81" s="733">
        <v>1751.1</v>
      </c>
      <c r="J81" s="733">
        <v>1723.4</v>
      </c>
      <c r="M81" s="733">
        <v>1723.4</v>
      </c>
      <c r="N81" s="336">
        <v>2008</v>
      </c>
      <c r="O81" t="str">
        <f>IFERROR(VLOOKUP(B81,PFM_eServices!$C$3:$L$200,1,FALSE),"-")</f>
        <v>Romania</v>
      </c>
    </row>
    <row r="82" spans="1:15" x14ac:dyDescent="0.25">
      <c r="A82" s="336">
        <v>81</v>
      </c>
      <c r="B82" t="s">
        <v>858</v>
      </c>
      <c r="C82" s="733">
        <v>24223.200000000001</v>
      </c>
      <c r="D82" s="733">
        <v>24192</v>
      </c>
      <c r="E82" s="733">
        <v>23933</v>
      </c>
      <c r="F82" s="733">
        <v>23582.1</v>
      </c>
      <c r="G82" s="733">
        <v>22499.200000000001</v>
      </c>
      <c r="H82" s="733">
        <v>21662</v>
      </c>
      <c r="I82" s="733">
        <v>21436</v>
      </c>
      <c r="J82" s="733">
        <v>13326.7</v>
      </c>
      <c r="K82" s="733">
        <v>20745.900000000001</v>
      </c>
      <c r="M82" s="733">
        <v>20745.900000000001</v>
      </c>
      <c r="N82" s="336">
        <v>2009</v>
      </c>
      <c r="O82" t="str">
        <f>IFERROR(VLOOKUP(B82,PFM_eServices!$C$3:$L$200,1,FALSE),"-")</f>
        <v>Russian Federation</v>
      </c>
    </row>
    <row r="83" spans="1:15" x14ac:dyDescent="0.25">
      <c r="A83" s="336">
        <v>82</v>
      </c>
      <c r="B83" t="s">
        <v>882</v>
      </c>
      <c r="C83" s="733">
        <v>4.4000000000000004</v>
      </c>
      <c r="D83" s="733">
        <v>4.3</v>
      </c>
      <c r="E83" s="733">
        <v>4.0999999999999996</v>
      </c>
      <c r="F83" s="733">
        <v>4.2</v>
      </c>
      <c r="G83" s="733">
        <v>4.0999999999999996</v>
      </c>
      <c r="H83" s="733">
        <v>4.0999999999999996</v>
      </c>
      <c r="I83" s="733">
        <v>4</v>
      </c>
      <c r="J83" s="733">
        <v>4</v>
      </c>
      <c r="M83" s="733">
        <v>4</v>
      </c>
      <c r="N83" s="336">
        <v>2008</v>
      </c>
      <c r="O83" t="str">
        <f>IFERROR(VLOOKUP(B83,PFM_eServices!$C$3:$L$200,1,FALSE),"-")</f>
        <v>San Marino</v>
      </c>
    </row>
    <row r="84" spans="1:15" x14ac:dyDescent="0.25">
      <c r="A84" s="336">
        <v>83</v>
      </c>
      <c r="B84" t="s">
        <v>902</v>
      </c>
      <c r="C84" s="733">
        <v>101.807</v>
      </c>
      <c r="D84" s="733">
        <v>105.032</v>
      </c>
      <c r="E84" s="733">
        <v>105.456</v>
      </c>
      <c r="F84" s="733">
        <v>111.355</v>
      </c>
      <c r="G84" s="733">
        <v>119.098</v>
      </c>
      <c r="M84" s="733">
        <v>119.098</v>
      </c>
      <c r="N84" s="336">
        <v>2005</v>
      </c>
      <c r="O84" t="str">
        <f>IFERROR(VLOOKUP(B84,PFM_eServices!$C$3:$L$200,1,FALSE),"-")</f>
        <v>Senegal</v>
      </c>
    </row>
    <row r="85" spans="1:15" x14ac:dyDescent="0.25">
      <c r="A85" s="336">
        <v>84</v>
      </c>
      <c r="B85" t="s">
        <v>907</v>
      </c>
      <c r="C85" s="733">
        <v>510.7</v>
      </c>
      <c r="D85" s="733">
        <v>506.9</v>
      </c>
      <c r="E85" s="733">
        <v>507.4</v>
      </c>
      <c r="F85" s="733">
        <v>509</v>
      </c>
      <c r="G85" s="733">
        <v>505.1</v>
      </c>
      <c r="H85" s="733">
        <v>480.6</v>
      </c>
      <c r="I85" s="733">
        <v>476.9</v>
      </c>
      <c r="J85" s="733">
        <v>552.9</v>
      </c>
      <c r="K85" s="733">
        <v>555.29999999999995</v>
      </c>
      <c r="L85" s="733">
        <v>556.1</v>
      </c>
      <c r="M85" s="733">
        <v>556.1</v>
      </c>
      <c r="N85" s="336">
        <v>2010</v>
      </c>
      <c r="O85" t="str">
        <f>IFERROR(VLOOKUP(B85,PFM_eServices!$C$3:$L$200,1,FALSE),"-")</f>
        <v>Serbia</v>
      </c>
    </row>
    <row r="86" spans="1:15" x14ac:dyDescent="0.25">
      <c r="A86" s="336">
        <v>85</v>
      </c>
      <c r="B86" t="s">
        <v>912</v>
      </c>
      <c r="C86" s="733">
        <v>15.741</v>
      </c>
      <c r="D86" s="733">
        <v>16.341999999999999</v>
      </c>
      <c r="E86" s="733">
        <v>15.704000000000001</v>
      </c>
      <c r="F86" s="733">
        <v>15.839</v>
      </c>
      <c r="G86" s="733">
        <v>15.948</v>
      </c>
      <c r="H86" s="733">
        <v>16.847000000000001</v>
      </c>
      <c r="I86" s="733">
        <v>17.154</v>
      </c>
      <c r="J86" s="733">
        <v>16.507999999999999</v>
      </c>
      <c r="M86" s="733">
        <v>16.507999999999999</v>
      </c>
      <c r="N86" s="336">
        <v>2008</v>
      </c>
      <c r="O86" t="str">
        <f>IFERROR(VLOOKUP(B86,PFM_eServices!$C$3:$L$200,1,FALSE),"-")</f>
        <v>Seychelles</v>
      </c>
    </row>
    <row r="87" spans="1:15" x14ac:dyDescent="0.25">
      <c r="A87" s="336">
        <v>86</v>
      </c>
      <c r="B87" t="s">
        <v>924</v>
      </c>
      <c r="H87" s="733">
        <v>109.9</v>
      </c>
      <c r="I87" s="733">
        <v>113</v>
      </c>
      <c r="J87" s="733">
        <v>117.6</v>
      </c>
      <c r="K87" s="733">
        <v>125.1</v>
      </c>
      <c r="L87" s="733">
        <v>128.19999999999999</v>
      </c>
      <c r="M87" s="733">
        <v>125.1</v>
      </c>
      <c r="N87" s="336">
        <v>2009</v>
      </c>
      <c r="O87" t="str">
        <f>IFERROR(VLOOKUP(B87,PFM_eServices!$C$3:$L$200,1,FALSE),"-")</f>
        <v>Singapore</v>
      </c>
    </row>
    <row r="88" spans="1:15" x14ac:dyDescent="0.25">
      <c r="A88" s="336">
        <v>87</v>
      </c>
      <c r="B88" t="s">
        <v>1286</v>
      </c>
      <c r="C88" s="733">
        <v>661.75</v>
      </c>
      <c r="D88" s="733">
        <v>620.4</v>
      </c>
      <c r="E88" s="733">
        <v>583.9</v>
      </c>
      <c r="F88" s="733">
        <v>550.70000000000005</v>
      </c>
      <c r="G88" s="733">
        <v>532.20000000000005</v>
      </c>
      <c r="H88" s="733">
        <v>521.6</v>
      </c>
      <c r="I88" s="733">
        <v>512.9</v>
      </c>
      <c r="J88" s="733">
        <v>505.1</v>
      </c>
      <c r="K88" s="733">
        <v>499.2</v>
      </c>
      <c r="L88" s="733">
        <v>500.5</v>
      </c>
      <c r="M88" s="733">
        <v>500.5</v>
      </c>
      <c r="N88" s="336">
        <v>2010</v>
      </c>
      <c r="O88" t="str">
        <f>IFERROR(VLOOKUP(B88,PFM_eServices!$C$3:$L$200,1,FALSE),"-")</f>
        <v>Slovak Republic</v>
      </c>
    </row>
    <row r="89" spans="1:15" x14ac:dyDescent="0.25">
      <c r="A89" s="336">
        <v>88</v>
      </c>
      <c r="B89" t="s">
        <v>937</v>
      </c>
      <c r="C89" s="733">
        <v>235.1</v>
      </c>
      <c r="D89" s="733">
        <v>233.6</v>
      </c>
      <c r="E89" s="733">
        <v>240.5</v>
      </c>
      <c r="F89" s="733">
        <v>241.6</v>
      </c>
      <c r="G89" s="733">
        <v>241.2</v>
      </c>
      <c r="H89" s="733">
        <v>235.6</v>
      </c>
      <c r="I89" s="733">
        <v>234.4</v>
      </c>
      <c r="J89" s="733">
        <v>236.4</v>
      </c>
      <c r="K89" s="733">
        <v>235.7</v>
      </c>
      <c r="L89" s="733">
        <v>233.9</v>
      </c>
      <c r="M89" s="733">
        <v>233.9</v>
      </c>
      <c r="N89" s="336">
        <v>2010</v>
      </c>
      <c r="O89" t="str">
        <f>IFERROR(VLOOKUP(B89,PFM_eServices!$C$3:$L$200,1,FALSE),"-")</f>
        <v>Slovenia</v>
      </c>
    </row>
    <row r="90" spans="1:15" x14ac:dyDescent="0.25">
      <c r="A90" s="336">
        <v>89</v>
      </c>
      <c r="B90" t="s">
        <v>950</v>
      </c>
      <c r="C90" s="733">
        <v>1434.9469999999999</v>
      </c>
      <c r="D90" s="733">
        <v>1421.9159999999999</v>
      </c>
      <c r="E90" s="733">
        <v>1433.989</v>
      </c>
      <c r="F90" s="733">
        <v>1457.8720000000001</v>
      </c>
      <c r="G90" s="733">
        <v>1122.568</v>
      </c>
      <c r="H90" s="733">
        <v>1569.213</v>
      </c>
      <c r="M90" s="733">
        <v>1569.213</v>
      </c>
      <c r="N90" s="336">
        <v>2006</v>
      </c>
      <c r="O90" t="str">
        <f>IFERROR(VLOOKUP(B90,PFM_eServices!$C$3:$L$200,1,FALSE),"-")</f>
        <v>South Africa</v>
      </c>
    </row>
    <row r="91" spans="1:15" x14ac:dyDescent="0.25">
      <c r="A91" s="336">
        <v>90</v>
      </c>
      <c r="B91" t="s">
        <v>957</v>
      </c>
      <c r="C91" s="733">
        <v>2505.6999999999998</v>
      </c>
      <c r="D91" s="733">
        <v>2591.6</v>
      </c>
      <c r="E91" s="733">
        <v>2707.7</v>
      </c>
      <c r="F91" s="733">
        <v>2800.4</v>
      </c>
      <c r="G91" s="733">
        <v>2864.2</v>
      </c>
      <c r="H91" s="733">
        <v>2882.2</v>
      </c>
      <c r="I91" s="733">
        <v>2913</v>
      </c>
      <c r="J91" s="733">
        <v>2958.6</v>
      </c>
      <c r="K91" s="733">
        <v>3062.1</v>
      </c>
      <c r="L91" s="733">
        <v>3129.6</v>
      </c>
      <c r="M91" s="733">
        <v>3129.6</v>
      </c>
      <c r="N91" s="336">
        <v>2010</v>
      </c>
      <c r="O91" t="str">
        <f>IFERROR(VLOOKUP(B91,PFM_eServices!$C$3:$L$200,1,FALSE),"-")</f>
        <v>Spain</v>
      </c>
    </row>
    <row r="92" spans="1:15" x14ac:dyDescent="0.25">
      <c r="A92" s="336">
        <v>91</v>
      </c>
      <c r="B92" t="s">
        <v>962</v>
      </c>
      <c r="D92" s="733">
        <v>882.76400000000001</v>
      </c>
      <c r="E92" s="733">
        <v>961.03700000000003</v>
      </c>
      <c r="F92" s="733">
        <v>972.80600000000004</v>
      </c>
      <c r="G92" s="733">
        <v>1009.174</v>
      </c>
      <c r="H92" s="733">
        <v>954.88599999999997</v>
      </c>
      <c r="I92" s="733">
        <v>971.78</v>
      </c>
      <c r="J92" s="733">
        <v>1164.0999999999999</v>
      </c>
      <c r="M92" s="733">
        <v>1164.0999999999999</v>
      </c>
      <c r="N92" s="336">
        <v>2008</v>
      </c>
      <c r="O92" t="str">
        <f>IFERROR(VLOOKUP(B92,PFM_eServices!$C$3:$L$200,1,FALSE),"-")</f>
        <v>Sri Lanka</v>
      </c>
    </row>
    <row r="93" spans="1:15" x14ac:dyDescent="0.25">
      <c r="A93" s="336">
        <v>92</v>
      </c>
      <c r="B93" t="s">
        <v>988</v>
      </c>
      <c r="C93" s="733">
        <v>1317.6</v>
      </c>
      <c r="D93" s="733">
        <v>1332.3</v>
      </c>
      <c r="E93" s="733">
        <v>1346.1</v>
      </c>
      <c r="F93" s="733">
        <v>1351.9</v>
      </c>
      <c r="G93" s="733">
        <v>1347.4</v>
      </c>
      <c r="H93" s="733">
        <v>1362.5</v>
      </c>
      <c r="I93" s="733">
        <v>1361</v>
      </c>
      <c r="J93" s="733">
        <v>1333</v>
      </c>
      <c r="K93" s="733">
        <v>1306.5</v>
      </c>
      <c r="L93" s="733">
        <v>1294.5</v>
      </c>
      <c r="M93" s="733">
        <v>1294.5</v>
      </c>
      <c r="N93" s="336">
        <v>2010</v>
      </c>
      <c r="O93" t="str">
        <f>IFERROR(VLOOKUP(B93,PFM_eServices!$C$3:$L$200,1,FALSE),"-")</f>
        <v>Sweden</v>
      </c>
    </row>
    <row r="94" spans="1:15" x14ac:dyDescent="0.25">
      <c r="A94" s="336">
        <v>93</v>
      </c>
      <c r="B94" t="s">
        <v>994</v>
      </c>
      <c r="C94" s="733">
        <v>595.41200000000003</v>
      </c>
      <c r="G94" s="733">
        <v>621.59400000000005</v>
      </c>
      <c r="J94" s="733">
        <v>633.95600000000002</v>
      </c>
      <c r="M94" s="733">
        <v>633.95600000000002</v>
      </c>
      <c r="N94" s="336">
        <v>2008</v>
      </c>
      <c r="O94" t="str">
        <f>IFERROR(VLOOKUP(B94,PFM_eServices!$C$3:$L$200,1,FALSE),"-")</f>
        <v>Switzerland</v>
      </c>
    </row>
    <row r="95" spans="1:15" x14ac:dyDescent="0.25">
      <c r="A95" s="336">
        <v>94</v>
      </c>
      <c r="B95" t="s">
        <v>1001</v>
      </c>
      <c r="C95" s="733">
        <v>1270</v>
      </c>
      <c r="D95" s="733">
        <v>1169</v>
      </c>
      <c r="E95" s="733">
        <v>1217</v>
      </c>
      <c r="F95" s="733">
        <v>1294</v>
      </c>
      <c r="G95" s="733">
        <v>1264</v>
      </c>
      <c r="H95" s="733">
        <v>1334</v>
      </c>
      <c r="I95" s="733">
        <v>1380</v>
      </c>
      <c r="J95" s="733">
        <v>1402</v>
      </c>
      <c r="M95" s="733">
        <v>1402</v>
      </c>
      <c r="N95" s="336">
        <v>2008</v>
      </c>
      <c r="O95" t="str">
        <f>IFERROR(VLOOKUP(B95,PFM_eServices!$C$3:$L$200,1,FALSE),"-")</f>
        <v>Syrian Arab Republic</v>
      </c>
    </row>
    <row r="96" spans="1:15" x14ac:dyDescent="0.25">
      <c r="A96" s="336">
        <v>95</v>
      </c>
      <c r="B96" t="s">
        <v>1020</v>
      </c>
      <c r="C96" s="733">
        <v>2851.9</v>
      </c>
      <c r="D96" s="733">
        <v>2672.7</v>
      </c>
      <c r="E96" s="733">
        <v>2590.6</v>
      </c>
      <c r="F96" s="733">
        <v>2878.8</v>
      </c>
      <c r="G96" s="733">
        <v>3063.5</v>
      </c>
      <c r="H96" s="733">
        <v>3126.2</v>
      </c>
      <c r="I96" s="733">
        <v>3245.8</v>
      </c>
      <c r="J96" s="733">
        <v>3381.5</v>
      </c>
      <c r="M96" s="733">
        <v>3381.5</v>
      </c>
      <c r="N96" s="336">
        <v>2008</v>
      </c>
      <c r="O96" t="str">
        <f>IFERROR(VLOOKUP(B96,PFM_eServices!$C$3:$L$200,1,FALSE),"-")</f>
        <v>Thailand</v>
      </c>
    </row>
    <row r="97" spans="1:15" x14ac:dyDescent="0.25">
      <c r="A97" s="336">
        <v>96</v>
      </c>
      <c r="B97" t="s">
        <v>1026</v>
      </c>
      <c r="C97" s="733">
        <v>7.6989999999999998</v>
      </c>
      <c r="D97" s="733">
        <v>11.367000000000001</v>
      </c>
      <c r="E97" s="733">
        <v>9.6379999999999999</v>
      </c>
      <c r="F97" s="733">
        <v>10.874000000000001</v>
      </c>
      <c r="G97" s="733">
        <v>10.925000000000001</v>
      </c>
      <c r="H97" s="733">
        <v>17.591000000000001</v>
      </c>
      <c r="M97" s="733">
        <v>17.591000000000001</v>
      </c>
      <c r="N97" s="336">
        <v>2006</v>
      </c>
      <c r="O97" t="str">
        <f>IFERROR(VLOOKUP(B97,PFM_eServices!$C$3:$L$200,1,FALSE),"-")</f>
        <v>Timor-Leste</v>
      </c>
    </row>
    <row r="98" spans="1:15" x14ac:dyDescent="0.25">
      <c r="A98" s="336">
        <v>97</v>
      </c>
      <c r="B98" t="s">
        <v>1038</v>
      </c>
      <c r="C98" s="733">
        <v>133.19999999999999</v>
      </c>
      <c r="D98" s="733">
        <v>140.1</v>
      </c>
      <c r="E98" s="733">
        <v>140</v>
      </c>
      <c r="F98" s="733">
        <v>144.19999999999999</v>
      </c>
      <c r="G98" s="733">
        <v>151.30000000000001</v>
      </c>
      <c r="H98" s="733">
        <v>157.19999999999999</v>
      </c>
      <c r="I98" s="733">
        <v>149.5</v>
      </c>
      <c r="J98" s="733">
        <v>158.30000000000001</v>
      </c>
      <c r="M98" s="733">
        <v>158.30000000000001</v>
      </c>
      <c r="N98" s="336">
        <v>2008</v>
      </c>
      <c r="O98" t="str">
        <f>IFERROR(VLOOKUP(B98,PFM_eServices!$C$3:$L$200,1,FALSE),"-")</f>
        <v>Trinidad and Tobago</v>
      </c>
    </row>
    <row r="99" spans="1:15" x14ac:dyDescent="0.25">
      <c r="A99" s="336">
        <v>98</v>
      </c>
      <c r="B99" t="s">
        <v>1052</v>
      </c>
      <c r="C99" s="733">
        <v>3157</v>
      </c>
      <c r="D99" s="733">
        <v>3225</v>
      </c>
      <c r="E99" s="733">
        <v>3213</v>
      </c>
      <c r="F99" s="733">
        <v>2960</v>
      </c>
      <c r="G99" s="733">
        <v>3043</v>
      </c>
      <c r="H99" s="733">
        <v>3019</v>
      </c>
      <c r="I99" s="733">
        <v>2925.306</v>
      </c>
      <c r="J99" s="733">
        <v>2917.7860000000001</v>
      </c>
      <c r="K99" s="733">
        <v>2958.8510000000001</v>
      </c>
      <c r="L99" s="733">
        <v>3013.6120000000001</v>
      </c>
      <c r="M99" s="733">
        <v>3013.6120000000001</v>
      </c>
      <c r="N99" s="336">
        <v>2010</v>
      </c>
      <c r="O99" t="str">
        <f>IFERROR(VLOOKUP(B99,PFM_eServices!$C$3:$L$200,1,FALSE),"-")</f>
        <v>Turkey</v>
      </c>
    </row>
    <row r="100" spans="1:15" x14ac:dyDescent="0.25">
      <c r="A100" s="336">
        <v>99</v>
      </c>
      <c r="B100" t="s">
        <v>1068</v>
      </c>
      <c r="C100" s="733">
        <v>6942.2</v>
      </c>
      <c r="D100" s="733">
        <v>6804.3</v>
      </c>
      <c r="E100" s="733">
        <v>6676.7</v>
      </c>
      <c r="F100" s="733">
        <v>4472.8999999999996</v>
      </c>
      <c r="G100" s="733">
        <v>4473.8</v>
      </c>
      <c r="H100" s="733">
        <v>4492.3</v>
      </c>
      <c r="I100" s="733">
        <v>4489.1000000000004</v>
      </c>
      <c r="J100" s="733">
        <v>4514.6000000000004</v>
      </c>
      <c r="K100" s="733">
        <v>4518.3999999999996</v>
      </c>
      <c r="L100" s="733">
        <v>4640.3999999999996</v>
      </c>
      <c r="M100" s="733">
        <v>4640.3999999999996</v>
      </c>
      <c r="N100" s="336">
        <v>2010</v>
      </c>
      <c r="O100" t="str">
        <f>IFERROR(VLOOKUP(B100,PFM_eServices!$C$3:$L$200,1,FALSE),"-")</f>
        <v>Ukraine</v>
      </c>
    </row>
    <row r="101" spans="1:15" x14ac:dyDescent="0.25">
      <c r="A101" s="336">
        <v>100</v>
      </c>
      <c r="B101" t="s">
        <v>1073</v>
      </c>
      <c r="G101" s="733">
        <v>496.24299999999999</v>
      </c>
      <c r="J101" s="733">
        <v>436.10500000000002</v>
      </c>
      <c r="M101" s="733">
        <v>436.10500000000002</v>
      </c>
      <c r="N101" s="336">
        <v>2008</v>
      </c>
      <c r="O101" t="str">
        <f>IFERROR(VLOOKUP(B101,PFM_eServices!$C$3:$L$200,1,FALSE),"-")</f>
        <v>United Arab Emirates</v>
      </c>
    </row>
    <row r="102" spans="1:15" x14ac:dyDescent="0.25">
      <c r="A102" s="336">
        <v>101</v>
      </c>
      <c r="B102" t="s">
        <v>1079</v>
      </c>
      <c r="C102" s="733">
        <v>5616</v>
      </c>
      <c r="D102" s="733">
        <v>5724</v>
      </c>
      <c r="E102" s="733">
        <v>5887</v>
      </c>
      <c r="F102" s="733">
        <v>6004</v>
      </c>
      <c r="G102" s="733">
        <v>6107</v>
      </c>
      <c r="H102" s="733">
        <v>6070</v>
      </c>
      <c r="I102" s="733">
        <v>6014</v>
      </c>
      <c r="J102" s="733">
        <v>5995</v>
      </c>
      <c r="K102" s="733">
        <v>6288</v>
      </c>
      <c r="L102" s="733">
        <v>6276</v>
      </c>
      <c r="M102" s="733">
        <v>6276</v>
      </c>
      <c r="N102" s="336">
        <v>2010</v>
      </c>
      <c r="O102" t="str">
        <f>IFERROR(VLOOKUP(B102,PFM_eServices!$C$3:$L$200,1,FALSE),"-")</f>
        <v>United Kingdom</v>
      </c>
    </row>
    <row r="103" spans="1:15" x14ac:dyDescent="0.25">
      <c r="A103" s="336">
        <v>102</v>
      </c>
      <c r="B103" t="s">
        <v>1086</v>
      </c>
      <c r="C103" s="733">
        <v>21118</v>
      </c>
      <c r="D103" s="733">
        <v>21513</v>
      </c>
      <c r="E103" s="733">
        <v>21583</v>
      </c>
      <c r="F103" s="733">
        <v>21621</v>
      </c>
      <c r="G103" s="733">
        <v>21804</v>
      </c>
      <c r="H103" s="733">
        <v>21974</v>
      </c>
      <c r="I103" s="733">
        <v>22218</v>
      </c>
      <c r="J103" s="733">
        <v>22509</v>
      </c>
      <c r="K103" s="733">
        <v>22555</v>
      </c>
      <c r="L103" s="733">
        <v>22490</v>
      </c>
      <c r="M103" s="733">
        <v>22490</v>
      </c>
      <c r="N103" s="336">
        <v>2010</v>
      </c>
      <c r="O103" t="str">
        <f>IFERROR(VLOOKUP(B103,PFM_eServices!$C$3:$L$200,1,FALSE),"-")</f>
        <v>United States of America</v>
      </c>
    </row>
    <row r="104" spans="1:15" x14ac:dyDescent="0.25">
      <c r="A104" s="336">
        <v>103</v>
      </c>
      <c r="B104" t="s">
        <v>1091</v>
      </c>
      <c r="C104" s="733">
        <v>178.4</v>
      </c>
      <c r="D104" s="733">
        <v>185.7</v>
      </c>
      <c r="E104" s="733">
        <v>185.8</v>
      </c>
      <c r="F104" s="733">
        <v>190.1</v>
      </c>
      <c r="G104" s="733">
        <v>185.3</v>
      </c>
      <c r="H104" s="733">
        <v>200.3</v>
      </c>
      <c r="J104" s="733">
        <v>224</v>
      </c>
      <c r="M104" s="733">
        <v>224</v>
      </c>
      <c r="N104" s="336">
        <v>2008</v>
      </c>
      <c r="O104" t="str">
        <f>IFERROR(VLOOKUP(B104,PFM_eServices!$C$3:$L$200,1,FALSE),"-")</f>
        <v>Uruguay</v>
      </c>
    </row>
    <row r="105" spans="1:15" x14ac:dyDescent="0.25">
      <c r="A105" s="336">
        <v>104</v>
      </c>
      <c r="B105" t="s">
        <v>3738</v>
      </c>
      <c r="C105" s="733">
        <v>3603.6</v>
      </c>
      <c r="D105" s="733">
        <v>3750.5</v>
      </c>
      <c r="E105" s="733">
        <v>4035.4</v>
      </c>
      <c r="F105" s="733">
        <v>4108.2</v>
      </c>
      <c r="G105" s="733">
        <v>4038.8</v>
      </c>
      <c r="H105" s="733">
        <v>3948.7</v>
      </c>
      <c r="I105" s="733">
        <v>3985.3</v>
      </c>
      <c r="J105" s="733">
        <v>4073.3</v>
      </c>
      <c r="M105" s="733">
        <v>4073.3</v>
      </c>
      <c r="N105" s="336">
        <v>2008</v>
      </c>
      <c r="O105" t="str">
        <f>IFERROR(VLOOKUP(B105,PFM_eServices!$C$3:$L$200,1,FALSE),"-")</f>
        <v>Vietnam</v>
      </c>
    </row>
    <row r="106" spans="1:15" x14ac:dyDescent="0.25">
      <c r="A106" s="336">
        <v>105</v>
      </c>
      <c r="B106" t="s">
        <v>1123</v>
      </c>
      <c r="C106" s="733">
        <v>119.55500000000001</v>
      </c>
      <c r="D106" s="733">
        <v>115.13800000000001</v>
      </c>
      <c r="E106" s="733">
        <v>118.49</v>
      </c>
      <c r="F106" s="733">
        <v>131.10900000000001</v>
      </c>
      <c r="G106" s="733">
        <v>146.423</v>
      </c>
      <c r="H106" s="733">
        <v>158.36799999999999</v>
      </c>
      <c r="I106" s="733">
        <v>157.6</v>
      </c>
      <c r="J106" s="733">
        <v>155.5</v>
      </c>
      <c r="K106" s="733">
        <v>180.4</v>
      </c>
      <c r="L106" s="733">
        <v>179.6</v>
      </c>
      <c r="M106" s="733">
        <v>179.6</v>
      </c>
      <c r="N106" s="336">
        <v>2010</v>
      </c>
      <c r="O106" t="str">
        <f>IFERROR(VLOOKUP(B106,PFM_eServices!$C$3:$L$200,1,FALSE),"-")</f>
        <v>-</v>
      </c>
    </row>
    <row r="107" spans="1:15" x14ac:dyDescent="0.25">
      <c r="A107" s="336">
        <v>106</v>
      </c>
      <c r="B107" t="s">
        <v>1130</v>
      </c>
      <c r="F107" s="733">
        <v>473.5</v>
      </c>
      <c r="G107" s="733">
        <v>492.108</v>
      </c>
      <c r="H107" s="733">
        <v>507.1</v>
      </c>
      <c r="I107" s="733">
        <v>529.70000000000005</v>
      </c>
      <c r="M107" s="733">
        <v>529.70000000000005</v>
      </c>
      <c r="N107" s="336">
        <v>2007</v>
      </c>
      <c r="O107" t="str">
        <f>IFERROR(VLOOKUP(B107,PFM_eServices!$C$3:$L$200,1,FALSE),"-")</f>
        <v>Yemen</v>
      </c>
    </row>
    <row r="109" spans="1:15" x14ac:dyDescent="0.25">
      <c r="M109" s="733">
        <f>SUM(M2:M108)</f>
        <v>193027.34299999996</v>
      </c>
      <c r="O109" t="s">
        <v>6854</v>
      </c>
    </row>
  </sheetData>
  <hyperlinks>
    <hyperlink ref="P1"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55"/>
  <sheetViews>
    <sheetView workbookViewId="0">
      <pane xSplit="1" ySplit="1" topLeftCell="B2" activePane="bottomRight" state="frozen"/>
      <selection activeCell="C30" sqref="C30"/>
      <selection pane="topRight" activeCell="C30" sqref="C30"/>
      <selection pane="bottomLeft" activeCell="C30" sqref="C30"/>
      <selection pane="bottomRight" activeCell="D30" sqref="D30"/>
    </sheetView>
  </sheetViews>
  <sheetFormatPr defaultRowHeight="15" x14ac:dyDescent="0.25"/>
  <cols>
    <col min="1" max="1" width="4.7109375" style="336" customWidth="1"/>
    <col min="2" max="8" width="22.7109375" customWidth="1"/>
    <col min="9" max="9" width="4.7109375" customWidth="1"/>
    <col min="10" max="10" width="4.7109375" style="336" customWidth="1"/>
    <col min="11" max="11" width="18.85546875" bestFit="1" customWidth="1"/>
    <col min="12" max="12" width="9.140625" style="336"/>
    <col min="13" max="15" width="8.7109375" style="336" hidden="1" customWidth="1"/>
  </cols>
  <sheetData>
    <row r="1" spans="1:15" x14ac:dyDescent="0.25">
      <c r="A1" s="354" t="s">
        <v>0</v>
      </c>
      <c r="B1" s="355" t="s">
        <v>2726</v>
      </c>
      <c r="C1" s="355" t="s">
        <v>2727</v>
      </c>
      <c r="D1" s="355" t="s">
        <v>2728</v>
      </c>
      <c r="E1" s="355" t="s">
        <v>2729</v>
      </c>
      <c r="F1" s="355" t="s">
        <v>2730</v>
      </c>
      <c r="G1" s="355" t="s">
        <v>2731</v>
      </c>
      <c r="H1" s="355" t="s">
        <v>2732</v>
      </c>
      <c r="J1" s="367" t="s">
        <v>0</v>
      </c>
      <c r="K1" s="368" t="s">
        <v>2</v>
      </c>
      <c r="L1" s="363" t="s">
        <v>2733</v>
      </c>
      <c r="M1" s="363" t="s">
        <v>3533</v>
      </c>
      <c r="N1" s="363" t="s">
        <v>2453</v>
      </c>
      <c r="O1" s="363" t="s">
        <v>2464</v>
      </c>
    </row>
    <row r="2" spans="1:15" x14ac:dyDescent="0.25">
      <c r="A2" s="336">
        <v>1</v>
      </c>
      <c r="B2" s="356" t="s">
        <v>687</v>
      </c>
      <c r="C2" s="356" t="s">
        <v>648</v>
      </c>
      <c r="D2" s="357" t="s">
        <v>246</v>
      </c>
      <c r="E2" s="357" t="s">
        <v>77</v>
      </c>
      <c r="F2" s="356" t="s">
        <v>397</v>
      </c>
      <c r="G2" s="357" t="s">
        <v>77</v>
      </c>
      <c r="H2" s="357" t="s">
        <v>573</v>
      </c>
      <c r="J2" s="390">
        <f>ROW()-1</f>
        <v>1</v>
      </c>
      <c r="K2" s="366" t="s">
        <v>60</v>
      </c>
      <c r="L2" s="362">
        <f>COUNTIF($B$2:$H$19,K2)</f>
        <v>4</v>
      </c>
      <c r="M2" s="362" t="str">
        <f>VLOOKUP($K2,PFM_eServices!$C$3:$CO$200,2,FALSE)</f>
        <v>UMIC</v>
      </c>
      <c r="N2" s="362" t="e">
        <f>VLOOKUP($K2,PFM_eServices!$C$3:$CO$200,114,FALSE)</f>
        <v>#REF!</v>
      </c>
      <c r="O2" s="362" t="e">
        <f>VLOOKUP($K2,PFM_eServices!$C$3:$CO$200,133,FALSE)</f>
        <v>#REF!</v>
      </c>
    </row>
    <row r="3" spans="1:15" x14ac:dyDescent="0.25">
      <c r="A3" s="336">
        <v>2</v>
      </c>
      <c r="B3" s="357" t="s">
        <v>77</v>
      </c>
      <c r="C3" s="357" t="s">
        <v>77</v>
      </c>
      <c r="D3" s="357" t="s">
        <v>1026</v>
      </c>
      <c r="E3" s="357" t="s">
        <v>573</v>
      </c>
      <c r="F3" s="356" t="s">
        <v>1137</v>
      </c>
      <c r="G3" s="357" t="s">
        <v>573</v>
      </c>
      <c r="H3" s="357" t="s">
        <v>828</v>
      </c>
      <c r="J3" s="389">
        <f t="shared" ref="J3:J54" si="0">ROW()-1</f>
        <v>2</v>
      </c>
      <c r="K3" s="364" t="s">
        <v>77</v>
      </c>
      <c r="L3" s="337">
        <f t="shared" ref="L3:L54" si="1">COUNTIF($B$2:$H$19,K3)</f>
        <v>4</v>
      </c>
      <c r="M3" s="337" t="str">
        <f>VLOOKUP($K3,PFM_eServices!$C$3:$CO$200,2,FALSE)</f>
        <v>HIC</v>
      </c>
      <c r="N3" s="337" t="s">
        <v>2455</v>
      </c>
      <c r="O3" s="337" t="e">
        <f>VLOOKUP($K3,PFM_eServices!$C$3:$CO$200,133,FALSE)</f>
        <v>#REF!</v>
      </c>
    </row>
    <row r="4" spans="1:15" x14ac:dyDescent="0.25">
      <c r="A4" s="336">
        <v>3</v>
      </c>
      <c r="B4" s="357" t="s">
        <v>538</v>
      </c>
      <c r="C4" s="357" t="s">
        <v>490</v>
      </c>
      <c r="D4" s="358" t="s">
        <v>312</v>
      </c>
      <c r="E4" s="357" t="s">
        <v>3756</v>
      </c>
      <c r="F4" s="357" t="s">
        <v>573</v>
      </c>
      <c r="G4" s="357" t="s">
        <v>756</v>
      </c>
      <c r="H4" s="357" t="s">
        <v>924</v>
      </c>
      <c r="J4" s="388">
        <f t="shared" si="0"/>
        <v>3</v>
      </c>
      <c r="K4" s="364" t="s">
        <v>84</v>
      </c>
      <c r="L4" s="337">
        <f t="shared" si="1"/>
        <v>1</v>
      </c>
      <c r="M4" s="337" t="str">
        <f>VLOOKUP($K4,PFM_eServices!$C$3:$CO$200,2,FALSE)</f>
        <v>HIC</v>
      </c>
      <c r="N4" s="337" t="s">
        <v>2456</v>
      </c>
      <c r="O4" s="337" t="e">
        <f>VLOOKUP($K4,PFM_eServices!$C$3:$CO$200,133,FALSE)</f>
        <v>#REF!</v>
      </c>
    </row>
    <row r="5" spans="1:15" x14ac:dyDescent="0.25">
      <c r="A5" s="336">
        <v>4</v>
      </c>
      <c r="B5" s="357" t="s">
        <v>573</v>
      </c>
      <c r="C5" s="357" t="s">
        <v>573</v>
      </c>
      <c r="D5" s="358" t="s">
        <v>362</v>
      </c>
      <c r="E5" s="357" t="s">
        <v>1116</v>
      </c>
      <c r="F5" s="357" t="s">
        <v>1020</v>
      </c>
      <c r="G5" s="357" t="s">
        <v>828</v>
      </c>
      <c r="H5" s="358" t="s">
        <v>408</v>
      </c>
      <c r="J5" s="391">
        <f t="shared" si="0"/>
        <v>4</v>
      </c>
      <c r="K5" s="364" t="s">
        <v>154</v>
      </c>
      <c r="L5" s="337">
        <f t="shared" si="1"/>
        <v>3</v>
      </c>
      <c r="M5" s="337" t="str">
        <f>VLOOKUP($K5,PFM_eServices!$C$3:$CO$200,2,FALSE)</f>
        <v>LMIC</v>
      </c>
      <c r="N5" s="337" t="e">
        <f>VLOOKUP($K5,PFM_eServices!$C$3:$CO$200,114,FALSE)</f>
        <v>#REF!</v>
      </c>
      <c r="O5" s="337" t="e">
        <f>VLOOKUP($K5,PFM_eServices!$C$3:$CO$200,133,FALSE)</f>
        <v>#REF!</v>
      </c>
    </row>
    <row r="6" spans="1:15" x14ac:dyDescent="0.25">
      <c r="A6" s="336">
        <v>5</v>
      </c>
      <c r="B6" s="357" t="s">
        <v>756</v>
      </c>
      <c r="C6" s="357" t="s">
        <v>662</v>
      </c>
      <c r="D6" s="358" t="s">
        <v>750</v>
      </c>
      <c r="E6" s="358" t="s">
        <v>511</v>
      </c>
      <c r="F6" s="358" t="s">
        <v>937</v>
      </c>
      <c r="G6" s="357" t="s">
        <v>924</v>
      </c>
      <c r="H6" s="358" t="s">
        <v>779</v>
      </c>
      <c r="J6" s="391">
        <f t="shared" si="0"/>
        <v>5</v>
      </c>
      <c r="K6" s="364" t="s">
        <v>172</v>
      </c>
      <c r="L6" s="337">
        <f t="shared" si="1"/>
        <v>7</v>
      </c>
      <c r="M6" s="337" t="str">
        <f>VLOOKUP($K6,PFM_eServices!$C$3:$CO$200,2,FALSE)</f>
        <v>UMIC</v>
      </c>
      <c r="N6" s="337" t="e">
        <f>VLOOKUP($K6,PFM_eServices!$C$3:$CO$200,114,FALSE)</f>
        <v>#REF!</v>
      </c>
      <c r="O6" s="337" t="e">
        <f>VLOOKUP($K6,PFM_eServices!$C$3:$CO$200,133,FALSE)</f>
        <v>#REF!</v>
      </c>
    </row>
    <row r="7" spans="1:15" x14ac:dyDescent="0.25">
      <c r="A7" s="336">
        <v>6</v>
      </c>
      <c r="B7" s="357" t="s">
        <v>924</v>
      </c>
      <c r="C7" s="358" t="s">
        <v>388</v>
      </c>
      <c r="D7" s="358" t="s">
        <v>1052</v>
      </c>
      <c r="E7" s="358" t="s">
        <v>750</v>
      </c>
      <c r="F7" s="360" t="s">
        <v>154</v>
      </c>
      <c r="G7" s="358" t="s">
        <v>84</v>
      </c>
      <c r="H7" s="358" t="s">
        <v>858</v>
      </c>
      <c r="J7" s="391">
        <f t="shared" si="0"/>
        <v>6</v>
      </c>
      <c r="K7" s="364" t="s">
        <v>237</v>
      </c>
      <c r="L7" s="337">
        <f t="shared" si="1"/>
        <v>4</v>
      </c>
      <c r="M7" s="337" t="str">
        <f>VLOOKUP($K7,PFM_eServices!$C$3:$CO$200,2,FALSE)</f>
        <v>HIC</v>
      </c>
      <c r="N7" s="337" t="e">
        <f>VLOOKUP($K7,PFM_eServices!$C$3:$CO$200,114,FALSE)</f>
        <v>#REF!</v>
      </c>
      <c r="O7" s="337" t="e">
        <f>VLOOKUP($K7,PFM_eServices!$C$3:$CO$200,133,FALSE)</f>
        <v>#REF!</v>
      </c>
    </row>
    <row r="8" spans="1:15" x14ac:dyDescent="0.25">
      <c r="A8" s="336">
        <v>7</v>
      </c>
      <c r="B8" s="358" t="s">
        <v>388</v>
      </c>
      <c r="C8" s="358" t="s">
        <v>858</v>
      </c>
      <c r="D8" s="360" t="s">
        <v>60</v>
      </c>
      <c r="E8" s="358" t="s">
        <v>779</v>
      </c>
      <c r="F8" s="360" t="s">
        <v>172</v>
      </c>
      <c r="G8" s="358" t="s">
        <v>382</v>
      </c>
      <c r="H8" s="358" t="s">
        <v>1052</v>
      </c>
      <c r="J8" s="389">
        <f t="shared" si="0"/>
        <v>7</v>
      </c>
      <c r="K8" s="364" t="s">
        <v>246</v>
      </c>
      <c r="L8" s="337">
        <f t="shared" si="1"/>
        <v>1</v>
      </c>
      <c r="M8" s="337" t="str">
        <f>VLOOKUP($K8,PFM_eServices!$C$3:$CO$200,2,FALSE)</f>
        <v>UMIC</v>
      </c>
      <c r="N8" s="337" t="e">
        <f>VLOOKUP($K8,PFM_eServices!$C$3:$CO$200,114,FALSE)</f>
        <v>#REF!</v>
      </c>
      <c r="O8" s="337" t="e">
        <f>VLOOKUP($K8,PFM_eServices!$C$3:$CO$200,133,FALSE)</f>
        <v>#REF!</v>
      </c>
    </row>
    <row r="9" spans="1:15" x14ac:dyDescent="0.25">
      <c r="A9" s="336">
        <v>8</v>
      </c>
      <c r="B9" s="358" t="s">
        <v>408</v>
      </c>
      <c r="C9" s="358" t="s">
        <v>1079</v>
      </c>
      <c r="D9" s="360" t="s">
        <v>154</v>
      </c>
      <c r="E9" s="358" t="s">
        <v>1079</v>
      </c>
      <c r="F9" s="360" t="s">
        <v>327</v>
      </c>
      <c r="G9" s="358" t="s">
        <v>858</v>
      </c>
      <c r="H9" s="358" t="s">
        <v>1079</v>
      </c>
      <c r="J9" s="389">
        <f t="shared" si="0"/>
        <v>8</v>
      </c>
      <c r="K9" s="364" t="s">
        <v>3756</v>
      </c>
      <c r="L9" s="337">
        <f t="shared" si="1"/>
        <v>1</v>
      </c>
      <c r="M9" s="337" t="e">
        <f>VLOOKUP($K9,PFM_eServices!$C$3:$CO$200,2,FALSE)</f>
        <v>#N/A</v>
      </c>
      <c r="N9" s="337" t="e">
        <f>VLOOKUP($K9,PFM_eServices!$C$3:$CO$200,114,FALSE)</f>
        <v>#N/A</v>
      </c>
      <c r="O9" s="337" t="e">
        <f>VLOOKUP($K9,PFM_eServices!$C$3:$CO$200,133,FALSE)</f>
        <v>#N/A</v>
      </c>
    </row>
    <row r="10" spans="1:15" x14ac:dyDescent="0.25">
      <c r="A10" s="336">
        <v>9</v>
      </c>
      <c r="B10" s="358" t="s">
        <v>858</v>
      </c>
      <c r="C10" s="360" t="s">
        <v>60</v>
      </c>
      <c r="D10" s="360" t="s">
        <v>172</v>
      </c>
      <c r="E10" s="360" t="s">
        <v>172</v>
      </c>
      <c r="F10" s="360" t="s">
        <v>763</v>
      </c>
      <c r="G10" s="358" t="s">
        <v>957</v>
      </c>
      <c r="H10" s="360" t="s">
        <v>60</v>
      </c>
      <c r="J10" s="391">
        <f t="shared" si="0"/>
        <v>9</v>
      </c>
      <c r="K10" s="364" t="s">
        <v>255</v>
      </c>
      <c r="L10" s="337">
        <f t="shared" si="1"/>
        <v>3</v>
      </c>
      <c r="M10" s="337" t="str">
        <f>VLOOKUP($K10,PFM_eServices!$C$3:$CO$200,2,FALSE)</f>
        <v>UMIC</v>
      </c>
      <c r="N10" s="337" t="e">
        <f>VLOOKUP($K10,PFM_eServices!$C$3:$CO$200,114,FALSE)</f>
        <v>#REF!</v>
      </c>
      <c r="O10" s="337" t="e">
        <f>VLOOKUP($K10,PFM_eServices!$C$3:$CO$200,133,FALSE)</f>
        <v>#REF!</v>
      </c>
    </row>
    <row r="11" spans="1:15" x14ac:dyDescent="0.25">
      <c r="A11" s="336">
        <v>10</v>
      </c>
      <c r="B11" s="358" t="s">
        <v>988</v>
      </c>
      <c r="C11" s="360" t="s">
        <v>154</v>
      </c>
      <c r="D11" s="360" t="s">
        <v>693</v>
      </c>
      <c r="E11" s="360" t="s">
        <v>237</v>
      </c>
      <c r="F11" s="359" t="s">
        <v>1123</v>
      </c>
      <c r="G11" s="358" t="s">
        <v>1052</v>
      </c>
      <c r="H11" s="360" t="s">
        <v>172</v>
      </c>
      <c r="J11" s="388">
        <f t="shared" si="0"/>
        <v>10</v>
      </c>
      <c r="K11" s="364" t="s">
        <v>312</v>
      </c>
      <c r="L11" s="337">
        <f t="shared" si="1"/>
        <v>1</v>
      </c>
      <c r="M11" s="337" t="str">
        <f>VLOOKUP($K11,PFM_eServices!$C$3:$CO$200,2,FALSE)</f>
        <v>HIC</v>
      </c>
      <c r="N11" s="337" t="s">
        <v>2456</v>
      </c>
      <c r="O11" s="337" t="e">
        <f>VLOOKUP($K11,PFM_eServices!$C$3:$CO$200,133,FALSE)</f>
        <v>#REF!</v>
      </c>
    </row>
    <row r="12" spans="1:15" x14ac:dyDescent="0.25">
      <c r="A12" s="336">
        <v>11</v>
      </c>
      <c r="B12" s="360" t="s">
        <v>60</v>
      </c>
      <c r="C12" s="360" t="s">
        <v>172</v>
      </c>
      <c r="D12" s="360" t="s">
        <v>815</v>
      </c>
      <c r="E12" s="360" t="s">
        <v>255</v>
      </c>
      <c r="F12" s="361" t="s">
        <v>483</v>
      </c>
      <c r="G12" s="360" t="s">
        <v>172</v>
      </c>
      <c r="H12" s="360" t="s">
        <v>327</v>
      </c>
      <c r="J12" s="391">
        <f t="shared" si="0"/>
        <v>11</v>
      </c>
      <c r="K12" s="364" t="s">
        <v>327</v>
      </c>
      <c r="L12" s="337">
        <f t="shared" si="1"/>
        <v>2</v>
      </c>
      <c r="M12" s="337" t="str">
        <f>VLOOKUP($K12,PFM_eServices!$C$3:$CO$200,2,FALSE)</f>
        <v>UMIC</v>
      </c>
      <c r="N12" s="337" t="e">
        <f>VLOOKUP($K12,PFM_eServices!$C$3:$CO$200,114,FALSE)</f>
        <v>#REF!</v>
      </c>
      <c r="O12" s="337" t="e">
        <f>VLOOKUP($K12,PFM_eServices!$C$3:$CO$200,133,FALSE)</f>
        <v>#REF!</v>
      </c>
    </row>
    <row r="13" spans="1:15" x14ac:dyDescent="0.25">
      <c r="A13" s="336">
        <v>12</v>
      </c>
      <c r="B13" s="360" t="s">
        <v>172</v>
      </c>
      <c r="C13" s="360" t="s">
        <v>237</v>
      </c>
      <c r="D13" s="360" t="s">
        <v>821</v>
      </c>
      <c r="E13" s="360" t="s">
        <v>428</v>
      </c>
      <c r="G13" s="360" t="s">
        <v>237</v>
      </c>
      <c r="H13" s="360" t="s">
        <v>693</v>
      </c>
      <c r="J13" s="391">
        <f t="shared" si="0"/>
        <v>12</v>
      </c>
      <c r="K13" s="364" t="s">
        <v>334</v>
      </c>
      <c r="L13" s="337">
        <f t="shared" si="1"/>
        <v>1</v>
      </c>
      <c r="M13" s="337" t="str">
        <f>VLOOKUP($K13,PFM_eServices!$C$3:$CO$200,2,FALSE)</f>
        <v>UMIC</v>
      </c>
      <c r="N13" s="337" t="e">
        <f>VLOOKUP($K13,PFM_eServices!$C$3:$CO$200,114,FALSE)</f>
        <v>#REF!</v>
      </c>
      <c r="O13" s="337" t="e">
        <f>VLOOKUP($K13,PFM_eServices!$C$3:$CO$200,133,FALSE)</f>
        <v>#REF!</v>
      </c>
    </row>
    <row r="14" spans="1:15" x14ac:dyDescent="0.25">
      <c r="A14" s="336">
        <v>13</v>
      </c>
      <c r="B14" s="360" t="s">
        <v>237</v>
      </c>
      <c r="C14" s="360" t="s">
        <v>763</v>
      </c>
      <c r="D14" s="360" t="s">
        <v>1086</v>
      </c>
      <c r="G14" s="360" t="s">
        <v>255</v>
      </c>
      <c r="J14" s="391">
        <f t="shared" si="0"/>
        <v>13</v>
      </c>
      <c r="K14" s="364" t="s">
        <v>3142</v>
      </c>
      <c r="L14" s="337">
        <f t="shared" si="1"/>
        <v>1</v>
      </c>
      <c r="M14" s="337" t="str">
        <f>VLOOKUP($K14,PFM_eServices!$C$3:$CO$200,2,FALSE)</f>
        <v>LMIC</v>
      </c>
      <c r="N14" s="337" t="e">
        <f>VLOOKUP($K14,PFM_eServices!$C$3:$CO$200,114,FALSE)</f>
        <v>#REF!</v>
      </c>
      <c r="O14" s="337" t="e">
        <f>VLOOKUP($K14,PFM_eServices!$C$3:$CO$200,133,FALSE)</f>
        <v>#REF!</v>
      </c>
    </row>
    <row r="15" spans="1:15" x14ac:dyDescent="0.25">
      <c r="A15" s="336">
        <v>14</v>
      </c>
      <c r="B15" s="360" t="s">
        <v>255</v>
      </c>
      <c r="C15" s="360" t="s">
        <v>1110</v>
      </c>
      <c r="D15" s="360" t="s">
        <v>1091</v>
      </c>
      <c r="G15" s="360" t="s">
        <v>347</v>
      </c>
      <c r="J15" s="388">
        <f t="shared" si="0"/>
        <v>14</v>
      </c>
      <c r="K15" s="364" t="s">
        <v>362</v>
      </c>
      <c r="L15" s="337">
        <f t="shared" si="1"/>
        <v>1</v>
      </c>
      <c r="M15" s="337" t="str">
        <f>VLOOKUP($K15,PFM_eServices!$C$3:$CO$200,2,FALSE)</f>
        <v>HIC</v>
      </c>
      <c r="N15" s="337" t="e">
        <f>VLOOKUP($K15,PFM_eServices!$C$3:$CO$200,114,FALSE)</f>
        <v>#REF!</v>
      </c>
      <c r="O15" s="337" t="e">
        <f>VLOOKUP($K15,PFM_eServices!$C$3:$CO$200,133,FALSE)</f>
        <v>#REF!</v>
      </c>
    </row>
    <row r="16" spans="1:15" x14ac:dyDescent="0.25">
      <c r="A16" s="336">
        <v>15</v>
      </c>
      <c r="B16" s="360" t="s">
        <v>334</v>
      </c>
      <c r="C16" s="359" t="s">
        <v>545</v>
      </c>
      <c r="D16" s="361" t="s">
        <v>483</v>
      </c>
      <c r="G16" s="360" t="s">
        <v>693</v>
      </c>
      <c r="J16" s="388">
        <f t="shared" si="0"/>
        <v>15</v>
      </c>
      <c r="K16" s="364" t="s">
        <v>382</v>
      </c>
      <c r="L16" s="337">
        <f t="shared" si="1"/>
        <v>1</v>
      </c>
      <c r="M16" s="337" t="str">
        <f>VLOOKUP($K16,PFM_eServices!$C$3:$CO$200,2,FALSE)</f>
        <v>HIC</v>
      </c>
      <c r="N16" s="337" t="s">
        <v>2456</v>
      </c>
      <c r="O16" s="337" t="e">
        <f>VLOOKUP($K16,PFM_eServices!$C$3:$CO$200,133,FALSE)</f>
        <v>#REF!</v>
      </c>
    </row>
    <row r="17" spans="1:15" x14ac:dyDescent="0.25">
      <c r="A17" s="336">
        <v>16</v>
      </c>
      <c r="B17" s="360" t="s">
        <v>693</v>
      </c>
      <c r="C17" s="361" t="s">
        <v>483</v>
      </c>
      <c r="J17" s="388">
        <f t="shared" si="0"/>
        <v>16</v>
      </c>
      <c r="K17" s="364" t="s">
        <v>388</v>
      </c>
      <c r="L17" s="337">
        <f t="shared" si="1"/>
        <v>2</v>
      </c>
      <c r="M17" s="337" t="str">
        <f>VLOOKUP($K17,PFM_eServices!$C$3:$CO$200,2,FALSE)</f>
        <v>HIC</v>
      </c>
      <c r="N17" s="337" t="s">
        <v>2456</v>
      </c>
      <c r="O17" s="337" t="e">
        <f>VLOOKUP($K17,PFM_eServices!$C$3:$CO$200,133,FALSE)</f>
        <v>#REF!</v>
      </c>
    </row>
    <row r="18" spans="1:15" x14ac:dyDescent="0.25">
      <c r="A18" s="336">
        <v>17</v>
      </c>
      <c r="B18" s="359" t="s">
        <v>722</v>
      </c>
      <c r="C18" s="361" t="s">
        <v>790</v>
      </c>
      <c r="J18" s="388">
        <f t="shared" si="0"/>
        <v>17</v>
      </c>
      <c r="K18" s="364" t="s">
        <v>408</v>
      </c>
      <c r="L18" s="337">
        <f t="shared" si="1"/>
        <v>2</v>
      </c>
      <c r="M18" s="337" t="str">
        <f>VLOOKUP($K18,PFM_eServices!$C$3:$CO$200,2,FALSE)</f>
        <v>HIC</v>
      </c>
      <c r="N18" s="337" t="s">
        <v>2456</v>
      </c>
      <c r="O18" s="337" t="e">
        <f>VLOOKUP($K18,PFM_eServices!$C$3:$CO$200,133,FALSE)</f>
        <v>#REF!</v>
      </c>
    </row>
    <row r="19" spans="1:15" x14ac:dyDescent="0.25">
      <c r="A19" s="336">
        <v>18</v>
      </c>
      <c r="B19" s="361" t="s">
        <v>483</v>
      </c>
      <c r="J19" s="391">
        <f t="shared" si="0"/>
        <v>18</v>
      </c>
      <c r="K19" s="364" t="s">
        <v>428</v>
      </c>
      <c r="L19" s="337">
        <f t="shared" si="1"/>
        <v>1</v>
      </c>
      <c r="M19" s="337" t="str">
        <f>VLOOKUP($K19,PFM_eServices!$C$3:$CO$200,2,FALSE)</f>
        <v>LMIC</v>
      </c>
      <c r="N19" s="337" t="e">
        <f>VLOOKUP($K19,PFM_eServices!$C$3:$CO$200,114,FALSE)</f>
        <v>#REF!</v>
      </c>
      <c r="O19" s="337" t="e">
        <f>VLOOKUP($K19,PFM_eServices!$C$3:$CO$200,133,FALSE)</f>
        <v>#REF!</v>
      </c>
    </row>
    <row r="20" spans="1:15" x14ac:dyDescent="0.25">
      <c r="J20" s="392">
        <f t="shared" si="0"/>
        <v>19</v>
      </c>
      <c r="K20" s="364" t="s">
        <v>483</v>
      </c>
      <c r="L20" s="337">
        <f t="shared" si="1"/>
        <v>4</v>
      </c>
      <c r="M20" s="337" t="str">
        <f>VLOOKUP($K20,PFM_eServices!$C$3:$CO$200,2,FALSE)</f>
        <v>LMIC</v>
      </c>
      <c r="N20" s="337" t="e">
        <f>VLOOKUP($K20,PFM_eServices!$C$3:$CO$200,114,FALSE)</f>
        <v>#REF!</v>
      </c>
      <c r="O20" s="337" t="e">
        <f>VLOOKUP($K20,PFM_eServices!$C$3:$CO$200,133,FALSE)</f>
        <v>#REF!</v>
      </c>
    </row>
    <row r="21" spans="1:15" x14ac:dyDescent="0.25">
      <c r="B21" s="394">
        <f t="shared" ref="B21:H21" si="2">COUNTA(B2:B20)</f>
        <v>18</v>
      </c>
      <c r="C21" s="394">
        <f t="shared" si="2"/>
        <v>17</v>
      </c>
      <c r="D21" s="394">
        <f t="shared" si="2"/>
        <v>15</v>
      </c>
      <c r="E21" s="394">
        <f t="shared" si="2"/>
        <v>12</v>
      </c>
      <c r="F21" s="394">
        <f t="shared" si="2"/>
        <v>11</v>
      </c>
      <c r="G21" s="394">
        <f t="shared" si="2"/>
        <v>15</v>
      </c>
      <c r="H21" s="394">
        <f t="shared" si="2"/>
        <v>12</v>
      </c>
      <c r="J21" s="389">
        <f t="shared" si="0"/>
        <v>20</v>
      </c>
      <c r="K21" s="364" t="s">
        <v>490</v>
      </c>
      <c r="L21" s="337">
        <f t="shared" ref="L21" si="3">COUNTIF($B$2:$H$19,K21)</f>
        <v>1</v>
      </c>
      <c r="M21" s="337" t="str">
        <f>VLOOKUP($K21,PFM_eServices!$C$3:$CO$200,2,FALSE)</f>
        <v>LMIC</v>
      </c>
      <c r="N21" s="337" t="e">
        <f>VLOOKUP($K21,PFM_eServices!$C$3:$CO$200,114,FALSE)</f>
        <v>#REF!</v>
      </c>
      <c r="O21" s="337" t="e">
        <f>VLOOKUP($K21,PFM_eServices!$C$3:$CO$200,133,FALSE)</f>
        <v>#REF!</v>
      </c>
    </row>
    <row r="22" spans="1:15" x14ac:dyDescent="0.25">
      <c r="B22" s="394"/>
      <c r="C22" s="394"/>
      <c r="D22" s="394"/>
      <c r="E22" s="394"/>
      <c r="F22" s="394"/>
      <c r="G22" s="394"/>
      <c r="H22" s="394">
        <f>SUM(B21:H21)</f>
        <v>100</v>
      </c>
      <c r="J22" s="388">
        <f t="shared" si="0"/>
        <v>21</v>
      </c>
      <c r="K22" s="364" t="s">
        <v>511</v>
      </c>
      <c r="L22" s="337">
        <f t="shared" si="1"/>
        <v>1</v>
      </c>
      <c r="M22" s="337" t="str">
        <f>VLOOKUP($K22,PFM_eServices!$C$3:$CO$200,2,FALSE)</f>
        <v>HIC</v>
      </c>
      <c r="N22" s="337" t="s">
        <v>2456</v>
      </c>
      <c r="O22" s="337" t="e">
        <f>VLOOKUP($K22,PFM_eServices!$C$3:$CO$200,133,FALSE)</f>
        <v>#REF!</v>
      </c>
    </row>
    <row r="23" spans="1:15" x14ac:dyDescent="0.25">
      <c r="J23" s="389">
        <f t="shared" si="0"/>
        <v>22</v>
      </c>
      <c r="K23" s="364" t="s">
        <v>538</v>
      </c>
      <c r="L23" s="337">
        <f t="shared" si="1"/>
        <v>1</v>
      </c>
      <c r="M23" s="337" t="str">
        <f>VLOOKUP($K23,PFM_eServices!$C$3:$CO$200,2,FALSE)</f>
        <v>HIC</v>
      </c>
      <c r="N23" s="337" t="e">
        <f>VLOOKUP($K23,PFM_eServices!$C$3:$CO$200,114,FALSE)</f>
        <v>#REF!</v>
      </c>
      <c r="O23" s="337" t="e">
        <f>VLOOKUP($K23,PFM_eServices!$C$3:$CO$200,133,FALSE)</f>
        <v>#REF!</v>
      </c>
    </row>
    <row r="24" spans="1:15" x14ac:dyDescent="0.25">
      <c r="J24" s="393">
        <f t="shared" si="0"/>
        <v>23</v>
      </c>
      <c r="K24" s="364" t="s">
        <v>545</v>
      </c>
      <c r="L24" s="337">
        <f t="shared" si="1"/>
        <v>1</v>
      </c>
      <c r="M24" s="337" t="str">
        <f>VLOOKUP($K24,PFM_eServices!$C$3:$CO$200,2,FALSE)</f>
        <v>UMIC</v>
      </c>
      <c r="N24" s="337" t="e">
        <f>VLOOKUP($K24,PFM_eServices!$C$3:$CO$200,114,FALSE)</f>
        <v>#REF!</v>
      </c>
      <c r="O24" s="337" t="e">
        <f>VLOOKUP($K24,PFM_eServices!$C$3:$CO$200,133,FALSE)</f>
        <v>#REF!</v>
      </c>
    </row>
    <row r="25" spans="1:15" x14ac:dyDescent="0.25">
      <c r="J25" s="386">
        <f t="shared" si="0"/>
        <v>24</v>
      </c>
      <c r="K25" s="364" t="s">
        <v>648</v>
      </c>
      <c r="L25" s="337">
        <f t="shared" si="1"/>
        <v>1</v>
      </c>
      <c r="M25" s="337" t="str">
        <f>VLOOKUP($K25,PFM_eServices!$C$3:$CO$200,2,FALSE)</f>
        <v>LIC</v>
      </c>
      <c r="N25" s="337" t="e">
        <f>VLOOKUP($K25,PFM_eServices!$C$3:$CO$200,114,FALSE)</f>
        <v>#REF!</v>
      </c>
      <c r="O25" s="337" t="e">
        <f>VLOOKUP($K25,PFM_eServices!$C$3:$CO$200,133,FALSE)</f>
        <v>#REF!</v>
      </c>
    </row>
    <row r="26" spans="1:15" x14ac:dyDescent="0.25">
      <c r="J26" s="389">
        <f t="shared" si="0"/>
        <v>25</v>
      </c>
      <c r="K26" s="364" t="s">
        <v>662</v>
      </c>
      <c r="L26" s="337">
        <f t="shared" si="1"/>
        <v>1</v>
      </c>
      <c r="M26" s="337" t="str">
        <f>VLOOKUP($K26,PFM_eServices!$C$3:$CO$200,2,FALSE)</f>
        <v>UMIC</v>
      </c>
      <c r="N26" s="337" t="e">
        <f>VLOOKUP($K26,PFM_eServices!$C$3:$CO$200,114,FALSE)</f>
        <v>#REF!</v>
      </c>
      <c r="O26" s="337" t="e">
        <f>VLOOKUP($K26,PFM_eServices!$C$3:$CO$200,133,FALSE)</f>
        <v>#REF!</v>
      </c>
    </row>
    <row r="27" spans="1:15" x14ac:dyDescent="0.25">
      <c r="J27" s="386">
        <f t="shared" si="0"/>
        <v>26</v>
      </c>
      <c r="K27" s="364" t="s">
        <v>687</v>
      </c>
      <c r="L27" s="337">
        <f t="shared" si="1"/>
        <v>1</v>
      </c>
      <c r="M27" s="337" t="str">
        <f>VLOOKUP($K27,PFM_eServices!$C$3:$CO$200,2,FALSE)</f>
        <v>UMIC</v>
      </c>
      <c r="N27" s="337" t="e">
        <f>VLOOKUP($K27,PFM_eServices!$C$3:$CO$200,114,FALSE)</f>
        <v>#REF!</v>
      </c>
      <c r="O27" s="337" t="e">
        <f>VLOOKUP($K27,PFM_eServices!$C$3:$CO$200,133,FALSE)</f>
        <v>#REF!</v>
      </c>
    </row>
    <row r="28" spans="1:15" x14ac:dyDescent="0.25">
      <c r="J28" s="391">
        <f t="shared" si="0"/>
        <v>27</v>
      </c>
      <c r="K28" s="364" t="s">
        <v>693</v>
      </c>
      <c r="L28" s="337">
        <f t="shared" si="1"/>
        <v>4</v>
      </c>
      <c r="M28" s="337" t="str">
        <f>VLOOKUP($K28,PFM_eServices!$C$3:$CO$200,2,FALSE)</f>
        <v>UMIC</v>
      </c>
      <c r="N28" s="337" t="e">
        <f>VLOOKUP($K28,PFM_eServices!$C$3:$CO$200,114,FALSE)</f>
        <v>#REF!</v>
      </c>
      <c r="O28" s="337" t="e">
        <f>VLOOKUP($K28,PFM_eServices!$C$3:$CO$200,133,FALSE)</f>
        <v>#REF!</v>
      </c>
    </row>
    <row r="29" spans="1:15" x14ac:dyDescent="0.25">
      <c r="J29" s="393">
        <f t="shared" si="0"/>
        <v>28</v>
      </c>
      <c r="K29" s="364" t="s">
        <v>722</v>
      </c>
      <c r="L29" s="337">
        <f t="shared" si="1"/>
        <v>1</v>
      </c>
      <c r="M29" s="337" t="str">
        <f>VLOOKUP($K29,PFM_eServices!$C$3:$CO$200,2,FALSE)</f>
        <v>LMIC</v>
      </c>
      <c r="N29" s="337" t="e">
        <f>VLOOKUP($K29,PFM_eServices!$C$3:$CO$200,114,FALSE)</f>
        <v>#REF!</v>
      </c>
      <c r="O29" s="337" t="e">
        <f>VLOOKUP($K29,PFM_eServices!$C$3:$CO$200,133,FALSE)</f>
        <v>#REF!</v>
      </c>
    </row>
    <row r="30" spans="1:15" x14ac:dyDescent="0.25">
      <c r="J30" s="388">
        <f t="shared" si="0"/>
        <v>29</v>
      </c>
      <c r="K30" s="364" t="s">
        <v>750</v>
      </c>
      <c r="L30" s="337">
        <f t="shared" si="1"/>
        <v>2</v>
      </c>
      <c r="M30" s="337" t="str">
        <f>VLOOKUP($K30,PFM_eServices!$C$3:$CO$200,2,FALSE)</f>
        <v>HIC</v>
      </c>
      <c r="N30" s="337" t="s">
        <v>2456</v>
      </c>
      <c r="O30" s="337" t="e">
        <f>VLOOKUP($K30,PFM_eServices!$C$3:$CO$200,133,FALSE)</f>
        <v>#REF!</v>
      </c>
    </row>
    <row r="31" spans="1:15" x14ac:dyDescent="0.25">
      <c r="J31" s="391">
        <f t="shared" si="0"/>
        <v>30</v>
      </c>
      <c r="K31" s="364" t="s">
        <v>763</v>
      </c>
      <c r="L31" s="337">
        <f t="shared" si="1"/>
        <v>2</v>
      </c>
      <c r="M31" s="337" t="str">
        <f>VLOOKUP($K31,PFM_eServices!$C$3:$CO$200,2,FALSE)</f>
        <v>LMIC</v>
      </c>
      <c r="N31" s="337" t="e">
        <f>VLOOKUP($K31,PFM_eServices!$C$3:$CO$200,114,FALSE)</f>
        <v>#REF!</v>
      </c>
      <c r="O31" s="337" t="e">
        <f>VLOOKUP($K31,PFM_eServices!$C$3:$CO$200,133,FALSE)</f>
        <v>#REF!</v>
      </c>
    </row>
    <row r="32" spans="1:15" x14ac:dyDescent="0.25">
      <c r="J32" s="389">
        <f t="shared" si="0"/>
        <v>31</v>
      </c>
      <c r="K32" s="364" t="s">
        <v>756</v>
      </c>
      <c r="L32" s="337">
        <f t="shared" si="1"/>
        <v>2</v>
      </c>
      <c r="M32" s="337" t="str">
        <f>VLOOKUP($K32,PFM_eServices!$C$3:$CO$200,2,FALSE)</f>
        <v>HIC</v>
      </c>
      <c r="N32" s="337" t="s">
        <v>2455</v>
      </c>
      <c r="O32" s="337" t="e">
        <f>VLOOKUP($K32,PFM_eServices!$C$3:$CO$200,133,FALSE)</f>
        <v>#REF!</v>
      </c>
    </row>
    <row r="33" spans="10:15" x14ac:dyDescent="0.25">
      <c r="J33" s="388">
        <f t="shared" si="0"/>
        <v>32</v>
      </c>
      <c r="K33" s="364" t="s">
        <v>779</v>
      </c>
      <c r="L33" s="337">
        <f t="shared" si="1"/>
        <v>2</v>
      </c>
      <c r="M33" s="337" t="str">
        <f>VLOOKUP($K33,PFM_eServices!$C$3:$CO$200,2,FALSE)</f>
        <v>HIC</v>
      </c>
      <c r="N33" s="337" t="s">
        <v>2456</v>
      </c>
      <c r="O33" s="337" t="e">
        <f>VLOOKUP($K33,PFM_eServices!$C$3:$CO$200,133,FALSE)</f>
        <v>#REF!</v>
      </c>
    </row>
    <row r="34" spans="10:15" x14ac:dyDescent="0.25">
      <c r="J34" s="392">
        <f t="shared" si="0"/>
        <v>33</v>
      </c>
      <c r="K34" s="364" t="s">
        <v>790</v>
      </c>
      <c r="L34" s="337">
        <f t="shared" si="1"/>
        <v>1</v>
      </c>
      <c r="M34" s="337" t="str">
        <f>VLOOKUP($K34,PFM_eServices!$C$3:$CO$200,2,FALSE)</f>
        <v>LMIC</v>
      </c>
      <c r="N34" s="337" t="e">
        <f>VLOOKUP($K34,PFM_eServices!$C$3:$CO$200,114,FALSE)</f>
        <v>#REF!</v>
      </c>
      <c r="O34" s="337" t="e">
        <f>VLOOKUP($K34,PFM_eServices!$C$3:$CO$200,133,FALSE)</f>
        <v>#REF!</v>
      </c>
    </row>
    <row r="35" spans="10:15" x14ac:dyDescent="0.25">
      <c r="J35" s="391">
        <f t="shared" si="0"/>
        <v>34</v>
      </c>
      <c r="K35" s="364" t="s">
        <v>815</v>
      </c>
      <c r="L35" s="337">
        <f t="shared" si="1"/>
        <v>1</v>
      </c>
      <c r="M35" s="337" t="str">
        <f>VLOOKUP($K35,PFM_eServices!$C$3:$CO$200,2,FALSE)</f>
        <v>UMIC</v>
      </c>
      <c r="N35" s="337" t="e">
        <f>VLOOKUP($K35,PFM_eServices!$C$3:$CO$200,114,FALSE)</f>
        <v>#REF!</v>
      </c>
      <c r="O35" s="337" t="e">
        <f>VLOOKUP($K35,PFM_eServices!$C$3:$CO$200,133,FALSE)</f>
        <v>#REF!</v>
      </c>
    </row>
    <row r="36" spans="10:15" x14ac:dyDescent="0.25">
      <c r="J36" s="391">
        <f t="shared" si="0"/>
        <v>35</v>
      </c>
      <c r="K36" s="364" t="s">
        <v>821</v>
      </c>
      <c r="L36" s="337">
        <f t="shared" si="1"/>
        <v>1</v>
      </c>
      <c r="M36" s="337" t="str">
        <f>VLOOKUP($K36,PFM_eServices!$C$3:$CO$200,2,FALSE)</f>
        <v>UMIC</v>
      </c>
      <c r="N36" s="337" t="e">
        <f>VLOOKUP($K36,PFM_eServices!$C$3:$CO$200,114,FALSE)</f>
        <v>#REF!</v>
      </c>
      <c r="O36" s="337" t="e">
        <f>VLOOKUP($K36,PFM_eServices!$C$3:$CO$200,133,FALSE)</f>
        <v>#REF!</v>
      </c>
    </row>
    <row r="37" spans="10:15" x14ac:dyDescent="0.25">
      <c r="J37" s="389">
        <f t="shared" si="0"/>
        <v>36</v>
      </c>
      <c r="K37" s="364" t="s">
        <v>828</v>
      </c>
      <c r="L37" s="337">
        <f t="shared" si="1"/>
        <v>2</v>
      </c>
      <c r="M37" s="337" t="str">
        <f>VLOOKUP($K37,PFM_eServices!$C$3:$CO$200,2,FALSE)</f>
        <v>LMIC</v>
      </c>
      <c r="N37" s="337" t="e">
        <f>VLOOKUP($K37,PFM_eServices!$C$3:$CO$200,114,FALSE)</f>
        <v>#REF!</v>
      </c>
      <c r="O37" s="337" t="e">
        <f>VLOOKUP($K37,PFM_eServices!$C$3:$CO$200,133,FALSE)</f>
        <v>#REF!</v>
      </c>
    </row>
    <row r="38" spans="10:15" x14ac:dyDescent="0.25">
      <c r="J38" s="389">
        <f t="shared" si="0"/>
        <v>37</v>
      </c>
      <c r="K38" s="364" t="s">
        <v>573</v>
      </c>
      <c r="L38" s="337">
        <f t="shared" si="1"/>
        <v>6</v>
      </c>
      <c r="M38" s="337" t="str">
        <f>VLOOKUP($K38,PFM_eServices!$C$3:$CO$200,2,FALSE)</f>
        <v>HIC</v>
      </c>
      <c r="N38" s="337" t="e">
        <f>VLOOKUP($K38,PFM_eServices!$C$3:$CO$200,114,FALSE)</f>
        <v>#REF!</v>
      </c>
      <c r="O38" s="337" t="e">
        <f>VLOOKUP($K38,PFM_eServices!$C$3:$CO$200,133,FALSE)</f>
        <v>#REF!</v>
      </c>
    </row>
    <row r="39" spans="10:15" x14ac:dyDescent="0.25">
      <c r="J39" s="388">
        <f t="shared" si="0"/>
        <v>38</v>
      </c>
      <c r="K39" s="364" t="s">
        <v>858</v>
      </c>
      <c r="L39" s="337">
        <f t="shared" si="1"/>
        <v>4</v>
      </c>
      <c r="M39" s="337" t="str">
        <f>VLOOKUP($K39,PFM_eServices!$C$3:$CO$200,2,FALSE)</f>
        <v>UMIC</v>
      </c>
      <c r="N39" s="337" t="e">
        <f>VLOOKUP($K39,PFM_eServices!$C$3:$CO$200,114,FALSE)</f>
        <v>#REF!</v>
      </c>
      <c r="O39" s="337" t="e">
        <f>VLOOKUP($K39,PFM_eServices!$C$3:$CO$200,133,FALSE)</f>
        <v>#REF!</v>
      </c>
    </row>
    <row r="40" spans="10:15" x14ac:dyDescent="0.25">
      <c r="J40" s="389">
        <f t="shared" si="0"/>
        <v>39</v>
      </c>
      <c r="K40" s="364" t="s">
        <v>924</v>
      </c>
      <c r="L40" s="337">
        <f t="shared" si="1"/>
        <v>3</v>
      </c>
      <c r="M40" s="337" t="str">
        <f>VLOOKUP($K40,PFM_eServices!$C$3:$CO$200,2,FALSE)</f>
        <v>HIC</v>
      </c>
      <c r="N40" s="337" t="e">
        <f>VLOOKUP($K40,PFM_eServices!$C$3:$CO$200,114,FALSE)</f>
        <v>#REF!</v>
      </c>
      <c r="O40" s="337" t="e">
        <f>VLOOKUP($K40,PFM_eServices!$C$3:$CO$200,133,FALSE)</f>
        <v>#REF!</v>
      </c>
    </row>
    <row r="41" spans="10:15" x14ac:dyDescent="0.25">
      <c r="J41" s="388">
        <f t="shared" si="0"/>
        <v>40</v>
      </c>
      <c r="K41" s="364" t="s">
        <v>937</v>
      </c>
      <c r="L41" s="337">
        <f t="shared" si="1"/>
        <v>1</v>
      </c>
      <c r="M41" s="337" t="str">
        <f>VLOOKUP($K41,PFM_eServices!$C$3:$CO$200,2,FALSE)</f>
        <v>HIC</v>
      </c>
      <c r="N41" s="337" t="e">
        <f>VLOOKUP($K41,PFM_eServices!$C$3:$CO$200,114,FALSE)</f>
        <v>#REF!</v>
      </c>
      <c r="O41" s="337" t="e">
        <f>VLOOKUP($K41,PFM_eServices!$C$3:$CO$200,133,FALSE)</f>
        <v>#REF!</v>
      </c>
    </row>
    <row r="42" spans="10:15" x14ac:dyDescent="0.25">
      <c r="J42" s="388">
        <f t="shared" si="0"/>
        <v>41</v>
      </c>
      <c r="K42" s="364" t="s">
        <v>957</v>
      </c>
      <c r="L42" s="337">
        <f t="shared" si="1"/>
        <v>1</v>
      </c>
      <c r="M42" s="337" t="str">
        <f>VLOOKUP($K42,PFM_eServices!$C$3:$CO$200,2,FALSE)</f>
        <v>HIC</v>
      </c>
      <c r="N42" s="337" t="s">
        <v>2456</v>
      </c>
      <c r="O42" s="337" t="e">
        <f>VLOOKUP($K42,PFM_eServices!$C$3:$CO$200,133,FALSE)</f>
        <v>#REF!</v>
      </c>
    </row>
    <row r="43" spans="10:15" x14ac:dyDescent="0.25">
      <c r="J43" s="388">
        <f t="shared" si="0"/>
        <v>42</v>
      </c>
      <c r="K43" s="364" t="s">
        <v>988</v>
      </c>
      <c r="L43" s="337">
        <f t="shared" si="1"/>
        <v>1</v>
      </c>
      <c r="M43" s="337" t="str">
        <f>VLOOKUP($K43,PFM_eServices!$C$3:$CO$200,2,FALSE)</f>
        <v>HIC</v>
      </c>
      <c r="N43" s="337" t="s">
        <v>2456</v>
      </c>
      <c r="O43" s="337" t="e">
        <f>VLOOKUP($K43,PFM_eServices!$C$3:$CO$200,133,FALSE)</f>
        <v>#REF!</v>
      </c>
    </row>
    <row r="44" spans="10:15" x14ac:dyDescent="0.25">
      <c r="J44" s="389">
        <f t="shared" si="0"/>
        <v>43</v>
      </c>
      <c r="K44" s="364" t="s">
        <v>1020</v>
      </c>
      <c r="L44" s="337">
        <f t="shared" si="1"/>
        <v>1</v>
      </c>
      <c r="M44" s="337" t="str">
        <f>VLOOKUP($K44,PFM_eServices!$C$3:$CO$200,2,FALSE)</f>
        <v>UMIC</v>
      </c>
      <c r="N44" s="337" t="e">
        <f>VLOOKUP($K44,PFM_eServices!$C$3:$CO$200,114,FALSE)</f>
        <v>#REF!</v>
      </c>
      <c r="O44" s="337" t="e">
        <f>VLOOKUP($K44,PFM_eServices!$C$3:$CO$200,133,FALSE)</f>
        <v>#REF!</v>
      </c>
    </row>
    <row r="45" spans="10:15" x14ac:dyDescent="0.25">
      <c r="J45" s="386">
        <f t="shared" si="0"/>
        <v>44</v>
      </c>
      <c r="K45" s="364" t="s">
        <v>397</v>
      </c>
      <c r="L45" s="337">
        <f t="shared" si="1"/>
        <v>1</v>
      </c>
      <c r="M45" s="337" t="str">
        <f>VLOOKUP($K45,PFM_eServices!$C$3:$CO$200,2,FALSE)</f>
        <v>LIC</v>
      </c>
      <c r="N45" s="337" t="e">
        <f>VLOOKUP($K45,PFM_eServices!$C$3:$CO$200,114,FALSE)</f>
        <v>#REF!</v>
      </c>
      <c r="O45" s="337" t="e">
        <f>VLOOKUP($K45,PFM_eServices!$C$3:$CO$200,133,FALSE)</f>
        <v>#REF!</v>
      </c>
    </row>
    <row r="46" spans="10:15" x14ac:dyDescent="0.25">
      <c r="J46" s="389">
        <f t="shared" si="0"/>
        <v>45</v>
      </c>
      <c r="K46" s="364" t="s">
        <v>1026</v>
      </c>
      <c r="L46" s="337">
        <f t="shared" si="1"/>
        <v>1</v>
      </c>
      <c r="M46" s="337" t="str">
        <f>VLOOKUP($K46,PFM_eServices!$C$3:$CO$200,2,FALSE)</f>
        <v>LMIC</v>
      </c>
      <c r="N46" s="337" t="e">
        <f>VLOOKUP($K46,PFM_eServices!$C$3:$CO$200,114,FALSE)</f>
        <v>#REF!</v>
      </c>
      <c r="O46" s="337" t="e">
        <f>VLOOKUP($K46,PFM_eServices!$C$3:$CO$200,133,FALSE)</f>
        <v>#REF!</v>
      </c>
    </row>
    <row r="47" spans="10:15" x14ac:dyDescent="0.25">
      <c r="J47" s="388">
        <f t="shared" si="0"/>
        <v>46</v>
      </c>
      <c r="K47" s="364" t="s">
        <v>1052</v>
      </c>
      <c r="L47" s="337">
        <f t="shared" si="1"/>
        <v>3</v>
      </c>
      <c r="M47" s="337" t="str">
        <f>VLOOKUP($K47,PFM_eServices!$C$3:$CO$200,2,FALSE)</f>
        <v>UMIC</v>
      </c>
      <c r="N47" s="337" t="e">
        <f>VLOOKUP($K47,PFM_eServices!$C$3:$CO$200,114,FALSE)</f>
        <v>#REF!</v>
      </c>
      <c r="O47" s="337" t="e">
        <f>VLOOKUP($K47,PFM_eServices!$C$3:$CO$200,133,FALSE)</f>
        <v>#REF!</v>
      </c>
    </row>
    <row r="48" spans="10:15" x14ac:dyDescent="0.25">
      <c r="J48" s="388">
        <f t="shared" si="0"/>
        <v>47</v>
      </c>
      <c r="K48" s="364" t="s">
        <v>1079</v>
      </c>
      <c r="L48" s="337">
        <f t="shared" si="1"/>
        <v>3</v>
      </c>
      <c r="M48" s="337" t="str">
        <f>VLOOKUP($K48,PFM_eServices!$C$3:$CO$200,2,FALSE)</f>
        <v>HIC</v>
      </c>
      <c r="N48" s="337" t="s">
        <v>2456</v>
      </c>
      <c r="O48" s="337" t="e">
        <f>VLOOKUP($K48,PFM_eServices!$C$3:$CO$200,133,FALSE)</f>
        <v>#REF!</v>
      </c>
    </row>
    <row r="49" spans="10:15" x14ac:dyDescent="0.25">
      <c r="J49" s="391">
        <f t="shared" si="0"/>
        <v>48</v>
      </c>
      <c r="K49" s="364" t="s">
        <v>1086</v>
      </c>
      <c r="L49" s="337">
        <f t="shared" si="1"/>
        <v>1</v>
      </c>
      <c r="M49" s="337" t="str">
        <f>VLOOKUP($K49,PFM_eServices!$C$3:$CO$200,2,FALSE)</f>
        <v>HIC</v>
      </c>
      <c r="N49" s="337" t="s">
        <v>2457</v>
      </c>
      <c r="O49" s="337" t="e">
        <f>VLOOKUP($K49,PFM_eServices!$C$3:$CO$200,133,FALSE)</f>
        <v>#REF!</v>
      </c>
    </row>
    <row r="50" spans="10:15" x14ac:dyDescent="0.25">
      <c r="J50" s="391">
        <f t="shared" si="0"/>
        <v>49</v>
      </c>
      <c r="K50" s="364" t="s">
        <v>1091</v>
      </c>
      <c r="L50" s="337">
        <f t="shared" si="1"/>
        <v>1</v>
      </c>
      <c r="M50" s="337" t="str">
        <f>VLOOKUP($K50,PFM_eServices!$C$3:$CO$200,2,FALSE)</f>
        <v>HIC</v>
      </c>
      <c r="N50" s="337" t="e">
        <f>VLOOKUP($K50,PFM_eServices!$C$3:$CO$200,114,FALSE)</f>
        <v>#REF!</v>
      </c>
      <c r="O50" s="337" t="e">
        <f>VLOOKUP($K50,PFM_eServices!$C$3:$CO$200,133,FALSE)</f>
        <v>#REF!</v>
      </c>
    </row>
    <row r="51" spans="10:15" x14ac:dyDescent="0.25">
      <c r="J51" s="391">
        <f t="shared" si="0"/>
        <v>50</v>
      </c>
      <c r="K51" s="364" t="s">
        <v>1110</v>
      </c>
      <c r="L51" s="337">
        <f t="shared" si="1"/>
        <v>1</v>
      </c>
      <c r="M51" s="337" t="str">
        <f>VLOOKUP($K51,PFM_eServices!$C$3:$CO$200,2,FALSE)</f>
        <v>UMIC</v>
      </c>
      <c r="N51" s="337" t="e">
        <f>VLOOKUP($K51,PFM_eServices!$C$3:$CO$200,114,FALSE)</f>
        <v>#REF!</v>
      </c>
      <c r="O51" s="337" t="e">
        <f>VLOOKUP($K51,PFM_eServices!$C$3:$CO$200,133,FALSE)</f>
        <v>#REF!</v>
      </c>
    </row>
    <row r="52" spans="10:15" x14ac:dyDescent="0.25">
      <c r="J52" s="389">
        <f t="shared" si="0"/>
        <v>51</v>
      </c>
      <c r="K52" s="364" t="s">
        <v>1116</v>
      </c>
      <c r="L52" s="337">
        <f t="shared" si="1"/>
        <v>1</v>
      </c>
      <c r="M52" s="337" t="e">
        <f>VLOOKUP($K52,PFM_eServices!$C$3:$CO$200,2,FALSE)</f>
        <v>#N/A</v>
      </c>
      <c r="N52" s="337" t="e">
        <f>VLOOKUP($K52,PFM_eServices!$C$3:$CO$200,114,FALSE)</f>
        <v>#N/A</v>
      </c>
      <c r="O52" s="337" t="e">
        <f>VLOOKUP($K52,PFM_eServices!$C$3:$CO$200,133,FALSE)</f>
        <v>#N/A</v>
      </c>
    </row>
    <row r="53" spans="10:15" x14ac:dyDescent="0.25">
      <c r="J53" s="393">
        <f t="shared" si="0"/>
        <v>52</v>
      </c>
      <c r="K53" s="364" t="s">
        <v>1123</v>
      </c>
      <c r="L53" s="337">
        <f t="shared" si="1"/>
        <v>1</v>
      </c>
      <c r="M53" s="337" t="e">
        <f>VLOOKUP($K53,PFM_eServices!$C$3:$CO$200,2,FALSE)</f>
        <v>#N/A</v>
      </c>
      <c r="N53" s="337" t="e">
        <f>VLOOKUP($K53,PFM_eServices!$C$3:$CO$200,114,FALSE)</f>
        <v>#N/A</v>
      </c>
      <c r="O53" s="337" t="e">
        <f>VLOOKUP($K53,PFM_eServices!$C$3:$CO$200,133,FALSE)</f>
        <v>#N/A</v>
      </c>
    </row>
    <row r="54" spans="10:15" x14ac:dyDescent="0.25">
      <c r="J54" s="387">
        <f t="shared" si="0"/>
        <v>53</v>
      </c>
      <c r="K54" s="365" t="s">
        <v>1137</v>
      </c>
      <c r="L54" s="338">
        <f t="shared" si="1"/>
        <v>1</v>
      </c>
      <c r="M54" s="338" t="str">
        <f>VLOOKUP($K54,PFM_eServices!$C$3:$CO$200,2,FALSE)</f>
        <v>LMIC</v>
      </c>
      <c r="N54" s="338" t="e">
        <f>VLOOKUP($K54,PFM_eServices!$C$3:$CO$200,114,FALSE)</f>
        <v>#REF!</v>
      </c>
      <c r="O54" s="338" t="e">
        <f>VLOOKUP($K54,PFM_eServices!$C$3:$CO$200,133,FALSE)</f>
        <v>#REF!</v>
      </c>
    </row>
    <row r="55" spans="10:15" x14ac:dyDescent="0.25">
      <c r="L55" s="38">
        <f>SUM(L2:L54)</f>
        <v>100</v>
      </c>
      <c r="M55" s="38"/>
      <c r="N55" s="38"/>
      <c r="O55" s="38"/>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Contents</vt:lpstr>
      <vt:lpstr>PFM_eServices</vt:lpstr>
      <vt:lpstr>PFM_eServices Stats</vt:lpstr>
      <vt:lpstr>Metadata</vt:lpstr>
      <vt:lpstr>DB2014 Good Prac</vt:lpstr>
      <vt:lpstr>UN Min</vt:lpstr>
      <vt:lpstr>OECD eFiling</vt:lpstr>
      <vt:lpstr>PS Employment</vt:lpstr>
      <vt:lpstr>FMI&amp;OBD Good Practices</vt:lpstr>
      <vt:lpstr>FMIS&amp;OBD Verification</vt:lpstr>
      <vt:lpstr>FMIS&amp;OBD Points</vt:lpstr>
      <vt:lpstr>INET Codes</vt:lpstr>
      <vt:lpstr>Index</vt:lpstr>
      <vt:lpstr>IDI</vt:lpstr>
      <vt:lpstr>Polity</vt:lpstr>
      <vt:lpstr>'FMIS&amp;OBD Verification'!Print_Area</vt:lpstr>
      <vt:lpstr>'FMIS&amp;OBD Verification'!Print_Titles</vt:lpstr>
    </vt:vector>
  </TitlesOfParts>
  <Company>The World Bank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Cem Dener</dc:creator>
  <cp:lastModifiedBy>Cem Dener</cp:lastModifiedBy>
  <cp:lastPrinted>2013-09-05T16:29:01Z</cp:lastPrinted>
  <dcterms:created xsi:type="dcterms:W3CDTF">2012-04-09T18:33:15Z</dcterms:created>
  <dcterms:modified xsi:type="dcterms:W3CDTF">2017-08-24T17:54:52Z</dcterms:modified>
</cp:coreProperties>
</file>